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B1111FC-0543-489C-BAC1-B6A51D6283B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Posting!$A$1:$P$18380</definedName>
    <definedName name="_xlnm._FilterDatabase" localSheetId="4" hidden="1">Supplier!$A$1:$XFC$3564</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10" r:id="rId21"/>
    <pivotCache cacheId="11" r:id="rId22"/>
  </pivotCaches>
</workbook>
</file>

<file path=xl/calcChain.xml><?xml version="1.0" encoding="utf-8"?>
<calcChain xmlns="http://schemas.openxmlformats.org/spreadsheetml/2006/main">
  <c r="G18323" i="1" l="1"/>
  <c r="G18324" i="1"/>
  <c r="G18325" i="1"/>
  <c r="G18326" i="1"/>
  <c r="G18327" i="1"/>
  <c r="G18328" i="1"/>
  <c r="G18314" i="1"/>
  <c r="G18315" i="1"/>
  <c r="G18316" i="1"/>
  <c r="G18317" i="1"/>
  <c r="G18318" i="1"/>
  <c r="G18319" i="1"/>
  <c r="G18322" i="1"/>
  <c r="G18321" i="1"/>
  <c r="G18320" i="1"/>
  <c r="G3567" i="2"/>
  <c r="G18310" i="1"/>
  <c r="G18311" i="1"/>
  <c r="G18312" i="1"/>
  <c r="G18313" i="1"/>
  <c r="G18308" i="1"/>
  <c r="G18309" i="1"/>
  <c r="G3566" i="2"/>
  <c r="G3565" i="2"/>
  <c r="G18307" i="1"/>
  <c r="G18304" i="1"/>
  <c r="G18305" i="1"/>
  <c r="G18306" i="1"/>
  <c r="G3560" i="2"/>
  <c r="G3559" i="2"/>
  <c r="G3555" i="2"/>
  <c r="G3558" i="2"/>
  <c r="G3557" i="2"/>
  <c r="G18155" i="1"/>
  <c r="G18156" i="1"/>
  <c r="G18157" i="1"/>
  <c r="G18158" i="1"/>
  <c r="G18159" i="1"/>
  <c r="G18160" i="1"/>
  <c r="G18161" i="1"/>
  <c r="G18162" i="1"/>
  <c r="G18163" i="1"/>
  <c r="G18164" i="1"/>
  <c r="G3513" i="2"/>
  <c r="G3514" i="2"/>
  <c r="G3515" i="2"/>
  <c r="G3516" i="2"/>
  <c r="G3517" i="2"/>
  <c r="G3518" i="2"/>
  <c r="G3519" i="2"/>
  <c r="G3520" i="2"/>
  <c r="G3521" i="2"/>
  <c r="G3522" i="2"/>
  <c r="G18364" i="1" l="1"/>
  <c r="G18366" i="1"/>
  <c r="G18071" i="1"/>
  <c r="G18055" i="1"/>
  <c r="G18285" i="1" l="1"/>
  <c r="G18284" i="1"/>
  <c r="G18282" i="1"/>
  <c r="G18281" i="1"/>
  <c r="G18302" i="1"/>
  <c r="G18303" i="1"/>
  <c r="G18301" i="1"/>
  <c r="G18300" i="1"/>
  <c r="G3564" i="2"/>
  <c r="G3563" i="2"/>
  <c r="G3562" i="2"/>
  <c r="G18299" i="1"/>
  <c r="G18298" i="1" l="1"/>
  <c r="F151" i="37"/>
  <c r="G3561" i="2"/>
  <c r="G18297" i="1"/>
  <c r="G18294" i="1"/>
  <c r="G18295" i="1"/>
  <c r="G18296" i="1"/>
  <c r="G18289" i="1"/>
  <c r="G18290" i="1"/>
  <c r="G18291" i="1"/>
  <c r="G18292" i="1"/>
  <c r="G18293" i="1"/>
  <c r="G18380" i="1"/>
  <c r="G18288" i="1" l="1"/>
  <c r="G18287" i="1"/>
  <c r="G18286" i="1"/>
  <c r="G18279" i="1"/>
  <c r="G18280" i="1"/>
  <c r="G18283" i="1"/>
  <c r="G18278" i="1"/>
  <c r="G18277" i="1"/>
  <c r="G18276" i="1"/>
  <c r="G18275" i="1"/>
  <c r="G18274" i="1"/>
  <c r="G18273" i="1"/>
  <c r="G18272" i="1"/>
  <c r="G18271" i="1"/>
  <c r="G18270" i="1"/>
  <c r="G18269" i="1"/>
  <c r="G18268" i="1"/>
  <c r="G18267" i="1"/>
  <c r="G18263" i="1" l="1"/>
  <c r="G18264" i="1"/>
  <c r="G18265" i="1"/>
  <c r="G18266" i="1"/>
  <c r="G2791" i="2" l="1"/>
  <c r="G2792" i="2"/>
  <c r="G2793" i="2"/>
  <c r="G2794" i="2"/>
  <c r="G2795" i="2"/>
  <c r="G2796" i="2"/>
  <c r="G2797" i="2"/>
  <c r="F2789" i="2"/>
  <c r="G2790" i="2"/>
  <c r="G17663" i="1"/>
  <c r="G3387" i="2"/>
  <c r="G18189" i="1" l="1"/>
  <c r="G18190" i="1"/>
  <c r="G18191" i="1"/>
  <c r="G18192" i="1"/>
  <c r="G18193" i="1"/>
  <c r="G18194" i="1"/>
  <c r="G18195" i="1"/>
  <c r="G3533" i="2"/>
  <c r="G3532" i="2"/>
  <c r="G3527" i="2"/>
  <c r="G3528" i="2"/>
  <c r="G3529" i="2"/>
  <c r="G3530" i="2"/>
  <c r="G3531" i="2"/>
  <c r="G3469" i="2"/>
  <c r="G18379" i="1"/>
  <c r="G3554"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3" i="2" l="1"/>
  <c r="G3552" i="2"/>
  <c r="G3415" i="2"/>
  <c r="G3534" i="2"/>
  <c r="G3465" i="2"/>
  <c r="G3464" i="2"/>
  <c r="G3547" i="2"/>
  <c r="G3443" i="2"/>
  <c r="G3442" i="2"/>
  <c r="G3556" i="2"/>
  <c r="G18362" i="1"/>
  <c r="G3551" i="2"/>
  <c r="G3550" i="2"/>
  <c r="G3549" i="2"/>
  <c r="G3548" i="2"/>
  <c r="G3542" i="2"/>
  <c r="G3538" i="2"/>
  <c r="G3544" i="2"/>
  <c r="G3543" i="2"/>
  <c r="G3541" i="2"/>
  <c r="G3537" i="2"/>
  <c r="G3536" i="2"/>
  <c r="G3524" i="2"/>
  <c r="G3523" i="2"/>
  <c r="G3511" i="2"/>
  <c r="G3510" i="2"/>
  <c r="G3507" i="2"/>
  <c r="G3540" i="2" l="1"/>
  <c r="G3535" i="2"/>
  <c r="G18378" i="1" l="1"/>
  <c r="G18377" i="1"/>
  <c r="G18152" i="1"/>
  <c r="G18151" i="1"/>
  <c r="G18198" i="1" l="1"/>
  <c r="G18197" i="1"/>
  <c r="G17829" i="1"/>
  <c r="G18262" i="1"/>
  <c r="G18261" i="1"/>
  <c r="G18260" i="1"/>
  <c r="G18259" i="1"/>
  <c r="G18258" i="1"/>
  <c r="G18257" i="1"/>
  <c r="G18255" i="1"/>
  <c r="G18256" i="1"/>
  <c r="G18251" i="1"/>
  <c r="G18252" i="1"/>
  <c r="G18253" i="1"/>
  <c r="G18254" i="1"/>
  <c r="G18247" i="1"/>
  <c r="G18248" i="1"/>
  <c r="G18249" i="1"/>
  <c r="G18250" i="1"/>
  <c r="G18246" i="1"/>
  <c r="G18244" i="1"/>
  <c r="G18243" i="1"/>
  <c r="G18237" i="1"/>
  <c r="G18242" i="1"/>
  <c r="G17828" i="1"/>
  <c r="G17795" i="1"/>
  <c r="G17791" i="1"/>
  <c r="G17792" i="1"/>
  <c r="G17793" i="1"/>
  <c r="G17794" i="1"/>
  <c r="G17827" i="1"/>
  <c r="G17819" i="1"/>
  <c r="G17820" i="1"/>
  <c r="G17821" i="1"/>
  <c r="G17822" i="1"/>
  <c r="G17823" i="1"/>
  <c r="G17824" i="1"/>
  <c r="G17825" i="1"/>
  <c r="G17826" i="1"/>
  <c r="G18245" i="1" l="1"/>
  <c r="G17707" i="1"/>
  <c r="G18376" i="1"/>
  <c r="G3525" i="2"/>
  <c r="G18240" i="1"/>
  <c r="G18241" i="1"/>
  <c r="E18239" i="1"/>
  <c r="G18239" i="1" s="1"/>
  <c r="G18238" i="1"/>
  <c r="G18236" i="1"/>
  <c r="G18235" i="1"/>
  <c r="G18234" i="1"/>
  <c r="G18233" i="1"/>
  <c r="G18232" i="1"/>
  <c r="G18228" i="1"/>
  <c r="G18229" i="1"/>
  <c r="G18230" i="1"/>
  <c r="G18231" i="1"/>
  <c r="G18212" i="1"/>
  <c r="G18213" i="1"/>
  <c r="G18214" i="1"/>
  <c r="G18215" i="1"/>
  <c r="G18216" i="1"/>
  <c r="G18217" i="1"/>
  <c r="G18218" i="1"/>
  <c r="G18219" i="1"/>
  <c r="G18220" i="1"/>
  <c r="G18221" i="1"/>
  <c r="G18222" i="1"/>
  <c r="G18223" i="1"/>
  <c r="G18224" i="1"/>
  <c r="G18225" i="1"/>
  <c r="G18226" i="1"/>
  <c r="G18227" i="1"/>
  <c r="G17818" i="1"/>
  <c r="G18211" i="1"/>
  <c r="G18210" i="1"/>
  <c r="G18209" i="1"/>
  <c r="G18208" i="1"/>
  <c r="G3539" i="2" l="1"/>
  <c r="G18207" i="1"/>
  <c r="G18206" i="1" l="1"/>
  <c r="G18199" i="1"/>
  <c r="G18200" i="1"/>
  <c r="G18201" i="1"/>
  <c r="G18202" i="1"/>
  <c r="G18203" i="1"/>
  <c r="G18204" i="1"/>
  <c r="G18205" i="1"/>
  <c r="G18196" i="1"/>
  <c r="G17816" i="1"/>
  <c r="G17817" i="1"/>
  <c r="G3526" i="2"/>
  <c r="G18188" i="1"/>
  <c r="G18186" i="1"/>
  <c r="G18187" i="1"/>
  <c r="G18184" i="1"/>
  <c r="G18185" i="1"/>
  <c r="G17810" i="1"/>
  <c r="G17811" i="1"/>
  <c r="G17812" i="1"/>
  <c r="G17813" i="1"/>
  <c r="G18181" i="1"/>
  <c r="G18182" i="1"/>
  <c r="G18183" i="1"/>
  <c r="G18180" i="1"/>
  <c r="G18179" i="1"/>
  <c r="G18178" i="1"/>
  <c r="G18177" i="1"/>
  <c r="G18176" i="1"/>
  <c r="G18175" i="1"/>
  <c r="G18174" i="1"/>
  <c r="G17814" i="1"/>
  <c r="G17815" i="1"/>
  <c r="G18171" i="1"/>
  <c r="G18172" i="1"/>
  <c r="G18173" i="1"/>
  <c r="G18165" i="1"/>
  <c r="G3512" i="2"/>
  <c r="G18154" i="1"/>
  <c r="G18153" i="1"/>
  <c r="G18150" i="1"/>
  <c r="G18149" i="1"/>
  <c r="G18148" i="1"/>
  <c r="G18375" i="1"/>
  <c r="G18167" i="1"/>
  <c r="G18168" i="1"/>
  <c r="G18169" i="1"/>
  <c r="G18170" i="1"/>
  <c r="G18146" i="1"/>
  <c r="G18147" i="1"/>
  <c r="G18166" i="1"/>
  <c r="G3546" i="2"/>
  <c r="G18361" i="1"/>
  <c r="G3545" i="2"/>
  <c r="G18360" i="1"/>
  <c r="G18373" i="1" l="1"/>
  <c r="G18374" i="1"/>
  <c r="G18372" i="1"/>
  <c r="G18371" i="1" l="1"/>
  <c r="G18370" i="1" l="1"/>
  <c r="G2880" i="2"/>
  <c r="G3119" i="2"/>
  <c r="G3497" i="2"/>
  <c r="G3500" i="2"/>
  <c r="G3508" i="2"/>
  <c r="G3506" i="2"/>
  <c r="G3509" i="2"/>
  <c r="G3493" i="2"/>
  <c r="G3486" i="2"/>
  <c r="G3502" i="2"/>
  <c r="G3505" i="2"/>
  <c r="G3504" i="2"/>
  <c r="G3503" i="2"/>
  <c r="G18114" i="1"/>
  <c r="G18113" i="1"/>
  <c r="G18112" i="1"/>
  <c r="G18111" i="1"/>
  <c r="G3501" i="2" l="1"/>
  <c r="G18359" i="1"/>
  <c r="G18140" i="1"/>
  <c r="G18141" i="1"/>
  <c r="G18142" i="1"/>
  <c r="G18143" i="1"/>
  <c r="G18144" i="1"/>
  <c r="G17809" i="1"/>
  <c r="G18145" i="1"/>
  <c r="G18138" i="1"/>
  <c r="G18137" i="1"/>
  <c r="G18139" i="1"/>
  <c r="G17808" i="1"/>
  <c r="G18136" i="1"/>
  <c r="G18135" i="1"/>
  <c r="G18134" i="1"/>
  <c r="G18131" i="1"/>
  <c r="G18132" i="1"/>
  <c r="G18133" i="1"/>
  <c r="G17804" i="1"/>
  <c r="G17805" i="1"/>
  <c r="G17806" i="1"/>
  <c r="G17807" i="1"/>
  <c r="G18130" i="1"/>
  <c r="G17801" i="1"/>
  <c r="G17802" i="1"/>
  <c r="G17803" i="1"/>
  <c r="G18124" i="1"/>
  <c r="G18125" i="1"/>
  <c r="G18126" i="1"/>
  <c r="G18127" i="1"/>
  <c r="G18128" i="1"/>
  <c r="G18129" i="1"/>
  <c r="G18121" i="1"/>
  <c r="G18122" i="1"/>
  <c r="G18123" i="1"/>
  <c r="G17798" i="1"/>
  <c r="G17799" i="1"/>
  <c r="G17800" i="1"/>
  <c r="G18120" i="1"/>
  <c r="G18119" i="1"/>
  <c r="G18118" i="1"/>
  <c r="G17797" i="1"/>
  <c r="G18115" i="1"/>
  <c r="G18116" i="1"/>
  <c r="G18117" i="1"/>
  <c r="G17796" i="1"/>
  <c r="G18110" i="1"/>
  <c r="G18109" i="1"/>
  <c r="G18108" i="1"/>
  <c r="G3499" i="2"/>
  <c r="G3498" i="2"/>
  <c r="G18107" i="1"/>
  <c r="G18106" i="1"/>
  <c r="G18103" i="1"/>
  <c r="G18104" i="1"/>
  <c r="G18105" i="1"/>
  <c r="G18099" i="1"/>
  <c r="G18100" i="1"/>
  <c r="G18101" i="1"/>
  <c r="G18102" i="1"/>
  <c r="G18369" i="1"/>
  <c r="G18368" i="1"/>
  <c r="G18365" i="1" l="1"/>
  <c r="G18367" i="1"/>
  <c r="G18072" i="1"/>
  <c r="C12" i="3"/>
  <c r="B12" i="3"/>
  <c r="C13" i="3" l="1"/>
  <c r="B13" i="3"/>
  <c r="G18098" i="1"/>
  <c r="G18097" i="1"/>
  <c r="G18096" i="1"/>
  <c r="G18095" i="1"/>
  <c r="G18094" i="1"/>
  <c r="G18089" i="1"/>
  <c r="G18090" i="1"/>
  <c r="G18091" i="1"/>
  <c r="G18092" i="1"/>
  <c r="G18093" i="1"/>
  <c r="G18088" i="1"/>
  <c r="G18087" i="1"/>
  <c r="G18086" i="1"/>
  <c r="G18085" i="1"/>
  <c r="G18084" i="1"/>
  <c r="G18083" i="1"/>
  <c r="G18082" i="1"/>
  <c r="G18074" i="1"/>
  <c r="G18075" i="1"/>
  <c r="G18076" i="1"/>
  <c r="G18077" i="1"/>
  <c r="G18078" i="1"/>
  <c r="G18079" i="1"/>
  <c r="G18080" i="1"/>
  <c r="G18081" i="1"/>
  <c r="G18073" i="1"/>
  <c r="G18014" i="1"/>
  <c r="G18010" i="1"/>
  <c r="G18011" i="1"/>
  <c r="G18012" i="1"/>
  <c r="G18013" i="1"/>
  <c r="G17977" i="1"/>
  <c r="G18358" i="1"/>
  <c r="G18357" i="1"/>
  <c r="G18356" i="1"/>
  <c r="G18355" i="1"/>
  <c r="G18354" i="1"/>
  <c r="G18350" i="1"/>
  <c r="G18351" i="1"/>
  <c r="G18352" i="1"/>
  <c r="G18353" i="1"/>
  <c r="G18348" i="1"/>
  <c r="G18347" i="1"/>
  <c r="G18346" i="1"/>
  <c r="G18345" i="1"/>
  <c r="G18344" i="1"/>
  <c r="G18343" i="1"/>
  <c r="F150" i="37"/>
  <c r="G18340" i="1"/>
  <c r="G18330" i="1"/>
  <c r="G18331" i="1"/>
  <c r="G18332" i="1"/>
  <c r="G18333" i="1"/>
  <c r="G18334" i="1"/>
  <c r="G18335" i="1"/>
  <c r="G18336" i="1"/>
  <c r="G18337" i="1"/>
  <c r="G18338" i="1"/>
  <c r="G18339" i="1"/>
  <c r="G18341" i="1"/>
  <c r="G18342" i="1"/>
  <c r="G18349" i="1"/>
  <c r="G18329"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363" i="1"/>
  <c r="G18066" i="1"/>
  <c r="G18070"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4" i="1"/>
  <c r="G18069" i="1"/>
  <c r="G18068" i="1"/>
  <c r="G18067" i="1" l="1"/>
  <c r="G18065" i="1" l="1"/>
  <c r="G3463" i="2"/>
  <c r="G17933" i="1" l="1"/>
  <c r="G17940" i="1"/>
  <c r="G17936" i="1"/>
  <c r="G17937" i="1"/>
  <c r="G17938" i="1"/>
  <c r="G17939" i="1"/>
  <c r="G17928" i="1"/>
  <c r="G17929" i="1"/>
  <c r="G17930" i="1"/>
  <c r="G17931" i="1"/>
  <c r="G17932" i="1"/>
  <c r="G17934" i="1"/>
  <c r="G17935" i="1"/>
  <c r="G17927" i="1"/>
  <c r="G17926" i="1"/>
  <c r="G3467" i="2"/>
  <c r="G18028" i="1"/>
  <c r="G18063" i="1" l="1"/>
  <c r="G18057" i="1"/>
  <c r="G18058" i="1"/>
  <c r="G18059" i="1"/>
  <c r="G18060" i="1"/>
  <c r="G18061" i="1"/>
  <c r="G18062" i="1"/>
  <c r="G18056"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<sst xmlns="http://schemas.openxmlformats.org/spreadsheetml/2006/main" count="83155" uniqueCount="12338">
  <si>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</si>
  <si>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</si>
  <si>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</si>
  <si>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</si>
  <si>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</si>
  <si>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</si>
  <si>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</si>
  <si>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</si>
  <si>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</si>
  <si>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</si>
  <si>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</si>
  <si>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</si>
  <si>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</si>
  <si>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</si>
  <si>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</si>
  <si>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</si>
  <si>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</si>
  <si>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</si>
  <si>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</si>
  <si>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</si>
  <si>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</si>
  <si>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</si>
  <si>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</si>
  <si>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</si>
  <si>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</si>
  <si>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</si>
  <si>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</si>
  <si>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</si>
  <si>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</si>
  <si>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</si>
  <si>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</si>
  <si>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</si>
  <si>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</si>
  <si>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</si>
  <si>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</si>
  <si>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</si>
  <si>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</si>
  <si>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</si>
  <si>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</si>
  <si>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</si>
  <si>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</si>
  <si>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</si>
  <si>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</si>
  <si>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</si>
  <si>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</si>
  <si>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</si>
  <si>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</si>
  <si>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</si>
  <si>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</si>
  <si>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</si>
  <si>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</si>
  <si>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</si>
  <si>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</si>
  <si>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</si>
  <si>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</si>
  <si>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</si>
  <si>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</si>
  <si>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</si>
  <si>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</si>
  <si>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</si>
  <si>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</si>
  <si>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</si>
  <si>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</si>
  <si>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</si>
  <si>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</si>
  <si>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</si>
  <si>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</si>
  <si>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</si>
  <si>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</si>
  <si>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</si>
  <si>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</si>
  <si>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</si>
  <si>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</si>
  <si>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</si>
  <si>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</si>
  <si>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</si>
  <si>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</si>
  <si>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</si>
  <si>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</si>
  <si>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</si>
  <si>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</si>
  <si>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</si>
  <si>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</si>
  <si>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</si>
  <si>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</si>
  <si>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</si>
  <si>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</si>
  <si>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</si>
  <si>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</si>
  <si>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</si>
  <si>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</si>
  <si>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</si>
  <si>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</si>
  <si>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</si>
  <si>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</si>
  <si>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</si>
  <si>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</si>
  <si>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</si>
  <si>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</si>
  <si>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</si>
  <si>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</si>
  <si>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</si>
  <si>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</si>
  <si>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</si>
  <si>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</si>
  <si>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</si>
  <si>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</si>
  <si>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</si>
  <si>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</si>
  <si>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</si>
  <si>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</si>
  <si>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</si>
  <si>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</si>
  <si>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</si>
  <si>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</si>
  <si>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</si>
  <si>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</si>
  <si>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</si>
  <si>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</si>
  <si>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</si>
  <si>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</si>
  <si>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</si>
  <si>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</si>
  <si>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</si>
  <si>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</si>
  <si>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</si>
  <si>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</si>
  <si>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</si>
  <si>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</si>
  <si>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</si>
  <si>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</si>
  <si>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</si>
  <si>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</si>
  <si>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</si>
  <si>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</si>
  <si>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</si>
  <si>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</si>
  <si>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</si>
  <si>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</si>
  <si>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</si>
  <si>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</si>
  <si>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</si>
  <si>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</si>
  <si>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</si>
  <si>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</si>
  <si>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</si>
  <si>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</si>
  <si>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</si>
  <si>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</si>
  <si>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</si>
  <si>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</si>
  <si>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</si>
  <si>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</si>
  <si>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</si>
  <si>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</si>
  <si>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</si>
  <si>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</si>
  <si>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</si>
  <si>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</si>
  <si>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</si>
  <si>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</si>
  <si>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</si>
  <si>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</si>
  <si>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</si>
  <si>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</si>
  <si>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</si>
  <si>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</si>
  <si>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</si>
  <si>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</si>
  <si>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</si>
  <si>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</si>
  <si>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</si>
  <si>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</si>
  <si>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</si>
  <si>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</si>
  <si>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</si>
  <si>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</si>
  <si>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</si>
  <si>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</si>
  <si>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</si>
  <si>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</si>
  <si>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</si>
  <si>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</si>
  <si>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</si>
  <si>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</si>
  <si>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</si>
  <si>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</si>
  <si>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</si>
  <si>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</si>
  <si>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</si>
  <si>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</si>
  <si>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</si>
  <si>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</si>
  <si>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</si>
  <si>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</si>
  <si>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</si>
  <si>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</si>
  <si>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</si>
  <si>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</si>
  <si>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</si>
  <si>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</si>
  <si>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</si>
  <si>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</si>
  <si>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</si>
  <si>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</si>
  <si>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</si>
  <si>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</si>
  <si>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</si>
  <si>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</si>
  <si>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</si>
  <si>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</si>
  <si>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</si>
  <si>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</si>
  <si>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</si>
  <si>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</si>
  <si>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</si>
  <si>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</si>
  <si>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</si>
  <si>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</si>
  <si>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</si>
  <si>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</si>
  <si>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</si>
  <si>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</si>
  <si>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</si>
  <si>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</si>
  <si>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</si>
  <si>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</si>
  <si>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</si>
  <si>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</si>
  <si>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</si>
  <si>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</si>
  <si>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</si>
  <si>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</si>
  <si>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</si>
  <si>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</si>
  <si>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</si>
  <si>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</si>
  <si>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</si>
  <si>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</si>
  <si>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</si>
  <si>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</si>
  <si>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</si>
  <si>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</si>
  <si>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</si>
  <si>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</si>
  <si>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</si>
  <si>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</si>
  <si>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</si>
  <si>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</si>
  <si>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</si>
  <si>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</si>
  <si>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</si>
  <si>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</si>
  <si>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</si>
  <si>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</si>
  <si>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</si>
  <si>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</si>
  <si>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</si>
  <si>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</si>
  <si>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</si>
  <si>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</si>
  <si>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</si>
  <si>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</si>
  <si>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</si>
  <si>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</si>
  <si>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</si>
  <si>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</si>
  <si>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</si>
  <si>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</si>
  <si>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</si>
  <si>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</si>
  <si>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</si>
  <si>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</si>
  <si>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</si>
  <si>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</si>
  <si>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</si>
  <si>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</si>
  <si>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</si>
  <si>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</si>
  <si>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</si>
  <si>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</si>
  <si>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</si>
  <si>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</si>
  <si>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</si>
  <si>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</si>
  <si>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</si>
  <si>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</si>
  <si>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</si>
  <si>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</si>
  <si>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</si>
  <si>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</si>
  <si>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</si>
  <si>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</si>
  <si>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</si>
  <si>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</si>
  <si>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</si>
  <si>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</si>
  <si>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</si>
  <si>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</si>
  <si>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</si>
  <si>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</si>
  <si>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</si>
  <si>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</si>
  <si>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</si>
  <si>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</si>
  <si>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</si>
  <si>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</si>
  <si>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</si>
  <si>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</si>
  <si>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</si>
  <si>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</si>
  <si>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</si>
  <si>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</si>
  <si>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</si>
  <si>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</si>
  <si>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</si>
  <si>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</si>
  <si>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</si>
  <si>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</si>
  <si>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</si>
  <si>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</si>
  <si>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</si>
  <si>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</si>
  <si>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</si>
  <si>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</si>
  <si>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</si>
  <si>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</si>
  <si>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</si>
  <si>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</si>
  <si>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</si>
  <si>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</si>
  <si>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</si>
  <si>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</si>
  <si>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</si>
  <si>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</si>
  <si>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</si>
  <si>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</si>
  <si>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</si>
  <si>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</si>
  <si>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</si>
  <si>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</si>
  <si>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</si>
  <si>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</si>
  <si>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</si>
  <si>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</si>
  <si>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</si>
  <si>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</si>
  <si>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</si>
  <si>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</si>
  <si>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</si>
  <si>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</si>
  <si>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</si>
  <si>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</si>
  <si>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</si>
  <si>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</si>
  <si>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</si>
  <si>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</si>
  <si>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</si>
  <si>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</si>
  <si>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</si>
  <si>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</si>
  <si>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</si>
  <si>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</si>
  <si>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</si>
  <si>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</si>
  <si>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</si>
  <si>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</si>
  <si>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</si>
  <si>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</si>
  <si>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</si>
  <si>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</si>
  <si>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</si>
  <si>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</si>
  <si>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</si>
  <si>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</si>
  <si>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</si>
  <si>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</si>
  <si>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</si>
  <si>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</si>
  <si>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</si>
  <si>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</si>
  <si>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</si>
  <si>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</si>
  <si>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</si>
  <si>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</si>
  <si>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</si>
  <si>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</si>
  <si>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</si>
  <si>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</si>
  <si>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</si>
  <si>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</si>
  <si>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</si>
  <si>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</si>
  <si>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</si>
  <si>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</si>
  <si>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</si>
  <si>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</si>
  <si>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</si>
  <si>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</si>
  <si>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</si>
  <si>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</si>
  <si>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</si>
  <si>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</si>
  <si>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</si>
  <si>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</si>
  <si>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</si>
  <si>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</si>
  <si>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</si>
  <si>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</si>
  <si>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</si>
  <si>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</si>
  <si>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</si>
  <si>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</si>
  <si>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</si>
  <si>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</si>
  <si>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</si>
  <si>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</si>
  <si>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</si>
  <si>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</si>
  <si>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</si>
  <si>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</si>
  <si>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</si>
  <si>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</si>
  <si>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</si>
  <si>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</si>
  <si>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</si>
  <si>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</si>
  <si>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</si>
  <si>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</si>
  <si>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</si>
  <si>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</si>
  <si>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</si>
  <si>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</si>
  <si>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</si>
  <si>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</si>
  <si>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</si>
  <si>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</si>
  <si>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</si>
  <si>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</si>
  <si>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</si>
  <si>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</si>
  <si>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</si>
  <si>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</si>
  <si>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</si>
  <si>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</si>
  <si>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</si>
  <si>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</si>
  <si>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</si>
  <si>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</si>
  <si>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</si>
  <si>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</si>
  <si>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</si>
  <si>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</si>
  <si>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</si>
  <si>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</si>
  <si>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</si>
  <si>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</si>
  <si>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</si>
  <si>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</si>
  <si>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</si>
  <si>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</si>
  <si>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</si>
  <si>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</si>
  <si>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</si>
  <si>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</si>
  <si>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</si>
  <si>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</si>
  <si>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</si>
  <si>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</si>
  <si>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</si>
  <si>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</si>
  <si>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</si>
  <si>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</si>
  <si>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</si>
  <si>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</si>
  <si>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</si>
  <si>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</si>
  <si>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</si>
  <si>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</si>
  <si>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</si>
  <si>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</si>
  <si>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</si>
  <si>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</si>
  <si>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</si>
  <si>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</si>
  <si>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</si>
  <si>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</si>
  <si>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</si>
  <si>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</si>
  <si>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</si>
  <si>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</si>
  <si>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</si>
  <si>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</si>
  <si>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</si>
  <si>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</si>
  <si>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</si>
  <si>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</si>
  <si>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</si>
  <si>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</si>
  <si>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</si>
  <si>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</si>
  <si>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</si>
  <si>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</si>
  <si>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</si>
  <si>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</si>
  <si>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</si>
  <si>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</si>
  <si>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</si>
  <si>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</si>
  <si>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</si>
  <si>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</si>
  <si>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</si>
  <si>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</si>
  <si>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</si>
  <si>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</si>
  <si>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</si>
  <si>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</si>
  <si>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</si>
  <si>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</si>
  <si>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</si>
  <si>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</si>
  <si>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</si>
  <si>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</si>
  <si>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</si>
  <si>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</si>
  <si>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</si>
  <si>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</si>
  <si>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</si>
  <si>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</si>
  <si>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</si>
  <si>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</si>
  <si>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</si>
  <si>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</si>
  <si>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</si>
  <si>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</si>
  <si>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</si>
  <si>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</si>
  <si>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</si>
  <si>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</si>
  <si>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</si>
  <si>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</si>
  <si>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</si>
  <si>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</si>
  <si>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</si>
  <si>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</si>
  <si>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</si>
  <si>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</si>
  <si>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</si>
  <si>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</si>
  <si>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</si>
  <si>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</si>
  <si>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</si>
  <si>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</si>
  <si>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</si>
  <si>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</si>
  <si>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</si>
  <si>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</si>
  <si>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</si>
  <si>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</si>
  <si>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</si>
  <si>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</si>
  <si>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</si>
  <si>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</si>
  <si>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</si>
  <si>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</si>
  <si>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</si>
  <si>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</si>
  <si>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</si>
  <si>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</si>
  <si>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</si>
  <si>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</si>
  <si>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</si>
  <si>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</si>
  <si>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</si>
  <si>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</si>
  <si>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</si>
  <si>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</si>
  <si>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</si>
  <si>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</si>
  <si>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</si>
  <si>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</si>
  <si>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</si>
  <si>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</si>
  <si>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</si>
  <si>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</si>
  <si>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</si>
  <si>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</si>
  <si>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</si>
  <si>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</si>
  <si>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</si>
  <si>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</si>
  <si>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</si>
  <si>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</si>
  <si>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</si>
  <si>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</si>
  <si>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</si>
  <si>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</si>
  <si>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</si>
  <si>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</si>
  <si>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</si>
  <si>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</si>
  <si>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</si>
  <si>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</si>
  <si>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</si>
  <si>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</si>
  <si>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</si>
  <si>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</si>
  <si>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</si>
  <si>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</si>
  <si>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</si>
  <si>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</si>
  <si>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</si>
  <si>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</si>
  <si>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</si>
  <si>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</si>
  <si>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</si>
  <si>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</si>
  <si>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</si>
  <si>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</si>
  <si>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</si>
  <si>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</si>
  <si>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</si>
  <si>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</si>
  <si>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</si>
  <si>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</si>
  <si>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</si>
  <si>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</si>
  <si>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</si>
  <si>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</si>
  <si>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</si>
  <si>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</si>
  <si>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</si>
  <si>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</si>
  <si>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</si>
  <si>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</si>
  <si>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</si>
  <si>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</si>
  <si>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</si>
  <si>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</si>
  <si>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</si>
  <si>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</si>
  <si>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</si>
  <si>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</si>
  <si>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</si>
  <si>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</si>
  <si>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</si>
  <si>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</si>
  <si>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</si>
  <si>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</si>
  <si>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</si>
  <si>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</si>
  <si>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</si>
  <si>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</si>
  <si>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</si>
  <si>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</si>
  <si>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</si>
  <si>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</si>
  <si>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</si>
  <si>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</si>
  <si>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</si>
  <si>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</si>
  <si>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</si>
  <si>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</si>
  <si>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</si>
  <si>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</si>
  <si>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</si>
  <si>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</si>
  <si>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</si>
  <si>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</si>
  <si>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</si>
  <si>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</si>
  <si>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</si>
  <si>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</si>
  <si>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</si>
  <si>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</si>
  <si>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</si>
  <si>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</si>
  <si>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</si>
  <si>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</si>
  <si>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</si>
  <si>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</si>
  <si>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</si>
  <si>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</si>
  <si>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</si>
  <si>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</si>
  <si>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</si>
  <si>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</si>
  <si>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</si>
  <si>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</si>
  <si>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</si>
  <si>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</si>
  <si>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</si>
  <si>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</si>
  <si>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</si>
  <si>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</si>
  <si>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</si>
  <si>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</si>
  <si>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</si>
  <si>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</si>
  <si>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</si>
  <si>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</si>
  <si>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</si>
  <si>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</si>
  <si>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</si>
  <si>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</si>
  <si>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</si>
  <si>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</si>
  <si>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</si>
  <si>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</si>
  <si>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</si>
  <si>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</si>
  <si>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</si>
  <si>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</si>
  <si>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</si>
  <si>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</si>
  <si>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</si>
  <si>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</si>
  <si>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</si>
  <si>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</si>
  <si>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</si>
  <si>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</si>
  <si>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</si>
  <si>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</si>
  <si>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</si>
  <si>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</si>
  <si>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</si>
  <si>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</si>
  <si>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</si>
  <si>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</si>
  <si>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</si>
  <si>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</si>
  <si>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</si>
  <si>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</si>
  <si>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</si>
  <si>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</si>
  <si>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</si>
  <si>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</si>
  <si>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</si>
  <si>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</si>
  <si>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</si>
  <si>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</si>
  <si>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</si>
  <si>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</si>
  <si>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</si>
  <si>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</si>
  <si>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</si>
  <si>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</si>
  <si>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</si>
  <si>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</si>
  <si>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</si>
  <si>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</si>
  <si>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</si>
  <si>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</si>
  <si>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</si>
  <si>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</si>
  <si>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</si>
  <si>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</si>
  <si>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</si>
  <si>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</si>
  <si>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</si>
  <si>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</si>
  <si>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</si>
  <si>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</si>
  <si>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</si>
  <si>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</si>
  <si>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</si>
  <si>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</si>
  <si>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</si>
  <si>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</si>
  <si>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</si>
  <si>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</si>
  <si>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</si>
  <si>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</si>
  <si>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</si>
  <si>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</si>
  <si>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</si>
  <si>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</si>
  <si>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</si>
  <si>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</si>
  <si>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</si>
  <si>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</si>
  <si>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</si>
  <si>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</si>
  <si>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</si>
  <si>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</si>
  <si>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</si>
  <si>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</si>
  <si>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</si>
  <si>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</si>
  <si>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</si>
  <si>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</si>
  <si>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</si>
  <si>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</si>
  <si>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</si>
  <si>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</si>
  <si>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</si>
  <si>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</si>
  <si>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</si>
  <si>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</si>
  <si>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</si>
  <si>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</si>
  <si>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</si>
  <si>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</si>
  <si>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</si>
  <si>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</si>
  <si>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</si>
  <si>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</si>
  <si>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</si>
  <si>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</si>
  <si>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</si>
  <si>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</si>
  <si>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</si>
  <si>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</si>
  <si>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</si>
  <si>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</si>
  <si>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</si>
  <si>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</si>
  <si>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</si>
  <si>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</si>
  <si>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</si>
  <si>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</si>
  <si>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</si>
  <si>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</si>
  <si>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</si>
  <si>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</si>
  <si>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</si>
  <si>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</si>
  <si>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</si>
  <si>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</si>
  <si>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</si>
  <si>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</si>
  <si>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</si>
  <si>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</si>
  <si>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</si>
  <si>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</si>
  <si>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</si>
  <si>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</si>
  <si>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</si>
  <si>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</si>
  <si>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</si>
  <si>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</si>
  <si>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</si>
  <si>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</si>
  <si>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</si>
  <si>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</si>
  <si>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</si>
  <si>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</si>
  <si>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</si>
  <si>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</si>
  <si>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</si>
  <si>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</si>
  <si>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</si>
  <si>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</si>
  <si>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</si>
  <si>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</si>
  <si>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</si>
  <si>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</si>
  <si>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</si>
  <si>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</si>
  <si>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</si>
  <si>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</si>
  <si>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</si>
  <si>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</si>
  <si>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</si>
  <si>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</si>
  <si>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</si>
  <si>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</si>
  <si>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</si>
  <si>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</si>
  <si>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</si>
  <si>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</si>
  <si>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</si>
  <si>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</si>
  <si>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</si>
  <si>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</si>
  <si>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</si>
  <si>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</si>
  <si>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</si>
  <si>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</si>
  <si>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</si>
  <si>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</si>
  <si>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</si>
  <si>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</si>
  <si>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</si>
  <si>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</si>
  <si>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</si>
  <si>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</si>
  <si>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</si>
  <si>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</si>
  <si>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</si>
  <si>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</si>
  <si>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</si>
  <si>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</si>
  <si>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</si>
  <si>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</si>
  <si>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</si>
  <si>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</si>
  <si>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</si>
  <si>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</si>
  <si>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</si>
  <si>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</si>
  <si>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</si>
  <si>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</si>
  <si>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</si>
  <si>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</si>
  <si>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</si>
  <si>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</si>
  <si>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</si>
  <si>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</si>
  <si>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</si>
  <si>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</si>
  <si>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</si>
  <si>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</si>
  <si>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</si>
  <si>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</si>
  <si>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</si>
  <si>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</si>
  <si>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</si>
  <si>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</si>
  <si>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</si>
  <si>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</si>
  <si>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</si>
  <si>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</si>
  <si>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</si>
  <si>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</si>
  <si>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</si>
  <si>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</si>
  <si>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</si>
  <si>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</si>
  <si>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</si>
  <si>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</si>
  <si>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</si>
  <si>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</si>
  <si>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</si>
  <si>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</si>
  <si>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</si>
  <si>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</si>
  <si>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</si>
  <si>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</si>
  <si>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</si>
  <si>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</si>
  <si>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</si>
  <si>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</si>
  <si>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</si>
  <si>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</si>
  <si>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</si>
  <si>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</si>
  <si>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</si>
  <si>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</si>
  <si>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</si>
  <si>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</si>
  <si>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</si>
  <si>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</si>
  <si>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</si>
  <si>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</si>
  <si>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</si>
  <si>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</si>
  <si>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</si>
  <si>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</si>
  <si>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</si>
  <si>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</si>
  <si>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</si>
  <si>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</si>
  <si>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</si>
  <si>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</si>
  <si>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</si>
  <si>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</si>
  <si>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</si>
  <si>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</si>
  <si>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</si>
  <si>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</si>
  <si>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</si>
  <si>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</si>
  <si>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</si>
  <si>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</si>
  <si>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</si>
  <si>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</si>
  <si>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</si>
  <si>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</si>
  <si>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</si>
  <si>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</si>
  <si>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</si>
  <si>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</si>
  <si>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</si>
  <si>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</si>
  <si>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</si>
  <si>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</si>
  <si>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</si>
  <si>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</si>
  <si>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</si>
  <si>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</si>
  <si>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</si>
  <si>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</si>
  <si>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</si>
  <si>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</si>
  <si>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</si>
  <si>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</si>
  <si>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</si>
  <si>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</si>
  <si>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</si>
  <si>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</si>
  <si>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</si>
  <si>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</si>
  <si>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</si>
  <si>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</si>
  <si>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</si>
  <si>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</si>
  <si>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</si>
  <si>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</si>
  <si>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</si>
  <si>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</si>
  <si>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</si>
  <si>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</si>
  <si>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</si>
  <si>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</si>
  <si>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</si>
  <si>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</si>
  <si>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</si>
  <si>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</si>
  <si>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</si>
  <si>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</si>
  <si>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</si>
  <si>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</si>
  <si>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</si>
  <si>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</si>
  <si>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</si>
  <si>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</si>
  <si>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</si>
  <si>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</si>
  <si>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</si>
  <si>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</si>
  <si>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</si>
  <si>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</si>
  <si>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</si>
  <si>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</si>
  <si>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</si>
  <si>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</si>
  <si>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</si>
  <si>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</si>
  <si>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</si>
  <si>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</si>
  <si>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</si>
  <si>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</si>
  <si>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</si>
  <si>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</si>
  <si>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</si>
  <si>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</si>
  <si>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</si>
  <si>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</si>
  <si>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</si>
  <si>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</si>
  <si>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</si>
  <si>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</si>
  <si>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</si>
  <si>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</si>
  <si>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</si>
  <si>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</si>
  <si>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</si>
  <si>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</si>
  <si>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</si>
  <si>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</si>
  <si>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</si>
  <si>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</si>
  <si>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</si>
  <si>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</si>
  <si>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</si>
  <si>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</si>
  <si>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</si>
  <si>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</si>
  <si>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</si>
  <si>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</si>
  <si>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</si>
  <si>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</si>
  <si>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</si>
  <si>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</si>
  <si>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</si>
  <si>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</si>
  <si>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</si>
  <si>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</si>
  <si>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</si>
  <si>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</si>
  <si>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</si>
  <si>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</si>
  <si>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</si>
  <si>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</si>
  <si>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</si>
  <si>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</si>
  <si>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</si>
  <si>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</si>
  <si>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</si>
  <si>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</si>
  <si>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</si>
  <si>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</si>
  <si>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</si>
  <si>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</si>
  <si>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</si>
  <si>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</si>
  <si>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</si>
  <si>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</si>
  <si>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</si>
  <si>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</si>
  <si>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</si>
  <si>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</si>
  <si>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</si>
  <si>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</si>
  <si>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</si>
  <si>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</si>
  <si>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</si>
  <si>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</si>
  <si>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</si>
  <si>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</si>
  <si>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</si>
  <si>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</si>
  <si>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</si>
  <si>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</si>
  <si>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</si>
  <si>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</si>
  <si>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</si>
  <si>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</si>
  <si>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</si>
  <si>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</si>
  <si>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</si>
  <si>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</si>
  <si>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</si>
  <si>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</si>
  <si>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</si>
  <si>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</si>
  <si>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</si>
  <si>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</si>
  <si>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</si>
  <si>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</si>
  <si>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</si>
  <si>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</si>
  <si>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</si>
  <si>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</si>
  <si>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</si>
  <si>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</si>
  <si>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</si>
  <si>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</si>
  <si>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</si>
  <si>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</si>
  <si>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</si>
  <si>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</si>
  <si>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</si>
  <si>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</si>
  <si>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</si>
  <si>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</si>
  <si>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</si>
  <si>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</si>
  <si>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</si>
  <si>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</si>
  <si>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</si>
  <si>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</si>
  <si>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</si>
  <si>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</si>
  <si>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</si>
  <si>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</si>
  <si>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</si>
  <si>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</si>
  <si>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</si>
  <si>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</si>
  <si>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</si>
  <si>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</si>
  <si>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</si>
  <si>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</si>
  <si>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</si>
  <si>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</si>
  <si>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</si>
  <si>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</si>
  <si>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</si>
  <si>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</si>
  <si>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</si>
  <si>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</si>
  <si>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</si>
  <si>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</si>
  <si>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</si>
  <si>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</si>
  <si>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</si>
  <si>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</si>
  <si>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</si>
  <si>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</si>
  <si>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</si>
  <si>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</si>
  <si>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</si>
  <si>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</si>
  <si>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</si>
  <si>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</si>
  <si>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</si>
  <si>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</si>
  <si>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</si>
  <si>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</si>
  <si>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</si>
  <si>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</si>
  <si>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</si>
  <si>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</si>
  <si>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</si>
  <si>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</si>
  <si>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</si>
  <si>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</si>
  <si>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</si>
  <si>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</si>
  <si>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</si>
  <si>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</si>
  <si>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</si>
  <si>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</si>
  <si>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</si>
  <si>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</si>
  <si>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</si>
  <si>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</si>
  <si>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</si>
  <si>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</si>
  <si>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</si>
  <si>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</si>
  <si>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</si>
  <si>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</si>
  <si>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</si>
  <si>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</si>
  <si>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</si>
  <si>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</si>
  <si>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</si>
  <si>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</si>
  <si>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</si>
  <si>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</si>
  <si>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</si>
  <si>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</si>
  <si>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</si>
  <si>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</si>
  <si>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</si>
  <si>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</si>
  <si>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</si>
  <si>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</si>
  <si>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</si>
  <si>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</si>
  <si>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</si>
  <si>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</si>
  <si>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</si>
  <si>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</si>
  <si>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</si>
  <si>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</si>
  <si>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</si>
  <si>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</si>
  <si>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</si>
  <si>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</si>
  <si>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</si>
  <si>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</si>
  <si>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</si>
  <si>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</si>
  <si>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</si>
  <si>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</si>
  <si>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</si>
  <si>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</si>
  <si>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</si>
  <si>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</si>
  <si>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</si>
  <si>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</si>
  <si>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</si>
  <si>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</si>
  <si>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</si>
  <si>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</si>
  <si>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</si>
  <si>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</si>
  <si>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</si>
  <si>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</si>
  <si>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</si>
  <si>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</si>
  <si>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</si>
  <si>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</si>
  <si>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</si>
  <si>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</si>
  <si>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</si>
  <si>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</si>
  <si>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</si>
  <si>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</si>
  <si>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</si>
  <si>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</si>
  <si>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</si>
  <si>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</si>
  <si>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</si>
  <si>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</si>
  <si>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</si>
  <si>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</si>
  <si>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</si>
  <si>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</si>
  <si>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</si>
  <si>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</si>
  <si>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</si>
  <si>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</si>
  <si>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</si>
  <si>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</si>
  <si>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</si>
  <si>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</si>
  <si>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</si>
  <si>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</si>
  <si>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</si>
  <si>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</si>
  <si>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</si>
  <si>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</si>
  <si>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</si>
  <si>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</si>
  <si>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</si>
  <si>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</si>
  <si>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</si>
  <si>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</si>
  <si>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</si>
  <si>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</si>
  <si>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</si>
  <si>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</si>
  <si>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</si>
  <si>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</si>
  <si>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</si>
  <si>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</si>
  <si>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</si>
  <si>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</si>
  <si>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</si>
  <si>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</si>
  <si>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</si>
  <si>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</si>
  <si>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</si>
  <si>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</si>
  <si>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</si>
  <si>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</si>
  <si>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</si>
  <si>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</si>
  <si>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</si>
  <si>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</si>
  <si>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</si>
  <si>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</si>
  <si>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</si>
  <si>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</si>
  <si>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</si>
  <si>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</si>
  <si>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</si>
  <si>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</si>
  <si>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</si>
  <si>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</si>
  <si>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</si>
  <si>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</si>
  <si>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</si>
  <si>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</si>
  <si>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</si>
  <si>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</si>
  <si>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</si>
  <si>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</si>
  <si>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</si>
  <si>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</si>
  <si>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</si>
  <si>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</si>
  <si>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</si>
  <si>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</si>
  <si>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</si>
  <si>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</si>
  <si>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</si>
  <si>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</si>
  <si>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</si>
  <si>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</si>
  <si>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</si>
  <si>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</si>
  <si>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</si>
  <si>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</si>
  <si>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</si>
  <si>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</si>
  <si>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</si>
  <si>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</si>
  <si>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</si>
  <si>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</si>
  <si>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</si>
  <si>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</si>
  <si>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</si>
  <si>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</si>
  <si>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</si>
  <si>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</si>
  <si>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</si>
  <si>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</si>
  <si>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</si>
  <si>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</si>
  <si>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</si>
  <si>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</si>
  <si>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</si>
  <si>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</si>
  <si>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</si>
  <si>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</si>
  <si>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</si>
  <si>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</si>
  <si>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</si>
  <si>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</si>
  <si>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</si>
  <si>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</si>
  <si>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</si>
  <si>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</si>
  <si>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</si>
  <si>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</si>
  <si>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</si>
  <si>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</si>
  <si>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</si>
  <si>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</si>
  <si>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</si>
  <si>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</si>
  <si>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</si>
  <si>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</si>
  <si>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</si>
  <si>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</si>
  <si>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</si>
  <si>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</si>
  <si>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</si>
  <si>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</si>
  <si>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</si>
  <si>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</si>
  <si>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</si>
  <si>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</si>
  <si>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</si>
  <si>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</si>
  <si>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</si>
  <si>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</si>
  <si>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</si>
  <si>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</si>
  <si>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</si>
  <si>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</si>
  <si>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</si>
  <si>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</si>
  <si>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</si>
  <si>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</si>
  <si>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</si>
  <si>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</si>
  <si>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</si>
  <si>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</si>
  <si>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</si>
  <si>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</si>
  <si>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</si>
  <si>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</si>
  <si>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</si>
  <si>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</si>
  <si>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</si>
  <si>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</si>
  <si>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</si>
  <si>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</si>
  <si>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</si>
  <si>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</si>
  <si>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</si>
  <si>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</si>
  <si>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</si>
  <si>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</si>
  <si>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</si>
  <si>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</si>
  <si>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</si>
  <si>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</si>
  <si>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</si>
  <si>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</si>
  <si>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</si>
  <si>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</si>
  <si>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</si>
  <si>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</si>
  <si>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</si>
  <si>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</si>
  <si>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</si>
  <si>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</si>
  <si>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</si>
  <si>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</si>
  <si>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</si>
  <si>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</si>
  <si>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</si>
  <si>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</si>
  <si>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</si>
  <si>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</si>
  <si>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</si>
  <si>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</si>
  <si>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</si>
  <si>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</si>
  <si>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</si>
  <si>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</si>
  <si>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</si>
  <si>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</si>
  <si>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</si>
  <si>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</si>
  <si>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</si>
  <si>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</si>
  <si>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</si>
  <si>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</si>
  <si>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</si>
  <si>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</si>
  <si>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</si>
  <si>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</si>
  <si>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</si>
  <si>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</si>
  <si>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</si>
  <si>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</si>
  <si>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</si>
  <si>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</si>
  <si>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</si>
  <si>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</si>
  <si>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</si>
  <si>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</si>
  <si>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</si>
  <si>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</si>
  <si>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</si>
  <si>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</si>
  <si>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</si>
  <si>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</si>
  <si>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</si>
  <si>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</si>
  <si>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</si>
  <si>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</si>
  <si>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</si>
  <si>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</si>
  <si>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</si>
  <si>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</si>
  <si>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</si>
  <si>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</si>
  <si>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</si>
  <si>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</si>
  <si>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</si>
  <si>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</si>
  <si>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</si>
  <si>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</si>
  <si>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</si>
  <si>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</si>
  <si>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</si>
  <si>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</si>
  <si>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</si>
  <si>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</si>
  <si>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</si>
  <si>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</si>
  <si>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</si>
  <si>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</si>
  <si>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</si>
  <si>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</si>
  <si>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</si>
  <si>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</si>
  <si>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</si>
  <si>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</si>
  <si>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</si>
  <si>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</si>
  <si>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</si>
  <si>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</si>
  <si>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</si>
  <si>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</si>
  <si>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</si>
  <si>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</si>
  <si>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</si>
  <si>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</si>
  <si>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</si>
  <si>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</si>
  <si>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</si>
  <si>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</si>
  <si>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</si>
  <si>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</si>
  <si>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</si>
  <si>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</si>
  <si>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</si>
  <si>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</si>
  <si>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</si>
  <si>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</si>
  <si>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</si>
  <si>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</si>
  <si>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</si>
  <si>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</si>
  <si>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</si>
  <si>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</si>
  <si>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</si>
  <si>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</si>
  <si>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</si>
  <si>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</si>
  <si>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</si>
  <si>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</si>
  <si>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</si>
  <si>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</si>
  <si>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</si>
  <si>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</si>
  <si>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</si>
  <si>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</si>
  <si>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</si>
  <si>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</si>
  <si>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</si>
  <si>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</si>
  <si>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</si>
  <si>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</si>
  <si>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</si>
  <si>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</si>
  <si>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</si>
  <si>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</si>
  <si>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</si>
  <si>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</si>
  <si>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</si>
  <si>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</si>
  <si>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</si>
  <si>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</si>
  <si>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</si>
  <si>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</si>
  <si>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</si>
  <si>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</si>
  <si>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</si>
  <si>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</si>
  <si>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</si>
  <si>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</si>
  <si>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</si>
  <si>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</si>
  <si>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</si>
  <si>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</si>
  <si>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</si>
  <si>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</si>
  <si>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</si>
  <si>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</si>
  <si>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</si>
  <si>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</si>
  <si>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</si>
  <si>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</si>
  <si>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</si>
  <si>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</si>
  <si>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</si>
  <si>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</si>
  <si>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</si>
  <si>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</si>
  <si>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</si>
  <si>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</si>
  <si>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</si>
  <si>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</si>
  <si>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</si>
  <si>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</si>
  <si>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</si>
  <si>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</si>
  <si>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</si>
  <si>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</si>
  <si>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</si>
  <si>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</si>
  <si>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</si>
  <si>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</si>
  <si>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</si>
  <si>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</si>
  <si>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</si>
  <si>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</si>
  <si>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</si>
  <si>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</si>
  <si>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</si>
  <si>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</si>
  <si>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</si>
  <si>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</si>
  <si>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</si>
  <si>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</si>
  <si>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</si>
  <si>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</si>
  <si>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</si>
  <si>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</si>
  <si>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</si>
  <si>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</si>
  <si>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</si>
  <si>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</si>
  <si>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</si>
  <si>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</si>
  <si>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</si>
  <si>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</si>
  <si>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</si>
  <si>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</si>
  <si>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</si>
  <si>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</si>
  <si>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</si>
  <si>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</si>
  <si>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</si>
  <si>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</si>
  <si>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</si>
  <si>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</si>
  <si>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</si>
  <si>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</si>
  <si>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</si>
  <si>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</si>
  <si>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</si>
  <si>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</si>
  <si>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</si>
  <si>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</si>
  <si>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</si>
  <si>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</si>
  <si>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</si>
  <si>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</si>
  <si>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</si>
  <si>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</si>
  <si>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</si>
  <si>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</si>
  <si>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</si>
  <si>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</si>
  <si>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</si>
  <si>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</si>
  <si>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</si>
  <si>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</si>
  <si>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</si>
  <si>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</si>
  <si>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</si>
  <si>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</si>
  <si>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</si>
  <si>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</si>
  <si>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</si>
  <si>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</si>
  <si>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</si>
  <si>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</si>
  <si>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</si>
  <si>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</si>
  <si>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</si>
  <si>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</si>
  <si>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</si>
  <si>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</si>
  <si>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</si>
  <si>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</si>
  <si>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</si>
  <si>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</si>
  <si>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</si>
  <si>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</si>
  <si>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</si>
  <si>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</si>
  <si>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</si>
  <si>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</si>
  <si>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</si>
  <si>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</si>
  <si>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</si>
  <si>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</si>
  <si>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</si>
  <si>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</si>
  <si>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</si>
  <si>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</si>
  <si>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</si>
  <si>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</si>
  <si>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</si>
  <si>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</si>
  <si>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</si>
  <si>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</si>
  <si>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</si>
  <si>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</si>
  <si>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</si>
  <si>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</si>
  <si>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</si>
  <si>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</si>
  <si>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</si>
  <si>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</si>
  <si>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</si>
  <si>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</si>
  <si>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</si>
  <si>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</si>
  <si>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</si>
  <si>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</si>
  <si>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</si>
  <si>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</si>
  <si>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</si>
  <si>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</si>
  <si>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</si>
  <si>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</si>
  <si>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</si>
  <si>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</si>
  <si>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</si>
  <si>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</si>
  <si>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</si>
  <si>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</si>
  <si>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</si>
  <si>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</si>
  <si>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</si>
  <si>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</si>
  <si>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</si>
  <si>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</si>
  <si>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</si>
  <si>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</si>
  <si>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</si>
  <si>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</si>
  <si>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</si>
  <si>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</si>
  <si>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</si>
  <si>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</si>
  <si>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</si>
  <si>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</si>
  <si>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</si>
  <si>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</si>
  <si>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</si>
  <si>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</si>
  <si>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</si>
  <si>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</si>
  <si>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</si>
  <si>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</si>
  <si>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</si>
  <si>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</si>
  <si>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</si>
  <si>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</si>
  <si>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</si>
  <si>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</si>
  <si>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</si>
  <si>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</si>
  <si>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</si>
  <si>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</si>
  <si>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</si>
  <si>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</si>
  <si>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</si>
  <si>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</si>
  <si>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</si>
  <si>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</si>
  <si>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</si>
  <si>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</si>
  <si>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</si>
  <si>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</si>
  <si>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</si>
  <si>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</si>
  <si>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</si>
  <si>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</si>
  <si>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</si>
  <si>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</si>
  <si>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</si>
  <si>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</si>
  <si>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</si>
  <si>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</si>
  <si>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</si>
  <si>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</si>
  <si>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</si>
  <si>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</si>
  <si>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</si>
  <si>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</si>
  <si>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</si>
  <si>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</si>
  <si>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</si>
  <si>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</si>
  <si>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</si>
  <si>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</si>
  <si>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</si>
  <si>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</si>
  <si>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</si>
  <si>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</si>
  <si>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</si>
  <si>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</si>
  <si>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</si>
  <si>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</si>
  <si>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</si>
  <si>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</si>
  <si>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</si>
  <si>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</si>
  <si>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</si>
  <si>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</si>
  <si>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</si>
  <si>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</si>
  <si>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</si>
  <si>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</si>
  <si>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</si>
  <si>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</si>
  <si>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</si>
  <si>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</si>
  <si>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</si>
  <si>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</si>
  <si>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</si>
  <si>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</si>
  <si>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</si>
  <si>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</si>
  <si>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</si>
  <si>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</si>
  <si>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</si>
  <si>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</si>
  <si>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</si>
  <si>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</si>
  <si>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</si>
  <si>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</si>
  <si>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</si>
  <si>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</si>
  <si>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</si>
  <si>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</si>
  <si>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</si>
  <si>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</si>
  <si>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</si>
  <si>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</si>
  <si>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</si>
  <si>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</si>
  <si>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</si>
  <si>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</si>
  <si>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</si>
  <si>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</si>
  <si>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</si>
  <si>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</si>
  <si>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</si>
  <si>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</si>
  <si>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</si>
  <si>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</si>
  <si>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</si>
  <si>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</si>
  <si>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</si>
  <si>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</si>
  <si>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</si>
  <si>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</si>
  <si>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</si>
  <si>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</si>
  <si>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</si>
  <si>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</si>
  <si>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</si>
  <si>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</si>
  <si>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</si>
  <si>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</si>
  <si>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</si>
  <si>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</si>
  <si>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</si>
  <si>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</si>
  <si>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</si>
  <si>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</si>
  <si>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</si>
  <si>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</si>
  <si>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</si>
  <si>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</si>
  <si>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</si>
  <si>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</si>
  <si>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</si>
  <si>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</si>
  <si>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</si>
  <si>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</si>
  <si>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</si>
  <si>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</si>
  <si>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</si>
  <si>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</si>
  <si>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</si>
  <si>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</si>
  <si>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</si>
  <si>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</si>
  <si>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</si>
  <si>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</si>
  <si>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</si>
  <si>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</si>
  <si>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</si>
  <si>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</si>
  <si>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</si>
  <si>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</si>
  <si>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</si>
  <si>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</si>
  <si>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</si>
  <si>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</si>
  <si>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</si>
  <si>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</si>
  <si>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</si>
  <si>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</si>
  <si>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</si>
  <si>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</si>
  <si>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</si>
  <si>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</si>
  <si>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</si>
  <si>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</si>
  <si>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</si>
  <si>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</si>
  <si>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</si>
  <si>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</si>
  <si>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</si>
  <si>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</si>
  <si>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</si>
  <si>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</si>
  <si>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</si>
  <si>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</si>
  <si>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</si>
  <si>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</si>
  <si>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</si>
  <si>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</si>
  <si>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</si>
  <si>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</si>
  <si>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</si>
  <si>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</si>
  <si>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</si>
  <si>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</si>
  <si>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</si>
  <si>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</si>
  <si>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</si>
  <si>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</si>
  <si>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</si>
  <si>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</si>
  <si>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</si>
  <si>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</si>
  <si>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</si>
  <si>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</si>
  <si>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</si>
  <si>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</si>
  <si>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</si>
  <si>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</si>
  <si>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</si>
  <si>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</si>
  <si>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</si>
  <si>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</si>
  <si>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</si>
  <si>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</si>
  <si>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</si>
  <si>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</si>
  <si>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</si>
  <si>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</si>
  <si>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</si>
  <si>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</si>
  <si>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</si>
  <si>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</si>
  <si>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</si>
  <si>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</si>
  <si>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</si>
  <si>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</si>
  <si>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</si>
  <si>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</si>
  <si>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</si>
  <si>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</si>
  <si>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</si>
  <si>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</si>
  <si>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</si>
  <si>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</si>
  <si>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</si>
  <si>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</si>
  <si>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</si>
  <si>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</si>
  <si>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</si>
  <si>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</si>
  <si>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</si>
  <si>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</si>
  <si>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</si>
  <si>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</si>
  <si>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</si>
  <si>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</si>
  <si>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</si>
  <si>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</si>
  <si>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</si>
  <si>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</si>
  <si>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</si>
  <si>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</si>
  <si>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</si>
  <si>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</si>
  <si>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</si>
  <si>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</si>
  <si>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</si>
  <si>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</si>
  <si>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</si>
  <si>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</si>
  <si>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</si>
  <si>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</si>
  <si>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</si>
  <si>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</si>
  <si>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</si>
  <si>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</si>
  <si>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</si>
  <si>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</si>
  <si>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</si>
  <si>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</si>
  <si>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</si>
  <si>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</si>
  <si>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</si>
  <si>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</si>
  <si>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</si>
  <si>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</si>
  <si>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</si>
  <si>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</si>
  <si>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</si>
  <si>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</si>
  <si>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</si>
  <si>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</si>
  <si>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</si>
  <si>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</si>
  <si>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</si>
  <si>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</si>
  <si>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</si>
  <si>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</si>
  <si>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</si>
  <si>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</si>
  <si>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</si>
  <si>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</si>
  <si>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</si>
  <si>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</si>
  <si>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</si>
  <si>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</si>
  <si>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</si>
  <si>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</si>
  <si>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</si>
  <si>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</si>
  <si>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</si>
  <si>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</si>
  <si>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</si>
  <si>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</si>
  <si>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</si>
  <si>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</si>
  <si>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</si>
  <si>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</si>
  <si>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</si>
  <si>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</si>
  <si>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</si>
  <si>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</si>
  <si>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</si>
  <si>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</si>
  <si>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</si>
  <si>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</si>
  <si>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</si>
  <si>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</si>
  <si>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</si>
  <si>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</si>
  <si>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</si>
  <si>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</si>
  <si>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</si>
  <si>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</si>
  <si>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</si>
  <si>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</si>
  <si>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</si>
  <si>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</si>
  <si>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</si>
  <si>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</si>
  <si>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</si>
  <si>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</si>
  <si>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</si>
  <si>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</si>
  <si>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</si>
  <si>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</si>
  <si>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</si>
  <si>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</si>
  <si>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</si>
  <si>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</si>
  <si>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</si>
  <si>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</si>
  <si>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</si>
  <si>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</si>
  <si>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</si>
  <si>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</si>
  <si>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</si>
  <si>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</si>
  <si>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</si>
  <si>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</si>
  <si>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</si>
  <si>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</si>
  <si>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</si>
  <si>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</si>
  <si>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</si>
  <si>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</si>
  <si>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</si>
  <si>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</si>
  <si>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</si>
  <si>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</si>
  <si>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</si>
  <si>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</si>
  <si>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</si>
  <si>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</si>
  <si>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</si>
  <si>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</si>
  <si>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</si>
  <si>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</si>
  <si>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</si>
  <si>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</si>
  <si>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</si>
  <si>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</si>
  <si>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</si>
  <si>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</si>
  <si>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</si>
  <si>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</si>
  <si>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</si>
  <si>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</si>
  <si>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</si>
  <si>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</si>
  <si>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</si>
  <si>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</si>
  <si>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</si>
  <si>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</si>
  <si>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</si>
  <si>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</si>
  <si>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</si>
  <si>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</si>
  <si>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</si>
  <si>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</si>
  <si>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</si>
  <si>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</si>
  <si>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</si>
  <si>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</si>
  <si>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</si>
  <si>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</si>
  <si>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</si>
  <si>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</si>
  <si>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</si>
  <si>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</si>
  <si>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</si>
  <si>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</si>
  <si>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</si>
  <si>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</si>
  <si>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</si>
  <si>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</si>
  <si>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</si>
  <si>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</si>
  <si>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</si>
  <si>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</si>
  <si>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</si>
  <si>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</si>
  <si>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</si>
  <si>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</si>
  <si>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</si>
  <si>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</si>
  <si>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</si>
  <si>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</si>
  <si>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</si>
  <si>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</si>
  <si>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</si>
  <si>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</si>
  <si>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</si>
  <si>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</si>
  <si>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</si>
  <si>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</si>
  <si>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</si>
  <si>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</si>
  <si>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</si>
  <si>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</si>
  <si>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</si>
  <si>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</si>
  <si>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</si>
  <si>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</si>
  <si>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</si>
  <si>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</si>
  <si>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</si>
  <si>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</si>
  <si>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</si>
  <si>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</si>
  <si>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</si>
  <si>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</si>
  <si>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</si>
  <si>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</si>
  <si>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</si>
  <si>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</si>
  <si>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</si>
  <si>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</si>
  <si>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</si>
  <si>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</si>
  <si>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</si>
  <si>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</si>
  <si>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</si>
  <si>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</si>
  <si>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</si>
  <si>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</si>
  <si>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</si>
  <si>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</si>
  <si>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</si>
  <si>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</si>
  <si>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</si>
  <si>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</si>
  <si>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</si>
  <si>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</si>
  <si>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</si>
  <si>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</si>
  <si>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</si>
  <si>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</si>
  <si>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</si>
  <si>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</si>
  <si>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</si>
  <si>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</si>
  <si>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</si>
  <si>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</si>
  <si>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</si>
  <si>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</si>
  <si>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</si>
  <si>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</si>
  <si>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</si>
  <si>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</si>
  <si>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</si>
  <si>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</si>
  <si>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</si>
  <si>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</si>
  <si>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</si>
  <si>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</si>
  <si>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</si>
  <si>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</si>
  <si>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</si>
  <si>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</si>
  <si>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</si>
  <si>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</si>
  <si>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</si>
  <si>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</si>
  <si>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</si>
  <si>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</si>
  <si>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</si>
  <si>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</si>
  <si>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</si>
  <si>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</si>
  <si>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</si>
  <si>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</si>
  <si>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</si>
  <si>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</si>
  <si>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</si>
  <si>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</si>
  <si>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</si>
  <si>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</si>
  <si>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</si>
  <si>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</si>
  <si>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</si>
  <si>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</si>
  <si>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</si>
  <si>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</si>
  <si>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</si>
  <si>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</si>
  <si>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</si>
  <si>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</si>
  <si>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</si>
  <si>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</si>
  <si>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</si>
  <si>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</si>
  <si>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</si>
  <si>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</si>
  <si>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</si>
  <si>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</si>
  <si>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</si>
  <si>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</si>
  <si>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</si>
  <si>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</si>
  <si>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</si>
  <si>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</si>
  <si>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</si>
  <si>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</si>
  <si>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</si>
  <si>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</si>
  <si>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</si>
  <si>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</si>
  <si>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</si>
  <si>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</si>
  <si>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</si>
  <si>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</si>
  <si>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</si>
  <si>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</si>
  <si>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</si>
  <si>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</si>
  <si>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</si>
  <si>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</si>
  <si>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</si>
  <si>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</si>
  <si>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</si>
  <si>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</si>
  <si>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</si>
  <si>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</si>
  <si>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</si>
  <si>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</si>
  <si>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</si>
  <si>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</si>
  <si>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</si>
  <si>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</si>
  <si>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</si>
  <si>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</si>
  <si>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</si>
  <si>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</si>
  <si>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</si>
  <si>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</si>
  <si>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</si>
  <si>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</si>
  <si>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</si>
  <si>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</si>
  <si>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</si>
  <si>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</si>
  <si>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</si>
  <si>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</si>
  <si>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</si>
  <si>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</si>
  <si>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</si>
  <si>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</si>
  <si>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</si>
  <si>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</si>
  <si>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</si>
  <si>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</si>
  <si>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</si>
  <si>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</si>
  <si>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</si>
  <si>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</si>
  <si>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</si>
  <si>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</si>
  <si>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</si>
  <si>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</si>
  <si>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</si>
  <si>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</si>
  <si>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</si>
  <si>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</si>
  <si>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</si>
  <si>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</si>
  <si>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</si>
  <si>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</si>
  <si>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</si>
  <si>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</si>
  <si>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</si>
  <si>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</si>
  <si>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</si>
  <si>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</si>
  <si>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</si>
  <si>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</si>
  <si>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</si>
  <si>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</si>
  <si>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</si>
  <si>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</si>
  <si>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</si>
  <si>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</si>
  <si>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</si>
  <si>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</si>
  <si>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</si>
  <si>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</si>
  <si>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</si>
  <si>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</si>
  <si>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</si>
  <si>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</si>
  <si>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</si>
  <si>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</si>
  <si>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</si>
  <si>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</si>
  <si>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</si>
  <si>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</si>
  <si>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</si>
  <si>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</si>
  <si>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</si>
  <si>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</si>
  <si>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</si>
  <si>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</si>
  <si>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</si>
  <si>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</si>
  <si>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</si>
  <si>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</si>
  <si>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</si>
  <si>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</si>
  <si>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</si>
  <si>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</si>
  <si>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</si>
  <si>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</si>
  <si>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</si>
  <si>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</si>
  <si>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</si>
  <si>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</si>
  <si>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</si>
  <si>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</si>
  <si>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</si>
  <si>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</si>
  <si>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</si>
  <si>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</si>
  <si>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</si>
  <si>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</si>
  <si>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</si>
  <si>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</si>
  <si>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</si>
  <si>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</si>
  <si>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</si>
  <si>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</si>
  <si>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</si>
  <si>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</si>
  <si>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</si>
  <si>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</si>
  <si>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</si>
  <si>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</si>
  <si>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</si>
  <si>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</si>
  <si>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</si>
  <si>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</si>
  <si>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</si>
  <si>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</si>
  <si>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</si>
  <si>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</si>
  <si>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</si>
  <si>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</si>
  <si>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</si>
  <si>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</si>
  <si>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</si>
  <si>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</si>
  <si>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</si>
  <si>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</si>
  <si>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</si>
  <si>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</si>
  <si>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</si>
  <si>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</si>
  <si>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</si>
  <si>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</si>
  <si>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</si>
  <si>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</si>
  <si>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</si>
  <si>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</si>
  <si>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</si>
  <si>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</si>
  <si>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</si>
  <si>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</si>
  <si>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</si>
  <si>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</si>
  <si>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</si>
  <si>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</si>
  <si>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</si>
  <si>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</si>
  <si>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</si>
  <si>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</si>
  <si>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</si>
  <si>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</si>
  <si>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</si>
  <si>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</si>
  <si>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</si>
  <si>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</si>
  <si>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</si>
  <si>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</si>
  <si>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</si>
  <si>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</si>
  <si>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</si>
  <si>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</si>
  <si>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</si>
  <si>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</si>
  <si>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</si>
  <si>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</si>
  <si>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</si>
  <si>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</si>
  <si>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</si>
  <si>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</si>
  <si>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</si>
  <si>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</si>
  <si>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</si>
  <si>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</si>
  <si>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</si>
  <si>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</si>
  <si>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</si>
  <si>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</si>
  <si>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</si>
  <si>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</si>
  <si>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</si>
  <si>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</si>
  <si>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</si>
  <si>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</si>
  <si>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</si>
  <si>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</si>
  <si>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</si>
  <si>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</si>
  <si>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</si>
  <si>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</si>
  <si>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</si>
  <si>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</si>
  <si>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</si>
  <si>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</si>
  <si>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</si>
  <si>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</si>
  <si>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</si>
  <si>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</si>
  <si>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</si>
  <si>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</si>
  <si>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</si>
  <si>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</si>
  <si>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</si>
  <si>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</si>
  <si>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</si>
  <si>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</si>
  <si>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</si>
  <si>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</si>
  <si>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</si>
  <si>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</si>
  <si>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</si>
  <si>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</si>
  <si>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</si>
  <si>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</si>
  <si>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</si>
  <si>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</si>
  <si>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</si>
  <si>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</si>
  <si>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</si>
  <si>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</si>
  <si>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</si>
  <si>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</si>
  <si>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</si>
  <si>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</si>
  <si>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</si>
  <si>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</si>
  <si>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</si>
  <si>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</si>
  <si>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</si>
  <si>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</si>
  <si>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</si>
  <si>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</si>
  <si>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</si>
  <si>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</si>
  <si>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</si>
  <si>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</si>
  <si>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</si>
  <si>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</si>
  <si>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</si>
  <si>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</si>
  <si>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</si>
  <si>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</si>
  <si>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</si>
  <si>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</si>
  <si>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</si>
  <si>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</si>
  <si>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</si>
  <si>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</si>
  <si>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</si>
  <si>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</si>
  <si>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</si>
  <si>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</si>
  <si>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</si>
  <si>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</si>
  <si>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</si>
  <si>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</si>
  <si>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</si>
  <si>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</si>
  <si>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</si>
  <si>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</si>
  <si>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</si>
  <si>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</si>
  <si>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</si>
  <si>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</si>
  <si>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</si>
  <si>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</si>
  <si>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</si>
  <si>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</si>
  <si>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</si>
  <si>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</si>
  <si>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</si>
  <si>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</si>
  <si>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</si>
  <si>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</si>
  <si>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</si>
  <si>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</si>
  <si>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</si>
  <si>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</si>
  <si>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</si>
  <si>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</si>
  <si>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</si>
  <si>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</si>
  <si>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</si>
  <si>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</si>
  <si>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</si>
  <si>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</si>
  <si>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</si>
  <si>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</si>
  <si>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</si>
  <si>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</si>
  <si>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</si>
  <si>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</si>
  <si>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</si>
  <si>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</si>
  <si>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</si>
  <si>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</si>
  <si>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</si>
  <si>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</si>
  <si>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</si>
  <si>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</si>
  <si>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</si>
  <si>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</si>
  <si>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</si>
  <si>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</si>
  <si>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</si>
  <si>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</si>
  <si>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</si>
  <si>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</si>
  <si>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</si>
  <si>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</si>
  <si>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</si>
  <si>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</si>
  <si>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</si>
  <si>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</si>
  <si>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</si>
  <si>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</si>
  <si>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</si>
  <si>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</si>
  <si>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</si>
  <si>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</si>
  <si>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</si>
  <si>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</si>
  <si>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</si>
  <si>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</si>
  <si>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</si>
  <si>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</si>
  <si>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</si>
  <si>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</si>
  <si>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</si>
  <si>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</si>
  <si>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</si>
  <si>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</si>
  <si>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</si>
  <si>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</si>
  <si>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</si>
  <si>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</si>
  <si>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</si>
  <si>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</si>
  <si>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</si>
  <si>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</si>
  <si>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</si>
  <si>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</si>
  <si>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</si>
  <si>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</si>
  <si>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</si>
  <si>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</si>
  <si>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</si>
  <si>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</si>
  <si>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</si>
  <si>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</si>
  <si>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</si>
  <si>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</si>
  <si>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</si>
  <si>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</si>
  <si>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</si>
  <si>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</si>
  <si>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</si>
  <si>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</si>
  <si>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</si>
  <si>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</si>
  <si>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</si>
  <si>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</si>
  <si>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</si>
  <si>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</si>
  <si>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</si>
  <si>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</si>
  <si>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</si>
  <si>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</si>
  <si>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</si>
  <si>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</si>
  <si>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</si>
  <si>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</si>
  <si>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</si>
  <si>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</si>
  <si>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</si>
  <si>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</si>
  <si>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</si>
  <si>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</si>
  <si>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</si>
  <si>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</si>
  <si>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</si>
  <si>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</si>
  <si>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</si>
  <si>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</si>
  <si>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</si>
  <si>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</si>
  <si>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</si>
  <si>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</si>
  <si>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</si>
  <si>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</si>
  <si>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</si>
  <si>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</si>
  <si>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</si>
  <si>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</si>
  <si>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</si>
  <si>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</si>
  <si>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</si>
  <si>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</si>
  <si>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</si>
  <si>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</si>
  <si>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</si>
  <si>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</si>
  <si>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</si>
  <si>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</si>
  <si>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</si>
  <si>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</si>
  <si>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</si>
  <si>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</si>
  <si>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</si>
  <si>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</si>
  <si>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</si>
  <si>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</si>
  <si>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</si>
  <si>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</si>
  <si>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</si>
  <si>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</si>
  <si>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</si>
  <si>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</si>
  <si>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</si>
  <si>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</si>
  <si>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</si>
  <si>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</si>
  <si>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</si>
  <si>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</si>
  <si>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</si>
  <si>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</si>
  <si>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</si>
  <si>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</si>
  <si>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</si>
  <si>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</si>
  <si>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</si>
  <si>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</si>
  <si>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</si>
  <si>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</si>
  <si>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</si>
  <si>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</si>
  <si>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</si>
  <si>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</si>
  <si>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</si>
  <si>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</si>
  <si>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</si>
  <si>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</si>
  <si>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</si>
  <si>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</si>
  <si>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</si>
  <si>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</si>
  <si>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</si>
  <si>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</si>
  <si>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</si>
  <si>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</si>
  <si>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</si>
  <si>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</si>
  <si>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</si>
  <si>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</si>
  <si>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</si>
  <si>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</si>
  <si>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</si>
  <si>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</si>
  <si>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</si>
  <si>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</si>
  <si>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</si>
  <si>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</si>
  <si>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</si>
  <si>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</si>
  <si>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</si>
  <si>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</si>
  <si>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</si>
  <si>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</si>
  <si>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</si>
  <si>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</si>
  <si>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</si>
  <si>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</si>
  <si>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</si>
  <si>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</si>
  <si>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</si>
  <si>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</si>
  <si>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</si>
  <si>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</si>
  <si>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</si>
  <si>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</si>
  <si>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</si>
  <si>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</si>
  <si>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</si>
  <si>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</si>
  <si>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</si>
  <si>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</si>
  <si>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</si>
  <si>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</si>
  <si>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</si>
  <si>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</si>
  <si>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</si>
  <si>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</si>
  <si>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</si>
  <si>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</si>
  <si>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</si>
  <si>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</si>
  <si>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</si>
  <si>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</si>
  <si>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</si>
  <si>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</si>
  <si>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</si>
  <si>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</si>
  <si>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</si>
  <si>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</si>
  <si>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</si>
  <si>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</si>
  <si>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</si>
  <si>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</si>
  <si>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</si>
  <si>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</si>
  <si>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</si>
  <si>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</si>
  <si>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</si>
  <si>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</si>
  <si>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</si>
  <si>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</si>
  <si>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</si>
  <si>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</si>
  <si>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</si>
  <si>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</si>
  <si>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</si>
  <si>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</si>
  <si>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</si>
  <si>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</si>
  <si>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</si>
  <si>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</si>
  <si>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</si>
  <si>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</si>
  <si>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</si>
  <si>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</si>
  <si>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</si>
  <si>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</si>
  <si>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</si>
  <si>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</si>
  <si>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</si>
  <si>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</si>
  <si>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</si>
  <si>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</si>
  <si>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</si>
  <si>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</si>
  <si>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</si>
  <si>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</si>
  <si>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</si>
  <si>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</si>
  <si>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</si>
  <si>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</si>
  <si>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</si>
  <si>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</si>
  <si>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</si>
  <si>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</si>
  <si>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</si>
  <si>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</si>
  <si>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</si>
  <si>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</si>
  <si>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</si>
  <si>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</si>
  <si>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</si>
  <si>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</si>
  <si>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</si>
  <si>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</si>
  <si>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</si>
  <si>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</si>
  <si>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</si>
  <si>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</si>
  <si>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</si>
  <si>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</si>
  <si>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</si>
  <si>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</si>
  <si>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</si>
  <si>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</si>
  <si>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</si>
  <si>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</si>
  <si>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</si>
  <si>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</si>
  <si>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</si>
  <si>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</si>
  <si>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</si>
  <si>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</si>
  <si>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</si>
  <si>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</si>
  <si>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</si>
  <si>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</si>
  <si>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</si>
  <si>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</si>
  <si>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</si>
  <si>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</si>
  <si>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</si>
  <si>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</si>
  <si>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</si>
  <si>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</si>
  <si>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</si>
  <si>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</si>
  <si>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</si>
  <si>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</si>
  <si>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</si>
  <si>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</si>
  <si>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</si>
  <si>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</si>
  <si>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</si>
  <si>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</si>
  <si>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</si>
  <si>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</si>
  <si>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</si>
  <si>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</si>
  <si>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</si>
  <si>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</si>
  <si>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</si>
  <si>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</si>
  <si>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</si>
  <si>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</si>
  <si>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</si>
  <si>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</si>
  <si>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</si>
  <si>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</si>
  <si>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</si>
  <si>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</si>
  <si>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</si>
  <si>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</si>
  <si>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</si>
  <si>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</si>
  <si>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</si>
  <si>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</si>
  <si>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</si>
  <si>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</si>
  <si>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</si>
  <si>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</si>
  <si>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</si>
  <si>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</si>
  <si>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</si>
  <si>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</si>
  <si>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</si>
  <si>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</si>
  <si>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</si>
  <si>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</si>
  <si>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</si>
  <si>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</si>
  <si>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</si>
  <si>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</si>
  <si>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</si>
  <si>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</si>
  <si>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</si>
  <si>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</si>
  <si>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</si>
  <si>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</si>
  <si>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</si>
  <si>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</si>
  <si>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</si>
  <si>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</si>
  <si>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</si>
  <si>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</si>
  <si>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</si>
  <si>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</si>
  <si>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</si>
  <si>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</si>
  <si>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</si>
  <si>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</si>
  <si>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</si>
  <si>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</si>
  <si>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</si>
  <si>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</si>
  <si>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</si>
  <si>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</si>
  <si>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</si>
  <si>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</si>
  <si>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</si>
  <si>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</si>
  <si>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</si>
  <si>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</si>
  <si>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</si>
  <si>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</si>
  <si>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</si>
  <si>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</si>
  <si>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</si>
  <si>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</si>
  <si>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</si>
  <si>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</si>
  <si>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</si>
  <si>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</si>
  <si>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</si>
  <si>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</si>
  <si>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</si>
  <si>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</si>
  <si>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</si>
  <si>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</si>
  <si>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</si>
  <si>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</si>
  <si>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</si>
  <si>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</si>
  <si>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</si>
  <si>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</si>
  <si>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</si>
  <si>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</si>
  <si>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</si>
  <si>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</si>
  <si>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</si>
  <si>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</si>
  <si>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</si>
  <si>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</si>
  <si>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</si>
  <si>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</si>
  <si>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</si>
  <si>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</si>
  <si>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</si>
  <si>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</si>
  <si>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</si>
  <si>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</si>
  <si>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</si>
  <si>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</si>
  <si>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</si>
  <si>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</si>
  <si>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</si>
  <si>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</si>
  <si>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</si>
  <si>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</si>
  <si>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</si>
  <si>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</si>
  <si>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</si>
  <si>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</si>
  <si>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</si>
  <si>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</si>
  <si>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</si>
  <si>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</si>
  <si>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</si>
  <si>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</si>
  <si>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</si>
  <si>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</si>
  <si>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</si>
  <si>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</si>
  <si>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</si>
  <si>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</si>
  <si>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</si>
  <si>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</si>
  <si>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</si>
  <si>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</si>
  <si>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</si>
  <si>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</si>
  <si>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</si>
  <si>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</si>
  <si>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</si>
  <si>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</si>
  <si>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</si>
  <si>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</si>
  <si>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</si>
  <si>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</si>
  <si>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</si>
  <si>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</si>
  <si>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</si>
  <si>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</si>
  <si>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</si>
  <si>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</si>
  <si>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</si>
  <si>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</si>
  <si>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</si>
  <si>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</si>
  <si>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</si>
  <si>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</si>
  <si>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</si>
  <si>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</si>
  <si>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</si>
  <si>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</si>
  <si>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</si>
  <si>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</si>
  <si>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</si>
  <si>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</si>
  <si>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</si>
  <si>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</si>
  <si>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</si>
  <si>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</si>
  <si>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</si>
  <si>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</si>
  <si>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</si>
  <si>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</si>
  <si>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</si>
  <si>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</si>
  <si>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</si>
  <si>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</si>
  <si>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</si>
  <si>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</si>
  <si>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</si>
  <si>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</si>
  <si>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</si>
  <si>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</si>
  <si>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</si>
  <si>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</si>
  <si>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</si>
  <si>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</si>
  <si>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</si>
  <si>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</si>
  <si>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</si>
  <si>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</si>
  <si>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</si>
  <si>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</si>
  <si>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</si>
  <si>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</si>
  <si>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</si>
  <si>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</si>
  <si>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</si>
  <si>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</si>
  <si>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</si>
  <si>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</si>
  <si>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</si>
  <si>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</si>
  <si>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</si>
  <si>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</si>
  <si>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</si>
  <si>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</si>
  <si>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</si>
  <si>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</si>
  <si>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</si>
  <si>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</si>
  <si>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</si>
  <si>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</si>
  <si>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</si>
  <si>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</si>
  <si>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</si>
  <si>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</si>
  <si>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</si>
  <si>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</si>
  <si>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</si>
  <si>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</si>
  <si>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</si>
  <si>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</si>
  <si>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</si>
  <si>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</si>
  <si>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</si>
  <si>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</si>
  <si>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</si>
  <si>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</si>
  <si>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</si>
  <si>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</si>
  <si>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</si>
  <si>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</si>
  <si>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</si>
  <si>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</si>
  <si>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</si>
  <si>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</si>
  <si>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</si>
  <si>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</si>
  <si>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</si>
  <si>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</si>
  <si>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</si>
  <si>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</si>
  <si>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</si>
  <si>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</si>
  <si>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</si>
  <si>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</si>
  <si>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</si>
  <si>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</si>
  <si>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</si>
  <si>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</si>
  <si>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</si>
  <si>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</si>
  <si>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</si>
  <si>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</si>
  <si>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</si>
  <si>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</si>
  <si>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</si>
  <si>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</si>
  <si>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</si>
  <si>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</si>
  <si>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</si>
  <si>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</si>
  <si>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</si>
  <si>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</si>
  <si>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</si>
  <si>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</si>
  <si>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</si>
  <si>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</si>
  <si>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</si>
  <si>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</si>
  <si>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</si>
  <si>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</si>
  <si>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</si>
  <si>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</si>
  <si>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</si>
  <si>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</si>
  <si>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</si>
  <si>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</si>
  <si>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</si>
  <si>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</si>
  <si>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</si>
  <si>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</si>
  <si>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</si>
  <si>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</si>
  <si>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</si>
  <si>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</si>
  <si>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</si>
  <si>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</si>
  <si>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</si>
  <si>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</si>
  <si>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</si>
  <si>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</si>
  <si>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</si>
  <si>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</si>
  <si>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</si>
  <si>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</si>
  <si>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</si>
  <si>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</si>
  <si>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</si>
  <si>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</si>
  <si>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</si>
  <si>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</si>
  <si>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</si>
  <si>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</si>
  <si>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</si>
  <si>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</si>
  <si>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</si>
  <si>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</si>
  <si>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</si>
  <si>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</si>
  <si>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</si>
  <si>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</si>
  <si>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</si>
  <si>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</si>
  <si>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</si>
  <si>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</si>
  <si>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</si>
  <si>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</si>
  <si>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</si>
  <si>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</si>
  <si>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</si>
  <si>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</si>
  <si>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</si>
  <si>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</si>
  <si>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</si>
  <si>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</si>
  <si>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</si>
  <si>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</si>
  <si>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</si>
  <si>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</si>
  <si>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</si>
  <si>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</si>
  <si>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</si>
  <si>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</si>
  <si>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</si>
  <si>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</si>
  <si>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</si>
  <si>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</si>
  <si>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</si>
  <si>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</si>
  <si>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</si>
  <si>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</si>
  <si>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</si>
  <si>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</si>
  <si>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</si>
  <si>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</si>
  <si>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</si>
  <si>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</si>
  <si>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</si>
  <si>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</si>
  <si>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</si>
  <si>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</si>
  <si>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</si>
  <si>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</si>
  <si>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</si>
  <si>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</si>
  <si>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</si>
  <si>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</si>
  <si>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</si>
  <si>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</si>
  <si>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</si>
  <si>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</si>
  <si>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</si>
  <si>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</si>
  <si>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</si>
  <si>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</si>
  <si>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</si>
  <si>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</si>
  <si>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</si>
  <si>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</si>
  <si>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</si>
  <si>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</si>
  <si>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</si>
  <si>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</si>
  <si>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</si>
  <si>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</si>
  <si>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</si>
  <si>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</si>
  <si>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</si>
  <si>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</si>
  <si>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</si>
  <si>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</si>
  <si>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</si>
  <si>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</si>
  <si>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</si>
  <si>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</si>
  <si>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</si>
  <si>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</si>
  <si>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</si>
  <si>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</si>
  <si>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</si>
  <si>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</si>
  <si>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</si>
  <si>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</si>
  <si>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</si>
  <si>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</si>
  <si>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</si>
  <si>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</si>
  <si>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</si>
  <si>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</si>
  <si>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</si>
  <si>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</si>
  <si>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</si>
  <si>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</si>
  <si>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</si>
  <si>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</si>
  <si>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</si>
  <si>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</si>
  <si>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</si>
  <si>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</si>
  <si>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</si>
  <si>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</si>
  <si>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</si>
  <si>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</si>
  <si>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</si>
  <si>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</si>
  <si>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</si>
  <si>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</si>
  <si>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</si>
  <si>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</si>
  <si>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</si>
  <si>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</si>
  <si>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</si>
  <si>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</si>
  <si>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</si>
  <si>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</si>
  <si>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</si>
  <si>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</si>
  <si>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</si>
  <si>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</si>
  <si>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</si>
  <si>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</si>
  <si>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</si>
  <si>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</si>
  <si>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</si>
  <si>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</si>
  <si>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</si>
  <si>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</si>
  <si>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</si>
  <si>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</si>
  <si>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</si>
  <si>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</si>
  <si>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</si>
  <si>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</si>
  <si>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</si>
  <si>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</si>
  <si>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</si>
  <si>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</si>
  <si>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</si>
  <si>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</si>
  <si>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</si>
  <si>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</si>
  <si>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</si>
  <si>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</si>
  <si>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</si>
  <si>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</si>
  <si>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</si>
  <si>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</si>
  <si>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</si>
  <si>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</si>
  <si>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</si>
  <si>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</si>
  <si>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</si>
  <si>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</si>
  <si>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</si>
  <si>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</si>
  <si>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</si>
  <si>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</si>
  <si>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</si>
  <si>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</si>
  <si>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</si>
  <si>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</si>
  <si>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</si>
  <si>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</si>
  <si>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</si>
  <si>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</si>
  <si>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</si>
  <si>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</si>
  <si>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</si>
  <si>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</si>
  <si>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</si>
  <si>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</si>
  <si>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</si>
  <si>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</si>
  <si>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</si>
  <si>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</si>
  <si>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</si>
  <si>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</si>
  <si>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</si>
  <si>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</si>
  <si>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</si>
  <si>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</si>
  <si>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</si>
  <si>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</si>
  <si>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</si>
  <si>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</si>
  <si>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</si>
  <si>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</si>
  <si>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</si>
  <si>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</si>
  <si>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</si>
  <si>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</si>
  <si>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</si>
  <si>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</si>
  <si>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</si>
  <si>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</si>
  <si>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</si>
  <si>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</si>
  <si>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</si>
  <si>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</si>
  <si>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</si>
  <si>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</si>
  <si>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</si>
  <si>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</si>
  <si>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</si>
  <si>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</si>
  <si>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</si>
  <si>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</si>
  <si>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</si>
  <si>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</si>
  <si>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</si>
  <si>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</si>
  <si>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</si>
  <si>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</si>
  <si>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</si>
  <si>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</si>
  <si>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</si>
  <si>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</si>
  <si>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</si>
  <si>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</si>
  <si>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</si>
  <si>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</si>
  <si>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</si>
  <si>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</si>
  <si>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</si>
  <si>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</si>
  <si>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</si>
  <si>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</si>
  <si>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</si>
  <si>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</si>
  <si>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</si>
  <si>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</si>
  <si>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</si>
  <si>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</si>
  <si>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</si>
  <si>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</si>
  <si>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</si>
  <si>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</si>
  <si>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</si>
  <si>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</si>
  <si>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</si>
  <si>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</si>
  <si>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</si>
  <si>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</si>
  <si>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</si>
  <si>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</si>
  <si>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</si>
  <si>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</si>
  <si>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</si>
  <si>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</si>
  <si>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</si>
  <si>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</si>
  <si>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</si>
  <si>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</si>
  <si>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</si>
  <si>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</si>
  <si>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</si>
  <si>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</si>
  <si>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</si>
  <si>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</si>
  <si>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</si>
  <si>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</si>
  <si>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</si>
  <si>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</si>
  <si>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</si>
  <si>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</si>
  <si>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</si>
  <si>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</si>
  <si>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</si>
  <si>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</si>
  <si>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</si>
  <si>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</si>
  <si>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</si>
  <si>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</si>
  <si>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</si>
  <si>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</si>
  <si>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</si>
  <si>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</si>
  <si>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</si>
  <si>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</si>
  <si>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</si>
  <si>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</si>
  <si>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</si>
  <si>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</si>
  <si>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</si>
  <si>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</si>
  <si>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</si>
  <si>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</si>
  <si>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</si>
  <si>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</si>
  <si>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</si>
  <si>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</si>
  <si>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</si>
  <si>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</si>
  <si>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</si>
  <si>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</si>
  <si>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</si>
  <si>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</si>
  <si>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</si>
  <si>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</si>
  <si>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</si>
  <si>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</si>
  <si>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</si>
  <si>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</si>
  <si>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</si>
  <si>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</si>
  <si>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</si>
  <si>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</si>
  <si>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</si>
  <si>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</si>
  <si>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</si>
  <si>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</si>
  <si>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</si>
  <si>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</si>
  <si>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</si>
  <si>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</si>
  <si>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</si>
  <si>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</si>
  <si>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</si>
  <si>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</si>
  <si>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</si>
  <si>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</si>
  <si>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</si>
  <si>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</si>
  <si>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</si>
  <si>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</si>
  <si>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</si>
  <si>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</si>
  <si>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</si>
  <si>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</si>
  <si>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</si>
  <si>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</si>
  <si>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</si>
  <si>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</si>
  <si>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</si>
  <si>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</si>
  <si>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</si>
  <si>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</si>
  <si>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</si>
  <si>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</si>
  <si>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</si>
  <si>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</si>
  <si>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</si>
  <si>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</si>
  <si>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</si>
  <si>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</si>
  <si>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</si>
  <si>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</si>
  <si>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</si>
  <si>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</si>
  <si>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</si>
  <si>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</si>
  <si>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</si>
  <si>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</si>
  <si>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</si>
  <si>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</si>
  <si>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</si>
  <si>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</si>
  <si>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</si>
  <si>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</si>
  <si>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</si>
  <si>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</si>
  <si>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</si>
  <si>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</si>
  <si>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</si>
  <si>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</si>
  <si>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</si>
  <si>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</si>
  <si>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</si>
  <si>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</si>
  <si>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</si>
  <si>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</si>
  <si>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</si>
  <si>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</si>
  <si>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</si>
  <si>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</si>
  <si>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</si>
  <si>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</si>
  <si>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</si>
  <si>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</si>
  <si>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</si>
  <si>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</si>
  <si>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</si>
  <si>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</si>
  <si>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</si>
  <si>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</si>
  <si>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</si>
  <si>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</si>
  <si>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</si>
  <si>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</si>
  <si>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</si>
  <si>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</si>
  <si>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</si>
  <si>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</si>
  <si>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</si>
  <si>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</si>
  <si>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</si>
  <si>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</si>
  <si>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</si>
  <si>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</si>
  <si>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</si>
  <si>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</si>
  <si>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</si>
  <si>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</si>
  <si>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</si>
  <si>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</si>
  <si>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</si>
  <si>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</si>
  <si>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</si>
  <si>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</si>
  <si>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</si>
  <si>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</si>
  <si>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</si>
  <si>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</si>
  <si>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</si>
  <si>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</si>
  <si>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</si>
  <si>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</si>
  <si>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</si>
  <si>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</si>
  <si>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</si>
  <si>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</si>
  <si>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</si>
  <si>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</si>
  <si>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</si>
  <si>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</si>
  <si>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</si>
  <si>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</si>
  <si>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</si>
  <si>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</si>
  <si>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</si>
  <si>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</si>
  <si>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</si>
  <si>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</si>
  <si>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</si>
  <si>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</si>
  <si>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</si>
  <si>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</si>
  <si>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</si>
  <si>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</si>
  <si>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</si>
  <si>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</si>
  <si>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</si>
  <si>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</si>
  <si>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</si>
  <si>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</si>
  <si>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</si>
  <si>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</si>
  <si>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</si>
  <si>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</si>
  <si>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</si>
  <si>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</si>
  <si>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</si>
  <si>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</si>
  <si>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</si>
  <si>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</si>
  <si>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</si>
  <si>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</si>
  <si>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</si>
  <si>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</si>
  <si>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</si>
  <si>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</si>
  <si>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</si>
  <si>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</si>
  <si>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</si>
  <si>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</si>
  <si>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</si>
  <si>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</si>
  <si>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</si>
  <si>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</si>
  <si>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</si>
  <si>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</si>
  <si>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</si>
  <si>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</si>
  <si>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</si>
  <si>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</si>
  <si>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</si>
  <si>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</si>
  <si>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</si>
  <si>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</si>
  <si>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</si>
  <si>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</si>
  <si>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</si>
  <si>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</si>
  <si>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</si>
  <si>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</si>
  <si>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</si>
  <si>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</si>
  <si>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</si>
  <si>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</si>
  <si>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</si>
  <si>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</si>
  <si>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</si>
  <si>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</si>
  <si>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</si>
  <si>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</si>
  <si>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</si>
  <si>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</si>
  <si>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</si>
  <si>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</si>
  <si>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</si>
  <si>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</si>
  <si>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</si>
  <si>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</si>
  <si>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</si>
  <si>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</si>
  <si>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</si>
  <si>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</si>
  <si>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</si>
  <si>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</si>
  <si>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</si>
  <si>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</si>
  <si>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</si>
  <si>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</si>
  <si>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</si>
  <si>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</si>
  <si>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</si>
  <si>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</si>
  <si>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</si>
  <si>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</si>
  <si>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</si>
  <si>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</si>
  <si>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</si>
  <si>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</si>
  <si>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</si>
  <si>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</si>
  <si>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</si>
  <si>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</si>
  <si>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</si>
  <si>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</si>
  <si>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</si>
  <si>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</si>
  <si>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</si>
  <si>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</si>
  <si>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</si>
  <si>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</si>
  <si>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</si>
  <si>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</si>
  <si>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</si>
  <si>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</si>
  <si>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</si>
  <si>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</si>
  <si>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</si>
  <si>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</si>
  <si>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</si>
  <si>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</si>
  <si>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</si>
  <si>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</si>
  <si>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</si>
  <si>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</si>
  <si>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</si>
  <si>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</si>
  <si>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</si>
  <si>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</si>
  <si>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</si>
  <si>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</si>
  <si>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</si>
  <si>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</si>
  <si>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</si>
  <si>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</si>
  <si>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</si>
  <si>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</si>
  <si>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</si>
  <si>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</si>
  <si>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</si>
  <si>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</si>
  <si>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</si>
  <si>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</si>
  <si>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</si>
  <si>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</si>
  <si>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</si>
  <si>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</si>
  <si>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</si>
  <si>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</si>
  <si>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</si>
  <si>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</si>
  <si>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</si>
  <si>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</si>
  <si>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</si>
  <si>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</si>
  <si>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</si>
  <si>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</si>
  <si>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</si>
  <si>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</si>
  <si>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</si>
  <si>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</si>
  <si>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</si>
  <si>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</si>
  <si>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</si>
  <si>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</si>
  <si>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</si>
  <si>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</si>
  <si>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</si>
  <si>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</si>
  <si>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</si>
  <si>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</si>
  <si>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</si>
  <si>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</si>
  <si>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</si>
  <si>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</si>
  <si>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</si>
  <si>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</si>
  <si>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</si>
  <si>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</si>
  <si>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</si>
  <si>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</si>
  <si>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</si>
  <si>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</si>
  <si>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</si>
  <si>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</si>
  <si>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</si>
  <si>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</si>
  <si>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</si>
  <si>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</si>
  <si>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</si>
  <si>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</si>
  <si>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</si>
  <si>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</si>
  <si>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</si>
  <si>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</si>
  <si>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</si>
  <si>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</si>
  <si>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</si>
  <si>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</si>
  <si>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</si>
  <si>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</si>
  <si>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</si>
  <si>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</si>
  <si>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</si>
  <si>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</si>
  <si>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</si>
  <si>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</si>
  <si>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</si>
  <si>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</si>
  <si>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</si>
  <si>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</si>
  <si>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</si>
  <si>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</si>
  <si>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</si>
  <si>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</si>
  <si>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</si>
  <si>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</si>
  <si>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</si>
  <si>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</si>
  <si>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</si>
  <si>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</si>
  <si>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</si>
  <si>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</si>
  <si>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</si>
  <si>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</si>
  <si>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</si>
  <si>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</si>
  <si>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</si>
  <si>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</si>
  <si>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</si>
  <si>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</si>
  <si>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</si>
  <si>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</si>
  <si>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</si>
  <si>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</si>
  <si>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</si>
  <si>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</si>
  <si>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</si>
  <si>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</si>
  <si>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</si>
  <si>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</si>
  <si>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</si>
  <si>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</si>
  <si>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</si>
  <si>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</si>
  <si>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</si>
  <si>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</si>
  <si>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</si>
  <si>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</si>
  <si>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</si>
  <si>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</si>
  <si>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</si>
  <si>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</si>
  <si>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</si>
  <si>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</si>
  <si>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</si>
  <si>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</si>
  <si>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</si>
  <si>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</si>
  <si>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</si>
  <si>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</si>
  <si>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</si>
  <si>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</si>
  <si>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</si>
  <si>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</si>
  <si>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</si>
  <si>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</si>
  <si>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</si>
  <si>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</si>
  <si>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</si>
  <si>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</si>
  <si>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</si>
  <si>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</si>
  <si>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</si>
  <si>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</si>
  <si>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</si>
  <si>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</si>
  <si>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</si>
  <si>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</si>
  <si>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</si>
  <si>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</si>
  <si>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</si>
  <si>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</si>
  <si>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</si>
  <si>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</si>
  <si>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</si>
  <si>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</si>
  <si>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</si>
  <si>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</si>
  <si>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</si>
  <si>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</si>
  <si>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</si>
  <si>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</si>
  <si>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</si>
  <si>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</si>
  <si>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</si>
  <si>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</si>
  <si>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</si>
  <si>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</si>
  <si>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</si>
  <si>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</si>
  <si>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</si>
  <si>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</si>
  <si>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</si>
  <si>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</si>
  <si>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</si>
  <si>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</si>
  <si>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</si>
  <si>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</si>
  <si>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</si>
  <si>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</si>
  <si>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</si>
  <si>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</si>
  <si>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</si>
  <si>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</si>
  <si>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</si>
  <si>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</si>
  <si>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</si>
  <si>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</si>
  <si>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</si>
  <si>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</si>
  <si>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</si>
  <si>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</si>
  <si>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</si>
  <si>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</si>
  <si>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</si>
  <si>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</si>
  <si>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</si>
  <si>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</si>
  <si>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</si>
  <si>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</si>
  <si>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</si>
  <si>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</si>
  <si>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</si>
  <si>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</si>
  <si>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</si>
  <si>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</si>
  <si>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</si>
  <si>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</si>
  <si>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</si>
  <si>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</si>
  <si>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</si>
  <si>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</si>
  <si>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</si>
  <si>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</si>
  <si>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</si>
  <si>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</si>
  <si>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</si>
  <si>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</si>
  <si>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</si>
  <si>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</si>
  <si>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</si>
  <si>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</si>
  <si>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</si>
  <si>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</si>
  <si>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</si>
  <si>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</si>
  <si>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</si>
  <si>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</si>
  <si>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</si>
  <si>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</si>
  <si>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</si>
  <si>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</si>
  <si>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</si>
  <si>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</si>
  <si>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</si>
  <si>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</si>
  <si>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</si>
  <si>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</si>
  <si>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</si>
  <si>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</si>
  <si>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</si>
  <si>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</si>
  <si>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</si>
  <si>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</si>
  <si>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</si>
  <si>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</si>
  <si>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</si>
  <si>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</si>
  <si>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</si>
  <si>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</si>
  <si>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</si>
  <si>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</si>
  <si>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</si>
  <si>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</si>
  <si>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</si>
  <si>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</si>
  <si>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</si>
  <si>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</si>
  <si>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</si>
  <si>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</si>
  <si>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</si>
  <si>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</si>
  <si>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</si>
  <si>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</si>
  <si>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</si>
  <si>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</si>
  <si>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</si>
  <si>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</si>
  <si>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</si>
  <si>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</si>
  <si>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</si>
  <si>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</si>
  <si>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</si>
  <si>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</si>
  <si>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</si>
  <si>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</si>
  <si>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</si>
  <si>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</si>
  <si>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</si>
  <si>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</si>
  <si>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</si>
  <si>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</si>
  <si>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</si>
  <si>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</si>
  <si>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</si>
  <si>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</si>
  <si>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</si>
  <si>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</si>
  <si>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</si>
  <si>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</si>
  <si>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</si>
  <si>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</si>
  <si>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</si>
  <si>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</si>
  <si>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</si>
  <si>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</si>
  <si>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</si>
  <si>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</si>
  <si>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</si>
  <si>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</si>
  <si>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</si>
  <si>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</si>
  <si>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</si>
  <si>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</si>
  <si>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</si>
  <si>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</si>
  <si>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</si>
  <si>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</si>
  <si>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</si>
  <si>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</si>
  <si>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</si>
  <si>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</si>
  <si>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</si>
  <si>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</si>
  <si>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</si>
  <si>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</si>
  <si>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</si>
  <si>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</si>
  <si>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</si>
  <si>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</si>
  <si>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</si>
  <si>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</si>
  <si>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</si>
  <si>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</si>
  <si>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</si>
  <si>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</si>
  <si>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</si>
  <si>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</si>
  <si>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</si>
  <si>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</si>
  <si>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</si>
  <si>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</si>
  <si>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</si>
  <si>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</si>
  <si>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</si>
  <si>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</si>
  <si>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</si>
  <si>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</si>
  <si>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</si>
  <si>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</si>
  <si>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</si>
  <si>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</si>
  <si>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</si>
  <si>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</si>
  <si>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</si>
  <si>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</si>
  <si>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</si>
  <si>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</si>
  <si>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</si>
  <si>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</si>
  <si>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</si>
  <si>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</si>
  <si>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</si>
  <si>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</si>
  <si>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</si>
  <si>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</si>
  <si>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</si>
  <si>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</si>
  <si>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</si>
  <si>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</si>
  <si>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</si>
  <si>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</si>
  <si>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</si>
  <si>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</si>
  <si>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</si>
  <si>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</si>
  <si>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</si>
  <si>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</si>
  <si>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</si>
  <si>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</si>
  <si>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</si>
  <si>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</si>
  <si>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</si>
  <si>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</si>
  <si>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</si>
  <si>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</si>
  <si>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</si>
  <si>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</si>
  <si>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</si>
  <si>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</si>
  <si>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</si>
  <si>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</si>
  <si>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</si>
  <si>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</si>
  <si>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</si>
  <si>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</si>
  <si>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</si>
  <si>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</si>
  <si>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</si>
  <si>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</si>
  <si>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</si>
  <si>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</si>
  <si>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</si>
  <si>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</si>
  <si>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</si>
  <si>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</si>
  <si>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</si>
  <si>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</si>
  <si>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</si>
  <si>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</si>
  <si>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</si>
  <si>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</si>
  <si>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</si>
  <si>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</si>
  <si>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</si>
  <si>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</si>
  <si>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</si>
  <si>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</si>
  <si>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</si>
  <si>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</si>
  <si>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</si>
  <si>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</si>
  <si>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</si>
  <si>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</si>
  <si>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</si>
  <si>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</si>
  <si>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</si>
  <si>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</si>
  <si>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</si>
  <si>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</si>
  <si>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</si>
  <si>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</si>
  <si>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</si>
  <si>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</si>
  <si>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</si>
  <si>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</si>
  <si>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</si>
  <si>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</si>
  <si>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</si>
  <si>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</si>
  <si>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</si>
  <si>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</si>
  <si>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</si>
  <si>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</si>
  <si>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</si>
  <si>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</si>
  <si>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</si>
  <si>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</si>
  <si>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</si>
  <si>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</si>
  <si>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</si>
  <si>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</si>
  <si>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</si>
  <si>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</si>
  <si>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</si>
  <si>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</si>
  <si>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</si>
  <si>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</si>
  <si>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</si>
  <si>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</si>
  <si>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</si>
  <si>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</si>
  <si>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</si>
  <si>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</si>
  <si>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</si>
  <si>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</si>
  <si>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</si>
  <si>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</si>
  <si>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</si>
  <si>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</si>
  <si>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</si>
  <si>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</si>
  <si>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</si>
  <si>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</si>
  <si>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</si>
  <si>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</si>
  <si>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</si>
  <si>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</si>
  <si>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</si>
  <si>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</si>
  <si>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</si>
  <si>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</si>
  <si>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</si>
  <si>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</si>
  <si>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</si>
  <si>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</si>
  <si>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</si>
  <si>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</si>
  <si>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</si>
  <si>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</si>
  <si>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</si>
  <si>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</si>
  <si>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</si>
  <si>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</si>
  <si>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</si>
  <si>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</si>
  <si>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</si>
  <si>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</si>
  <si>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</si>
  <si>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</si>
  <si>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</si>
  <si>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</si>
  <si>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</si>
  <si>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</si>
  <si>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</si>
  <si>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</si>
  <si>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</si>
  <si>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</si>
  <si>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</si>
  <si>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</si>
  <si>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</si>
  <si>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</si>
  <si>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</si>
  <si>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</si>
  <si>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</si>
  <si>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</si>
  <si>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</si>
  <si>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</si>
  <si>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</si>
  <si>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</si>
  <si>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</si>
  <si>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</si>
  <si>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</si>
  <si>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</si>
  <si>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</si>
  <si>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</si>
  <si>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</si>
  <si>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</si>
  <si>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</si>
  <si>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</si>
  <si>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</si>
  <si>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</si>
  <si>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</si>
  <si>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</si>
  <si>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</si>
  <si>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</si>
  <si>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</si>
  <si>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</si>
  <si>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</si>
  <si>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</si>
  <si>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</si>
  <si>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</si>
  <si>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</si>
  <si>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</si>
  <si>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</si>
  <si>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</si>
  <si>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</si>
  <si>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</si>
  <si>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</si>
  <si>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</si>
  <si>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</si>
  <si>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</si>
  <si>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</si>
  <si>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</si>
  <si>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</si>
  <si>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</si>
  <si>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</si>
  <si>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</si>
  <si>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</si>
  <si>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</si>
  <si>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</si>
  <si>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</si>
  <si>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</si>
  <si>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</si>
  <si>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</si>
  <si>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</si>
  <si>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</si>
  <si>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</si>
  <si>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</si>
  <si>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</si>
  <si>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</si>
  <si>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</si>
  <si>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</si>
  <si>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</si>
  <si>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</si>
  <si>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</si>
  <si>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</si>
  <si>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</si>
  <si>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</si>
  <si>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</si>
  <si>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</si>
  <si>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</si>
  <si>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</si>
  <si>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</si>
  <si>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</si>
  <si>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</si>
  <si>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</si>
  <si>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</si>
  <si>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</si>
  <si>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</si>
  <si>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</si>
  <si>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</si>
  <si>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</si>
  <si>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</si>
  <si>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</si>
  <si>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</si>
  <si>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</si>
  <si>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</si>
  <si>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</si>
  <si>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</si>
  <si>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</si>
  <si>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</si>
  <si>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</si>
  <si>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</si>
  <si>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</si>
  <si>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</si>
  <si>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</si>
  <si>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</si>
  <si>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</si>
  <si>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</si>
  <si>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</si>
  <si>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</si>
  <si>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</si>
  <si>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</si>
  <si>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</si>
  <si>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</si>
  <si>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</si>
  <si>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</si>
  <si>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</si>
  <si>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</si>
  <si>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</si>
  <si>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</si>
  <si>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</si>
  <si>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</si>
  <si>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</si>
  <si>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</si>
  <si>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</si>
  <si>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</si>
  <si>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</si>
  <si>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</si>
  <si>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</si>
  <si>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</si>
  <si>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</si>
  <si>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</si>
  <si>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</si>
  <si>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</si>
  <si>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</si>
  <si>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</si>
  <si>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</si>
  <si>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</si>
  <si>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</si>
  <si>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</si>
  <si>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</si>
  <si>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</si>
  <si>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</si>
  <si>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</si>
  <si>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</si>
  <si>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</si>
  <si>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</si>
  <si>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</si>
  <si>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</si>
  <si>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</si>
  <si>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</si>
  <si>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</si>
  <si>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</si>
  <si>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</si>
  <si>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</si>
  <si>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</si>
  <si>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</si>
  <si>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</si>
  <si>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</si>
  <si>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</si>
  <si>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</si>
  <si>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</si>
  <si>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</si>
  <si>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</si>
  <si>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</si>
  <si>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</si>
  <si>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</si>
  <si>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</si>
  <si>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</si>
  <si>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</si>
  <si>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</si>
  <si>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</si>
  <si>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</si>
  <si>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</si>
  <si>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</si>
  <si>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</si>
  <si>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</si>
  <si>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</si>
  <si>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</si>
  <si>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</si>
  <si>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</si>
  <si>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</si>
  <si>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</si>
  <si>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</si>
  <si>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</si>
  <si>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</si>
  <si>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</si>
  <si>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</si>
  <si>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</si>
  <si>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</si>
  <si>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</si>
  <si>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</si>
  <si>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</si>
  <si>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</si>
  <si>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</si>
  <si>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</si>
  <si>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</si>
  <si>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</si>
  <si>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</si>
  <si>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</si>
  <si>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</si>
  <si>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</si>
  <si>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</si>
  <si>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</si>
  <si>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</si>
  <si>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</si>
  <si>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</si>
  <si>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</si>
  <si>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</si>
  <si>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</si>
  <si>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</si>
  <si>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</si>
  <si>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</si>
  <si>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</si>
  <si>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</si>
  <si>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</si>
  <si>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</si>
  <si>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</si>
  <si>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</si>
  <si>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</si>
  <si>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</si>
  <si>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</si>
  <si>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</si>
  <si>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</si>
  <si>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</si>
  <si>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</si>
  <si>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</si>
  <si>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</si>
  <si>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</si>
  <si>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</si>
  <si>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</si>
  <si>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</si>
  <si>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</si>
  <si>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</si>
  <si>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</si>
  <si>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</si>
  <si>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</si>
  <si>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</si>
  <si>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</si>
  <si>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</si>
  <si>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</si>
  <si>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</si>
  <si>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</si>
  <si>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</si>
  <si>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</si>
  <si>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</si>
  <si>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</si>
  <si>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</si>
  <si>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</si>
  <si>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</si>
  <si>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</si>
  <si>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</si>
  <si>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</si>
  <si>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</si>
  <si>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</si>
  <si>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</si>
  <si>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</si>
  <si>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</si>
  <si>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</si>
  <si>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</si>
  <si>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</si>
  <si>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</si>
  <si>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</si>
  <si>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</si>
  <si>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</si>
  <si>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</si>
  <si>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</si>
  <si>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</si>
  <si>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</si>
  <si>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</si>
  <si>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</si>
  <si>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</si>
  <si>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</si>
  <si>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</si>
  <si>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</si>
  <si>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</si>
  <si>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</si>
  <si>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</si>
  <si>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</si>
  <si>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</si>
  <si>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</si>
  <si>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</si>
  <si>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</si>
  <si>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</si>
  <si>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</si>
  <si>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</si>
  <si>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</si>
  <si>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</si>
  <si>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</si>
  <si>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</si>
  <si>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</si>
  <si>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</si>
  <si>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</si>
  <si>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</si>
  <si>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</si>
  <si>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</si>
  <si>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</si>
  <si>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</si>
  <si>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</si>
  <si>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</si>
  <si>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</si>
  <si>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</si>
  <si>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</si>
  <si>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</si>
  <si>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</si>
  <si>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</si>
  <si>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</si>
  <si>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</si>
  <si>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</si>
  <si>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</si>
  <si>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</si>
  <si>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</si>
  <si>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</si>
  <si>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</si>
  <si>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</si>
  <si>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</si>
  <si>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</si>
  <si>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</si>
  <si>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</si>
  <si>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</si>
  <si>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</si>
  <si>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</si>
  <si>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</si>
  <si>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</si>
  <si>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</si>
  <si>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</si>
  <si>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</si>
  <si>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</si>
  <si>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</si>
  <si>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</si>
  <si>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</si>
  <si>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</si>
  <si>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</si>
  <si>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</si>
  <si>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</si>
  <si>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</si>
  <si>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</si>
  <si>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</si>
  <si>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</si>
  <si>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</si>
  <si>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</si>
  <si>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</si>
  <si>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</si>
  <si>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</si>
  <si>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</si>
  <si>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</si>
  <si>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</si>
  <si>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</si>
  <si>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</si>
  <si>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</si>
  <si>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</si>
  <si>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</si>
  <si>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</si>
  <si>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</si>
  <si>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</si>
  <si>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</si>
  <si>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</si>
  <si>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</si>
  <si>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</si>
  <si>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</si>
  <si>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</si>
  <si>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</si>
  <si>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</si>
  <si>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</si>
  <si>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</si>
  <si>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</si>
  <si>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</si>
  <si>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</si>
  <si>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</si>
  <si>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</si>
  <si>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</si>
  <si>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</si>
  <si>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</si>
  <si>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</si>
  <si>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</si>
  <si>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</si>
  <si>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</si>
  <si>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</si>
  <si>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</si>
  <si>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</si>
  <si>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</si>
  <si>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</si>
  <si>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</si>
  <si>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</si>
  <si>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</si>
  <si>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</si>
  <si>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</si>
  <si>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</si>
  <si>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</si>
  <si>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</si>
  <si>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</si>
  <si>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</si>
  <si>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</si>
  <si>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</si>
  <si>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</si>
  <si>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</si>
  <si>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</si>
  <si>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</si>
  <si>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</si>
  <si>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</si>
  <si>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</si>
  <si>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</si>
  <si>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</si>
  <si>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</si>
  <si>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</si>
  <si>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</si>
  <si>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</si>
  <si>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</si>
  <si>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</si>
  <si>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</si>
  <si>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</si>
  <si>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</si>
  <si>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</si>
  <si>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</si>
  <si>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</si>
  <si>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</si>
  <si>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</si>
  <si>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</si>
  <si>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</si>
  <si>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</si>
  <si>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</si>
  <si>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</si>
  <si>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</si>
  <si>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</si>
  <si>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</si>
  <si>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</si>
  <si>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</si>
  <si>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</si>
  <si>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</si>
  <si>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</si>
  <si>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</si>
  <si>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</si>
  <si>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</si>
  <si>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</si>
  <si>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</si>
  <si>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</si>
  <si>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</si>
  <si>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</si>
  <si>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</si>
  <si>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</si>
  <si>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</si>
  <si>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</si>
  <si>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</si>
  <si>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</si>
  <si>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</si>
  <si>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</si>
  <si>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</si>
  <si>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</si>
  <si>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</si>
  <si>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</si>
  <si>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</si>
  <si>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</si>
  <si>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</si>
  <si>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</si>
  <si>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</si>
  <si>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</si>
  <si>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</si>
  <si>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</si>
  <si>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</si>
  <si>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</si>
  <si>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</si>
  <si>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</si>
  <si>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</si>
  <si>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</si>
  <si>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</si>
  <si>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</si>
  <si>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</si>
  <si>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</si>
  <si>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</si>
  <si>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</si>
  <si>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</si>
  <si>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</si>
  <si>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</si>
  <si>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</si>
  <si>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</si>
  <si>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</si>
  <si>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</si>
  <si>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</si>
  <si>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</si>
  <si>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</si>
  <si>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</si>
  <si>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</si>
  <si>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</si>
  <si>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</si>
  <si>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</si>
  <si>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</si>
  <si>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</si>
  <si>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</si>
  <si>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</si>
  <si>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</si>
  <si>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</si>
  <si>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</si>
  <si>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</si>
  <si>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</si>
  <si>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</si>
  <si>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</si>
  <si>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</si>
  <si>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</si>
  <si>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</si>
  <si>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</si>
  <si>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</si>
  <si>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</si>
  <si>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</si>
  <si>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</si>
  <si>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</si>
  <si>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</si>
  <si>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</si>
  <si>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</si>
  <si>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</si>
  <si>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</si>
  <si>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</si>
  <si>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</si>
  <si>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</si>
  <si>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</si>
  <si>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</si>
  <si>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</si>
  <si>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</si>
  <si>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</si>
  <si>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</si>
  <si>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</si>
  <si>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</si>
  <si>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</si>
  <si>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</si>
  <si>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</si>
  <si>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</si>
  <si>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</si>
  <si>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</si>
  <si>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</si>
  <si>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</si>
  <si>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</si>
  <si>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</si>
  <si>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</si>
  <si>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</si>
  <si>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</si>
  <si>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</si>
  <si>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</si>
  <si>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</si>
  <si>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</si>
  <si>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</si>
  <si>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</si>
  <si>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</si>
  <si>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</si>
  <si>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</si>
  <si>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</si>
  <si>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</si>
  <si>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</si>
  <si>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</si>
  <si>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</si>
  <si>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</si>
  <si>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</si>
  <si>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</si>
  <si>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</si>
  <si>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</si>
  <si>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</si>
  <si>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</si>
  <si>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</si>
  <si>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</si>
  <si>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</si>
  <si>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</si>
  <si>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</si>
  <si>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</si>
  <si>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</si>
  <si>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</si>
  <si>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</si>
  <si>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</si>
  <si>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</si>
  <si>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</si>
  <si>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</si>
  <si>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</si>
  <si>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</si>
  <si>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</si>
  <si>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</si>
  <si>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</si>
  <si>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</si>
  <si>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</si>
  <si>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</si>
  <si>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</si>
  <si>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</si>
  <si>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</si>
  <si>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</si>
  <si>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</si>
  <si>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</si>
  <si>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</si>
  <si>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</si>
  <si>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</si>
  <si>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</si>
  <si>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</si>
  <si>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</si>
  <si>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</si>
  <si>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</si>
  <si>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</si>
  <si>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</si>
  <si>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</si>
  <si>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</si>
  <si>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</si>
  <si>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</si>
  <si>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</si>
  <si>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</si>
  <si>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</si>
  <si>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</si>
  <si>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</si>
  <si>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</si>
  <si>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</si>
  <si>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</si>
  <si>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</si>
  <si>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</si>
  <si>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</si>
  <si>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</si>
  <si>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</si>
  <si>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</si>
  <si>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</si>
  <si>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</si>
  <si>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</si>
  <si>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</si>
  <si>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</si>
  <si>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</si>
  <si>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</si>
  <si>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</si>
  <si>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</si>
  <si>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</si>
  <si>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</si>
  <si>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</si>
  <si>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</si>
  <si>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</si>
  <si>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</si>
  <si>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</si>
  <si>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</si>
  <si>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</si>
  <si>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</si>
  <si>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</si>
  <si>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</si>
  <si>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</si>
  <si>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</si>
  <si>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</si>
  <si>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</si>
  <si>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</si>
  <si>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</si>
  <si>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</si>
  <si>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</si>
  <si>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</si>
  <si>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</si>
  <si>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</si>
  <si>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</si>
  <si>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</si>
  <si>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</si>
  <si>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</si>
  <si>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</si>
  <si>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</si>
  <si>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</si>
  <si>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</si>
  <si>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</si>
  <si>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</si>
  <si>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</si>
  <si>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</si>
  <si>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</si>
  <si>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</si>
  <si>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</si>
  <si>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</si>
  <si>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</si>
  <si>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</si>
  <si>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</si>
  <si>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</si>
  <si>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</si>
  <si>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</si>
  <si>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</si>
  <si>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</si>
  <si>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</si>
  <si>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</si>
  <si>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</si>
  <si>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</si>
  <si>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</si>
  <si>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</si>
  <si>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</si>
  <si>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</si>
  <si>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</si>
  <si>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</si>
  <si>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</si>
  <si>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</si>
  <si>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</si>
  <si>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</si>
  <si>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</si>
  <si>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</si>
  <si>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</si>
  <si>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</si>
  <si>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</si>
  <si>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</si>
  <si>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</si>
  <si>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</si>
  <si>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</si>
  <si>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</si>
  <si>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</si>
  <si>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</si>
  <si>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</si>
  <si>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</si>
  <si>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</si>
  <si>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</si>
  <si>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</si>
  <si>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</si>
  <si>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</si>
  <si>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</si>
  <si>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</si>
  <si>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</si>
  <si>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</si>
  <si>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</si>
  <si>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</si>
  <si>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</si>
  <si>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</si>
  <si>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</si>
  <si>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</si>
  <si>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</si>
  <si>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</si>
  <si>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</si>
  <si>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</si>
  <si>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</si>
  <si>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</si>
  <si>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</si>
  <si>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</si>
  <si>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</si>
  <si>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</si>
  <si>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</si>
  <si>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</si>
  <si>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</si>
  <si>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</si>
  <si>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</si>
  <si>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</si>
  <si>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</si>
  <si>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</si>
  <si>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</si>
  <si>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</si>
  <si>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</si>
  <si>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</si>
  <si>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</si>
  <si>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</si>
  <si>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</si>
  <si>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</si>
  <si>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</si>
  <si>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</si>
  <si>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</si>
  <si>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</si>
  <si>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</si>
  <si>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</si>
  <si>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</si>
  <si>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</si>
  <si>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</si>
  <si>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</si>
  <si>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</si>
  <si>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</si>
  <si>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</si>
  <si>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</si>
  <si>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</si>
  <si>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</si>
  <si>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</si>
  <si>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</si>
  <si>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</si>
  <si>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</si>
  <si>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</si>
  <si>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</si>
  <si>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</si>
  <si>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</si>
  <si>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</si>
  <si>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</si>
  <si>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</si>
  <si>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</si>
  <si>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</si>
  <si>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</si>
  <si>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</si>
  <si>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</si>
  <si>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</si>
  <si>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</si>
  <si>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</si>
  <si>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</si>
  <si>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</si>
  <si>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</si>
  <si>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</si>
  <si>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</si>
  <si>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</si>
  <si>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</si>
  <si>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</si>
  <si>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</si>
  <si>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</si>
  <si>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</si>
  <si>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</si>
  <si>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</si>
  <si>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</si>
  <si>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</si>
  <si>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</si>
  <si>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</si>
  <si>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</si>
  <si>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</si>
  <si>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</si>
  <si>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</si>
  <si>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</si>
  <si>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</si>
  <si>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</si>
  <si>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</si>
  <si>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</si>
  <si>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</si>
  <si>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</si>
  <si>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</si>
  <si>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</si>
  <si>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</si>
  <si>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</si>
  <si>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</si>
  <si>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</si>
  <si>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</si>
  <si>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</si>
  <si>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</si>
  <si>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</si>
  <si>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</si>
  <si>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</si>
  <si>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</si>
  <si>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</si>
  <si>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</si>
  <si>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</si>
  <si>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</si>
  <si>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</si>
  <si>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</si>
  <si>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</si>
  <si>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</si>
  <si>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</si>
  <si>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</si>
  <si>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</si>
  <si>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</si>
  <si>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</si>
  <si>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</si>
  <si>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</si>
  <si>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</si>
  <si>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</si>
  <si>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</si>
  <si>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</si>
  <si>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</si>
  <si>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</si>
  <si>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</si>
  <si>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</si>
  <si>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</si>
  <si>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</si>
  <si>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</si>
  <si>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</si>
  <si>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</si>
  <si>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</si>
  <si>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</si>
  <si>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</si>
  <si>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</si>
  <si>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</si>
  <si>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</si>
  <si>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</si>
  <si>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</si>
  <si>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</si>
  <si>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</si>
  <si>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</si>
  <si>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</si>
  <si>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</si>
  <si>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</si>
  <si>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</si>
  <si>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</si>
  <si>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</si>
  <si>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</si>
  <si>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</si>
  <si>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</si>
  <si>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</si>
  <si>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</si>
  <si>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</si>
  <si>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</si>
  <si>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</si>
  <si>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</si>
  <si>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</si>
  <si>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</si>
  <si>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</si>
  <si>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</si>
  <si>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</si>
  <si>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</si>
  <si>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</si>
  <si>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</si>
  <si>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</si>
  <si>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</si>
  <si>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</si>
  <si>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</si>
  <si>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</si>
  <si>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</si>
  <si>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</si>
  <si>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</si>
  <si>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</si>
  <si>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</si>
  <si>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</si>
  <si>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</si>
  <si>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</si>
  <si>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</si>
  <si>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</si>
  <si>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</si>
  <si>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</si>
  <si>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</si>
  <si>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</si>
  <si>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</si>
  <si>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</si>
  <si>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</si>
  <si>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</si>
  <si>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</si>
  <si>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</si>
  <si>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</si>
  <si>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</si>
  <si>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</si>
  <si>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</si>
  <si>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</si>
  <si>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</si>
  <si>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</si>
  <si>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</si>
  <si>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</si>
  <si>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</si>
  <si>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</si>
  <si>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</si>
  <si>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</si>
  <si>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</si>
  <si>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</si>
  <si>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</si>
  <si>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</si>
  <si>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</si>
  <si>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</si>
  <si>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</si>
  <si>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</si>
  <si>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</si>
  <si>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</si>
  <si>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</si>
  <si>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</si>
  <si>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</si>
  <si>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</si>
  <si>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</si>
  <si>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</si>
  <si>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</si>
  <si>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</si>
  <si>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</si>
  <si>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</si>
  <si>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</si>
  <si>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</si>
  <si>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</si>
  <si>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</si>
  <si>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</si>
  <si>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</si>
  <si>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</si>
  <si>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</si>
  <si>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</si>
  <si>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</si>
  <si>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</si>
  <si>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</si>
  <si>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</si>
  <si>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</si>
  <si>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</si>
  <si>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</si>
  <si>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</si>
  <si>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</si>
  <si>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</si>
  <si>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</si>
  <si>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</si>
  <si>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</si>
  <si>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</si>
  <si>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</si>
  <si>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</si>
  <si>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</si>
  <si>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</si>
  <si>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</si>
  <si>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</si>
  <si>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</si>
  <si>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</si>
  <si>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</si>
  <si>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</si>
  <si>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</si>
  <si>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</si>
  <si>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</si>
  <si>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</si>
  <si>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</si>
  <si>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</si>
  <si>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</si>
  <si>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</si>
  <si>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</si>
  <si>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</si>
  <si>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</si>
  <si>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</si>
  <si>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</si>
  <si>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</si>
  <si>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</si>
  <si>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</si>
  <si>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</si>
  <si>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</si>
  <si>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</si>
  <si>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</si>
  <si>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</si>
  <si>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</si>
  <si>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</si>
  <si>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</si>
  <si>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</si>
  <si>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</si>
  <si>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</si>
  <si>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</si>
  <si>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</si>
  <si>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</si>
  <si>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</si>
  <si>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</si>
  <si>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</si>
  <si>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</si>
  <si>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</si>
  <si>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</si>
  <si>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</si>
  <si>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</si>
  <si>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</si>
  <si>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</si>
  <si>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</si>
  <si>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</si>
  <si>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</si>
  <si>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</si>
  <si>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</si>
  <si>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</si>
  <si>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</si>
  <si>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</si>
  <si>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</si>
  <si>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</si>
  <si>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</si>
  <si>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</si>
  <si>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</si>
  <si>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</si>
  <si>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</si>
  <si>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</si>
  <si>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</si>
  <si>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</si>
  <si>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</si>
  <si>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</si>
  <si>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</si>
  <si>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</si>
  <si>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</si>
  <si>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</si>
  <si>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</si>
  <si>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</si>
  <si>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</si>
  <si>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</si>
  <si>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</si>
  <si>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</si>
  <si>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</si>
  <si>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</si>
  <si>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</si>
  <si>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</si>
  <si>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</si>
  <si>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</si>
  <si>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</si>
  <si>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</si>
  <si>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</si>
  <si>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</si>
  <si>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</si>
  <si>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</si>
  <si>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</si>
  <si>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</si>
  <si>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</si>
  <si>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</si>
  <si>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</si>
  <si>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</si>
  <si>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</si>
  <si>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</si>
  <si>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</si>
  <si>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</si>
  <si>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</si>
  <si>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</si>
  <si>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</si>
  <si>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</si>
  <si>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</si>
  <si>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</si>
  <si>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</si>
  <si>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</si>
  <si>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</si>
  <si>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</si>
  <si>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</si>
  <si>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</si>
  <si>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</si>
  <si>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</si>
  <si>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</si>
  <si>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</si>
  <si>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</si>
  <si>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</si>
  <si>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</si>
  <si>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</si>
  <si>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</si>
  <si>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</si>
  <si>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</si>
  <si>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</si>
  <si>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</si>
  <si>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</si>
  <si>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</si>
  <si>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</si>
  <si>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</si>
  <si>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</si>
  <si>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</si>
  <si>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</si>
  <si>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</si>
  <si>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</si>
  <si>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</si>
  <si>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</si>
  <si>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</si>
  <si>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</si>
  <si>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</si>
  <si>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</si>
  <si>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</si>
  <si>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</si>
  <si>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</si>
  <si>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</si>
  <si>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</si>
  <si>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</si>
  <si>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</si>
  <si>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</si>
  <si>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</si>
  <si>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</si>
  <si>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</si>
  <si>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</si>
  <si>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</si>
  <si>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</si>
  <si>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</si>
  <si>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</si>
  <si>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</si>
  <si>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</si>
  <si>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</si>
  <si>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</si>
  <si>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</si>
  <si>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</si>
  <si>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</si>
  <si>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</si>
  <si>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</si>
  <si>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</si>
  <si>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</si>
  <si>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</si>
  <si>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</si>
  <si>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</si>
  <si>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</si>
  <si>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</si>
  <si>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</si>
  <si>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</si>
  <si>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</si>
  <si>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</si>
  <si>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</si>
  <si>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</si>
  <si>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</si>
  <si>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</si>
  <si>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</si>
  <si>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</si>
  <si>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</si>
  <si>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</si>
  <si>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</si>
  <si>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</si>
  <si>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</si>
  <si>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</si>
  <si>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</si>
  <si>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</si>
  <si>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</si>
  <si>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</si>
  <si>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</si>
  <si>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</si>
  <si>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</si>
  <si>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</si>
  <si>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</si>
  <si>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</si>
  <si>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</si>
  <si>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</si>
  <si>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</si>
  <si>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</si>
  <si>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</si>
  <si>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</si>
  <si>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</si>
  <si>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</si>
  <si>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</si>
  <si>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</si>
  <si>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</si>
  <si>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</si>
  <si>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</si>
  <si>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</si>
  <si>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</si>
  <si>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</si>
  <si>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</si>
  <si>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</si>
  <si>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</si>
  <si>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</si>
  <si>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</si>
  <si>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</si>
  <si>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</si>
  <si>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</si>
  <si>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</si>
  <si>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</si>
  <si>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</si>
  <si>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</si>
  <si>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</si>
  <si>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</si>
  <si>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</si>
  <si>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</si>
  <si>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</si>
  <si>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</si>
  <si>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</si>
  <si>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</si>
  <si>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</si>
  <si>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</si>
  <si>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</si>
  <si>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</si>
  <si>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</si>
  <si>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</si>
  <si>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</si>
  <si>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</si>
  <si>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</si>
  <si>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</si>
  <si>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</si>
  <si>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</si>
  <si>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</si>
  <si>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</si>
  <si>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</si>
  <si>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</si>
  <si>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</si>
  <si>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</si>
  <si>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</si>
  <si>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</si>
  <si>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</si>
  <si>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</si>
  <si>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</si>
  <si>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</si>
  <si>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</si>
  <si>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</si>
  <si>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</si>
  <si>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</si>
  <si>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</si>
  <si>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</si>
  <si>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</si>
  <si>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</si>
  <si>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</si>
  <si>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</si>
  <si>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</si>
  <si>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</si>
  <si>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</si>
  <si>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</si>
  <si>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</si>
  <si>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</si>
  <si>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</si>
  <si>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</si>
  <si>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</si>
  <si>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</si>
  <si>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</si>
  <si>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</si>
  <si>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</si>
  <si>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</si>
  <si>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</si>
  <si>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</si>
  <si>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</si>
  <si>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</si>
  <si>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</si>
  <si>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</si>
  <si>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</si>
  <si>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</si>
  <si>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</si>
  <si>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</si>
  <si>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</si>
  <si>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</si>
  <si>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</si>
  <si>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</si>
  <si>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</si>
  <si>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</si>
  <si>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</si>
  <si>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</si>
  <si>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</si>
  <si>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</si>
  <si>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</si>
  <si>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</si>
  <si>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</si>
  <si>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</si>
  <si>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</si>
  <si>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</si>
  <si>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</si>
  <si>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</si>
  <si>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</si>
  <si>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</si>
  <si>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</si>
  <si>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</si>
  <si>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</si>
  <si>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</si>
  <si>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</si>
  <si>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</si>
  <si>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</si>
  <si>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</si>
  <si>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</si>
  <si>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</si>
  <si>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</si>
  <si>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</si>
  <si>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</si>
  <si>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</si>
  <si>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</si>
  <si>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</si>
  <si>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</si>
  <si>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</si>
  <si>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</si>
  <si>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</si>
  <si>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</si>
  <si>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</si>
  <si>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</si>
  <si>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</si>
  <si>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</si>
  <si>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</si>
  <si>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</si>
  <si>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</si>
  <si>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</si>
  <si>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</si>
  <si>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</si>
  <si>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</si>
  <si>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</si>
  <si>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</si>
  <si>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</si>
  <si>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</si>
  <si>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</si>
  <si>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</si>
  <si>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</si>
  <si>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</si>
  <si>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</si>
  <si>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</si>
  <si>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</si>
  <si>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</si>
  <si>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</si>
  <si>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</si>
  <si>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</si>
  <si>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</si>
  <si>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</si>
  <si>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</si>
  <si>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</si>
  <si>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</si>
  <si>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</si>
  <si>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</si>
  <si>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</si>
  <si>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</si>
  <si>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</si>
  <si>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</si>
  <si>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</si>
  <si>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</si>
  <si>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</si>
  <si>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</si>
  <si>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</si>
  <si>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</si>
  <si>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</si>
  <si>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</si>
  <si>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</si>
  <si>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</si>
  <si>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</si>
  <si>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</si>
  <si>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</si>
  <si>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</si>
  <si>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</si>
  <si>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</si>
  <si>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</si>
  <si>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</si>
  <si>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</si>
  <si>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</si>
  <si>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</si>
  <si>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</si>
  <si>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</si>
  <si>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</si>
  <si>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</si>
  <si>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</si>
  <si>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</si>
  <si>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</si>
  <si>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</si>
  <si>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</si>
  <si>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</si>
  <si>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</si>
  <si>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</si>
  <si>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</si>
  <si>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</si>
  <si>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</si>
  <si>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</si>
  <si>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</si>
  <si>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</si>
  <si>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</si>
  <si>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</si>
  <si>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</si>
  <si>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</si>
  <si>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</si>
  <si>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</si>
  <si>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</si>
  <si>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</si>
  <si>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</si>
  <si>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</si>
  <si>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</si>
  <si>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</si>
  <si>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</si>
  <si>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</si>
  <si>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</si>
  <si>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</si>
  <si>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</si>
  <si>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</si>
  <si>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</si>
  <si>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</si>
  <si>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</si>
  <si>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</si>
  <si>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</si>
  <si>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</si>
  <si>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</si>
  <si>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</si>
  <si>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</si>
  <si>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</si>
  <si>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</si>
  <si>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</si>
  <si>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</si>
  <si>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</si>
  <si>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</si>
  <si>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</si>
  <si>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</si>
  <si>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</si>
  <si>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</si>
  <si>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</si>
  <si>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</si>
  <si>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</si>
  <si>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</si>
  <si>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</si>
  <si>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</si>
  <si>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</si>
  <si>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</si>
  <si>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</si>
  <si>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</si>
  <si>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</si>
  <si>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</si>
  <si>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</si>
  <si>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</si>
  <si>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</si>
  <si>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</si>
  <si>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</si>
  <si>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</si>
  <si>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</si>
  <si>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</si>
  <si>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</si>
  <si>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</si>
  <si>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</si>
  <si>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</si>
  <si>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</si>
  <si>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</si>
  <si>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</si>
  <si>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</si>
  <si>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</si>
  <si>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</si>
  <si>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</si>
  <si>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</si>
  <si>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</si>
  <si>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</si>
  <si>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</si>
  <si>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</si>
  <si>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</si>
  <si>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</si>
  <si>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</si>
  <si>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</si>
  <si>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</si>
  <si>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</si>
  <si>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</si>
  <si>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</si>
  <si>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</si>
  <si>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</si>
  <si>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</si>
  <si>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</si>
  <si>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</si>
  <si>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</si>
  <si>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</si>
  <si>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</si>
  <si>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</si>
  <si>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</si>
  <si>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</si>
  <si>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</si>
  <si>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</si>
  <si>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</si>
  <si>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</si>
  <si>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</si>
  <si>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</si>
  <si>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</si>
  <si>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</si>
  <si>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</si>
  <si>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</si>
  <si>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</si>
  <si>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</si>
  <si>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</si>
  <si>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</si>
  <si>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</si>
  <si>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</si>
  <si>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</si>
  <si>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</si>
  <si>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</si>
  <si>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</si>
  <si>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</si>
  <si>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</si>
  <si>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</si>
  <si>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</si>
  <si>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</si>
  <si>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</si>
  <si>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</si>
  <si>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</si>
  <si>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</si>
  <si>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</si>
  <si>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</si>
  <si>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</si>
  <si>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</si>
  <si>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</si>
  <si>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</si>
  <si>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</si>
  <si>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</si>
  <si>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</si>
  <si>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</si>
  <si>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</si>
  <si>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</si>
  <si>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</si>
  <si>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</si>
  <si>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</si>
  <si>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</si>
  <si>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</si>
  <si>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</si>
  <si>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</si>
  <si>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</si>
  <si>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</si>
  <si>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</si>
  <si>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</si>
  <si>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</si>
  <si>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</si>
  <si>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</si>
  <si>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</si>
  <si>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</si>
  <si>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</si>
  <si>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</si>
  <si>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</si>
  <si>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</si>
  <si>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</si>
  <si>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</si>
  <si>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</si>
  <si>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</si>
  <si>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</si>
  <si>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</si>
  <si>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</si>
  <si>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</si>
  <si>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</si>
  <si>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</si>
  <si>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</si>
  <si>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</si>
  <si>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</si>
  <si>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</si>
  <si>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</si>
  <si>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</si>
  <si>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</si>
  <si>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</si>
  <si>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</si>
  <si>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</si>
  <si>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</si>
  <si>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</si>
  <si>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</si>
  <si>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</si>
  <si>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</si>
  <si>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</si>
  <si>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</si>
  <si>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</si>
  <si>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</si>
  <si>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</si>
  <si>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</si>
  <si>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</si>
  <si>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</si>
  <si>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</si>
  <si>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</si>
  <si>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</si>
  <si>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</si>
  <si>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</si>
  <si>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</si>
  <si>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</si>
  <si>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</si>
  <si>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</si>
  <si>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</si>
  <si>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</si>
  <si>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</si>
  <si>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</si>
  <si>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</si>
  <si>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</si>
  <si>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</si>
  <si>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</si>
  <si>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</si>
  <si>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</si>
  <si>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</si>
  <si>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</si>
  <si>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</si>
  <si>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</si>
  <si>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</si>
  <si>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</si>
  <si>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</si>
  <si>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</si>
  <si>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</si>
  <si>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</si>
  <si>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</si>
  <si>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</si>
  <si>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</si>
  <si>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</si>
  <si>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</si>
  <si>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</si>
  <si>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</si>
  <si>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</si>
  <si>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</si>
  <si>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</si>
  <si>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</si>
  <si>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</si>
  <si>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</si>
  <si>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</si>
  <si>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</si>
  <si>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</si>
  <si>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</si>
  <si>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</si>
  <si>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</si>
  <si>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</si>
  <si>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</si>
  <si>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</si>
  <si>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</si>
  <si>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</si>
  <si>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</si>
  <si>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</si>
  <si>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</si>
  <si>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</si>
  <si>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</si>
  <si>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</si>
  <si>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</si>
  <si>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</si>
  <si>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</si>
  <si>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</si>
  <si>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</si>
  <si>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</si>
  <si>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</si>
  <si>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</si>
  <si>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</si>
  <si>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</si>
  <si>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</si>
  <si>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</si>
  <si>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</si>
  <si>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</si>
  <si>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</si>
  <si>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</si>
  <si>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</si>
  <si>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</si>
  <si>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</si>
  <si>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</si>
  <si>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</si>
  <si>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</si>
  <si>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</si>
  <si>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</si>
  <si>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</si>
  <si>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</si>
  <si>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</si>
  <si>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</si>
  <si>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</si>
  <si>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</si>
  <si>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</si>
  <si>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</si>
  <si>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</si>
  <si>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</si>
  <si>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</si>
  <si>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</si>
  <si>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</si>
  <si>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</si>
  <si>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</si>
  <si>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</si>
  <si>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</si>
  <si>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</si>
  <si>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</si>
  <si>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</si>
  <si>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</si>
  <si>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</si>
  <si>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</si>
  <si>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</si>
  <si>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</si>
  <si>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</si>
  <si>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</si>
  <si>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</si>
  <si>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</si>
  <si>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</si>
  <si>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</si>
  <si>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</si>
  <si>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</si>
  <si>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</si>
  <si>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</si>
  <si>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</si>
  <si>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</si>
  <si>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</si>
  <si>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</si>
  <si>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</si>
  <si>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</si>
  <si>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</si>
  <si>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</si>
  <si>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</si>
  <si>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</si>
  <si>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</si>
  <si>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</si>
  <si>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</si>
  <si>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</si>
  <si>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</si>
  <si>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</si>
  <si>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</si>
  <si>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</si>
  <si>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</si>
  <si>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</si>
  <si>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</si>
  <si>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</si>
  <si>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</si>
  <si>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</si>
  <si>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</si>
  <si>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</si>
  <si>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</si>
  <si>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</si>
  <si>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</si>
  <si>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</si>
  <si>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</si>
  <si>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</si>
  <si>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</si>
  <si>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</si>
  <si>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</si>
  <si>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</si>
  <si>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</si>
  <si>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</si>
  <si>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</si>
  <si>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</si>
  <si>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</si>
  <si>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</si>
  <si>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</si>
  <si>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</si>
  <si>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</si>
  <si>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</si>
  <si>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</si>
  <si>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</si>
  <si>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</si>
  <si>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</si>
  <si>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</si>
  <si>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</si>
  <si>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</si>
  <si>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</si>
  <si>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</si>
  <si>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</si>
  <si>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</si>
  <si>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</si>
  <si>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</si>
  <si>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</si>
  <si>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</si>
  <si>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</si>
  <si>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</si>
  <si>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</si>
  <si>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</si>
  <si>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</si>
  <si>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</si>
  <si>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</si>
  <si>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</si>
  <si>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</si>
  <si>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</si>
  <si>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</si>
  <si>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</si>
  <si>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</si>
  <si>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</si>
  <si>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</si>
  <si>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</si>
  <si>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</si>
  <si>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</si>
  <si>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</si>
  <si>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</si>
  <si>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</si>
  <si>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</si>
  <si>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</si>
  <si>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</si>
  <si>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</si>
  <si>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</si>
  <si>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</si>
  <si>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</si>
  <si>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</si>
  <si>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</si>
  <si>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</si>
  <si>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</si>
  <si>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</si>
  <si>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</si>
  <si>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</si>
  <si>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</si>
  <si>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</si>
  <si>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</si>
  <si>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</si>
  <si>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</si>
  <si>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</si>
  <si>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</si>
  <si>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</si>
  <si>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</si>
  <si>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</si>
  <si>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</si>
  <si>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</si>
  <si>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</si>
  <si>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</si>
  <si>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</si>
  <si>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</si>
  <si>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</si>
  <si>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</si>
  <si>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</si>
  <si>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</si>
  <si>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</si>
  <si>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</si>
  <si>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</si>
  <si>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</si>
  <si>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</si>
  <si>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</si>
  <si>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</si>
  <si>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</si>
  <si>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</si>
  <si>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</si>
  <si>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</si>
  <si>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</si>
  <si>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</si>
  <si>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</si>
  <si>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</si>
  <si>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</si>
  <si>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</si>
  <si>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</si>
  <si>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</si>
  <si>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</si>
  <si>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</si>
  <si>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</si>
  <si>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</si>
  <si>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</si>
  <si>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</si>
  <si>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</si>
  <si>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</si>
  <si>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</si>
  <si>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</si>
  <si>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</si>
  <si>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</si>
  <si>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</si>
  <si>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</si>
  <si>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</si>
  <si>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</si>
  <si>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</si>
  <si>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</si>
  <si>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</si>
  <si>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</si>
  <si>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</si>
  <si>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</si>
  <si>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</si>
  <si>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</si>
  <si>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</si>
  <si>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</si>
  <si>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</si>
  <si>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</si>
  <si>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</si>
  <si>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</si>
  <si>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</si>
  <si>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</si>
  <si>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</si>
  <si>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</si>
  <si>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</si>
  <si>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</si>
  <si>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</si>
  <si>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</si>
  <si>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</si>
  <si>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</si>
  <si>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</si>
  <si>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</si>
  <si>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</si>
  <si>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</si>
  <si>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</si>
  <si>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</si>
  <si>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</si>
  <si>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</si>
  <si>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</si>
  <si>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</si>
  <si>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</si>
  <si>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</si>
  <si>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</si>
  <si>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</si>
  <si>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</si>
  <si>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</si>
  <si>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</si>
  <si>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</si>
  <si>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</si>
  <si>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</si>
  <si>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</si>
  <si>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</si>
  <si>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</si>
  <si>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</si>
  <si>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</si>
  <si>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</si>
  <si>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</si>
  <si>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</si>
  <si>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</si>
  <si>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</si>
  <si>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</si>
  <si>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</si>
  <si>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</si>
  <si>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</si>
  <si>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</si>
  <si>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</si>
  <si>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</si>
  <si>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</si>
  <si>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</si>
  <si>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</si>
  <si>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</si>
  <si>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</si>
  <si>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</si>
  <si>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</si>
  <si>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</si>
  <si>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</si>
  <si>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</si>
  <si>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</si>
  <si>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</si>
  <si>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</si>
  <si>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</si>
  <si>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</si>
  <si>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</si>
  <si>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</si>
  <si>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</si>
  <si>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</si>
  <si>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</si>
  <si>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</si>
  <si>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</si>
  <si>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</si>
  <si>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</si>
  <si>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</si>
  <si>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</si>
  <si>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</si>
  <si>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</si>
  <si>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</si>
  <si>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</si>
  <si>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</si>
  <si>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</si>
  <si>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</si>
  <si>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</si>
  <si>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</si>
  <si>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</si>
  <si>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</si>
  <si>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</si>
  <si>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</si>
  <si>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</si>
  <si>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</si>
  <si>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</si>
  <si>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</si>
  <si>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</si>
  <si>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</si>
  <si>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</si>
  <si>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</si>
  <si>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</si>
  <si>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</si>
  <si>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</si>
  <si>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</si>
  <si>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</si>
  <si>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</si>
  <si>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</si>
  <si>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</si>
  <si>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</si>
  <si>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</si>
  <si>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</si>
  <si>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</si>
  <si>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</si>
  <si>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</si>
  <si>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</si>
  <si>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</si>
  <si>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</si>
  <si>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</si>
  <si>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</si>
  <si>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</si>
  <si>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</si>
  <si>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</si>
  <si>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</si>
  <si>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</si>
  <si>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</si>
  <si>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</si>
  <si>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</si>
  <si>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</si>
  <si>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</si>
  <si>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</si>
  <si>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</si>
  <si>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</si>
  <si>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</si>
  <si>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</si>
  <si>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</si>
  <si>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</si>
  <si>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</si>
  <si>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</si>
  <si>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</si>
  <si>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</si>
  <si>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</si>
  <si>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</si>
  <si>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</si>
  <si>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</si>
  <si>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</si>
  <si>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</si>
  <si>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</si>
  <si>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</si>
  <si>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</si>
  <si>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</si>
  <si>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</si>
  <si>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</si>
  <si>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</si>
  <si>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</si>
  <si>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</si>
  <si>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</si>
  <si>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</si>
  <si>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</si>
  <si>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</si>
  <si>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</si>
  <si>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</si>
  <si>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</si>
  <si>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</si>
  <si>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</si>
  <si>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</si>
  <si>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</si>
  <si>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</si>
  <si>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</si>
  <si>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</si>
  <si>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</si>
  <si>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</si>
  <si>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</si>
  <si>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</si>
  <si>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</si>
  <si>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</si>
  <si>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</si>
  <si>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</si>
  <si>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</si>
  <si>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</si>
  <si>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</si>
  <si>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</si>
  <si>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</si>
  <si>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</si>
  <si>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</si>
  <si>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</si>
  <si>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</si>
  <si>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</si>
  <si>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</si>
  <si>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</si>
  <si>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</si>
  <si>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</si>
  <si>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</si>
  <si>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</si>
  <si>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</si>
  <si>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</si>
  <si>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</si>
  <si>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</si>
  <si>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</si>
  <si>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</si>
  <si>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</si>
  <si>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</si>
  <si>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</si>
  <si>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</si>
  <si>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</si>
  <si>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</si>
  <si>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</si>
  <si>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</si>
  <si>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</si>
  <si>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</si>
  <si>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</si>
  <si>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</si>
  <si>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</si>
  <si>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</si>
  <si>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</si>
  <si>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</si>
  <si>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</si>
  <si>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</si>
  <si>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</si>
  <si>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</si>
  <si>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</si>
  <si>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</si>
  <si>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</si>
  <si>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</si>
  <si>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</si>
  <si>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</si>
  <si>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</si>
  <si>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</si>
  <si>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</si>
  <si>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</si>
  <si>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</si>
  <si>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</si>
  <si>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</si>
  <si>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</si>
  <si>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</si>
  <si>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</si>
  <si>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</si>
  <si>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</si>
  <si>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</si>
  <si>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</si>
  <si>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</si>
  <si>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</si>
  <si>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</si>
  <si>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</si>
  <si>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</si>
  <si>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</si>
  <si>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</si>
  <si>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</si>
  <si>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</si>
  <si>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</si>
  <si>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</si>
  <si>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</si>
  <si>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</si>
  <si>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</si>
  <si>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</si>
  <si>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</si>
  <si>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</si>
  <si>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</si>
  <si>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</si>
  <si>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</si>
  <si>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</si>
  <si>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</si>
  <si>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</si>
  <si>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</si>
  <si>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</si>
  <si>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</si>
  <si>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</si>
  <si>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</si>
  <si>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</si>
  <si>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</si>
  <si>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</si>
  <si>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</si>
  <si>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</si>
  <si>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</si>
  <si>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</si>
  <si>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</si>
  <si>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</si>
  <si>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</si>
  <si>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</si>
  <si>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</si>
  <si>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</si>
  <si>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</si>
  <si>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</si>
  <si>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</si>
  <si>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</si>
  <si>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</si>
  <si>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</si>
  <si>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</si>
  <si>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</si>
  <si>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</si>
  <si>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</si>
  <si>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</si>
  <si>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</si>
  <si>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</si>
  <si>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</si>
  <si>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</si>
  <si>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</si>
  <si>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</si>
  <si>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</si>
  <si>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</si>
  <si>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</si>
  <si>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</si>
  <si>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</si>
  <si>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</si>
  <si>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</si>
  <si>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</si>
  <si>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</si>
  <si>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</si>
  <si>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</si>
  <si>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</si>
  <si>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</si>
  <si>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</si>
  <si>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</si>
  <si>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</si>
  <si>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</si>
  <si>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</si>
  <si>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</si>
  <si>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</si>
  <si>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</si>
  <si>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</si>
  <si>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</si>
  <si>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</si>
  <si>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</si>
  <si>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</si>
  <si>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</si>
  <si>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</si>
  <si>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</si>
  <si>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</si>
  <si>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</si>
  <si>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</si>
  <si>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</si>
  <si>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</si>
  <si>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</si>
  <si>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</si>
  <si>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</si>
  <si>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</si>
  <si>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</si>
  <si>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</si>
  <si>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</si>
  <si>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</si>
  <si>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</si>
  <si>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</si>
  <si>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</si>
  <si>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</si>
  <si>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</si>
  <si>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</si>
  <si>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</si>
  <si>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</si>
  <si>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</si>
  <si>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</si>
  <si>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</si>
  <si>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</si>
  <si>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</si>
  <si>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</si>
  <si>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</si>
  <si>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</si>
  <si>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</si>
  <si>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</si>
  <si>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</si>
  <si>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</si>
  <si>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</si>
  <si>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</si>
  <si>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</si>
  <si>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</si>
  <si>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</si>
  <si>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</si>
  <si>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</si>
  <si>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</si>
  <si>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</si>
  <si>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</si>
  <si>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</si>
  <si>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</si>
  <si>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</si>
  <si>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</si>
  <si>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</si>
  <si>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</si>
  <si>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</si>
  <si>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</si>
  <si>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</si>
  <si>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</si>
  <si>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</si>
  <si>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</si>
  <si>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</si>
  <si>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</si>
  <si>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</si>
  <si>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</si>
  <si>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</si>
  <si>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</si>
  <si>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</si>
  <si>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</si>
  <si>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</si>
  <si>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</si>
  <si>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</si>
  <si>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</si>
  <si>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</si>
  <si>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</si>
  <si>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</si>
  <si>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</si>
  <si>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</si>
  <si>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</si>
  <si>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</si>
  <si>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</si>
  <si>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</si>
  <si>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</si>
  <si>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</si>
  <si>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</si>
  <si>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</si>
  <si>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</si>
  <si>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</si>
  <si>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</si>
  <si>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</si>
  <si>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</si>
  <si>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</si>
  <si>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</si>
  <si>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</si>
  <si>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</si>
  <si>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</si>
  <si>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</si>
  <si>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</si>
  <si>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</si>
  <si>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</si>
  <si>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</si>
  <si>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</si>
  <si>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</si>
  <si>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</si>
  <si>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</si>
  <si>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</si>
  <si>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</si>
  <si>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</si>
  <si>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</si>
  <si>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</si>
  <si>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</si>
  <si>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</si>
  <si>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</si>
  <si>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</si>
  <si>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</si>
  <si>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</si>
  <si>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</si>
  <si>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</si>
  <si>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</si>
  <si>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</si>
  <si>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</si>
  <si>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</si>
  <si>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</si>
  <si>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</si>
  <si>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</si>
  <si>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</si>
  <si>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</si>
  <si>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</si>
  <si>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</si>
  <si>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</si>
  <si>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</si>
  <si>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</si>
  <si>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</si>
  <si>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</si>
  <si>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</si>
  <si>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</si>
  <si>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</si>
  <si>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</si>
  <si>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</si>
  <si>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</si>
  <si>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</si>
  <si>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</si>
  <si>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</si>
  <si>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</si>
  <si>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</si>
  <si>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</si>
  <si>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</si>
  <si>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</si>
  <si>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</si>
  <si>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</si>
  <si>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</si>
  <si>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</si>
  <si>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</si>
  <si>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</si>
  <si>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</si>
  <si>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</si>
  <si>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</si>
  <si>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</si>
  <si>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</si>
  <si>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</si>
  <si>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</si>
  <si>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</si>
  <si>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</si>
  <si>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</si>
  <si>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</si>
  <si>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</si>
  <si>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</si>
  <si>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</si>
  <si>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</si>
  <si>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</si>
  <si>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</si>
  <si>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</si>
  <si>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</si>
  <si>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</si>
  <si>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</si>
  <si>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</si>
  <si>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</si>
  <si>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</si>
  <si>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</si>
  <si>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</si>
  <si>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</si>
  <si>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</si>
  <si>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</si>
  <si>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</si>
  <si>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</si>
  <si>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</si>
  <si>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</si>
  <si>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</si>
  <si>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</si>
  <si>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</si>
  <si>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</si>
  <si>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</si>
  <si>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</si>
  <si>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</si>
  <si>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</si>
  <si>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</si>
  <si>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</si>
  <si>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</si>
  <si>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</si>
  <si>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</si>
  <si>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</si>
  <si>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</si>
  <si>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</si>
  <si>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</si>
  <si>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</si>
  <si>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</si>
  <si>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</si>
  <si>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</si>
  <si>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</si>
  <si>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</si>
  <si>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</si>
  <si>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</si>
  <si>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</si>
  <si>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</si>
  <si>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</si>
  <si>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</si>
  <si>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</si>
  <si>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</si>
  <si>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</si>
  <si>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</si>
  <si>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</si>
  <si>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</si>
  <si>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</si>
  <si>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</si>
  <si>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</si>
  <si>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</si>
  <si>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</si>
  <si>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</si>
  <si>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</si>
  <si>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</si>
  <si>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</si>
  <si>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</si>
  <si>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</si>
  <si>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</si>
  <si>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</si>
  <si>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</si>
  <si>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</si>
  <si>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</si>
  <si>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</si>
  <si>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</si>
  <si>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</si>
  <si>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</si>
  <si>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</si>
  <si>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</si>
  <si>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</si>
  <si>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</si>
  <si>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</si>
  <si>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</si>
  <si>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</si>
  <si>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</si>
  <si>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</si>
  <si>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</si>
  <si>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</si>
  <si>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</si>
  <si>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</si>
  <si>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</si>
  <si>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</si>
  <si>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</si>
  <si>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</si>
  <si>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</si>
  <si>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</si>
  <si>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</si>
  <si>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</si>
  <si>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</si>
  <si>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</si>
  <si>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</si>
  <si>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</si>
  <si>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</si>
  <si>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</si>
  <si>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</si>
  <si>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</si>
  <si>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</si>
  <si>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</si>
  <si>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</si>
  <si>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</si>
  <si>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</si>
  <si>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</si>
  <si>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</si>
  <si>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</si>
  <si>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</si>
  <si>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</si>
  <si>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</si>
  <si>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</si>
  <si>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</si>
  <si>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</si>
  <si>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</si>
  <si>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</si>
  <si>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</si>
  <si>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</si>
  <si>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</si>
  <si>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</si>
  <si>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</si>
  <si>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</si>
  <si>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</si>
  <si>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</si>
  <si>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</si>
  <si>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</si>
  <si>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</si>
  <si>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</si>
  <si>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</si>
  <si>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</si>
  <si>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</si>
  <si>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</si>
  <si>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</si>
  <si>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</si>
  <si>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</si>
  <si>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</si>
  <si>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</si>
  <si>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</si>
  <si>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</si>
  <si>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</si>
  <si>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</si>
  <si>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</si>
  <si>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</si>
  <si>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</si>
  <si>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</si>
  <si>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</si>
  <si>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</si>
  <si>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</si>
  <si>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</si>
  <si>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</si>
  <si>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</si>
  <si>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</si>
  <si>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</si>
  <si>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</si>
  <si>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</si>
  <si>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</si>
  <si>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</si>
  <si>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</si>
  <si>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</si>
  <si>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</si>
  <si>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</si>
  <si>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</si>
  <si>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</si>
  <si>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</si>
  <si>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</si>
  <si>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</si>
  <si>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</si>
  <si>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</si>
  <si>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</si>
  <si>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</si>
  <si>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</si>
  <si>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</si>
  <si>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</si>
  <si>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</si>
  <si>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</si>
  <si>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</si>
  <si>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</si>
  <si>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</si>
  <si>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</si>
  <si>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</si>
  <si>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</si>
  <si>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</si>
  <si>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</si>
  <si>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</si>
  <si>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</si>
  <si>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</si>
  <si>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</si>
  <si>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</si>
  <si>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</si>
  <si>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</si>
  <si>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</si>
  <si>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</si>
  <si>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</si>
  <si>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</si>
  <si>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</si>
  <si>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</si>
  <si>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</si>
  <si>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</si>
  <si>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</si>
  <si>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</si>
  <si>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</si>
  <si>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</si>
  <si>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</si>
  <si>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</si>
  <si>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</si>
  <si>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</si>
  <si>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</si>
  <si>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</si>
  <si>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</si>
  <si>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</si>
  <si>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</si>
  <si>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</si>
  <si>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</si>
  <si>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</si>
  <si>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</si>
  <si>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</si>
  <si>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</si>
  <si>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</si>
  <si>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</si>
  <si>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</si>
  <si>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</si>
  <si>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</si>
  <si>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</si>
  <si>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</si>
  <si>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</si>
  <si>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</si>
  <si>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</si>
  <si>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</si>
  <si>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</si>
  <si>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</si>
  <si>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</si>
  <si>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</si>
  <si>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</si>
  <si>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</si>
  <si>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</si>
  <si>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</si>
  <si>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</si>
  <si>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</si>
  <si>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</si>
  <si>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</si>
  <si>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</si>
  <si>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</si>
  <si>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</si>
  <si>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</si>
  <si>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</si>
  <si>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</si>
  <si>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</si>
  <si>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</si>
  <si>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</si>
  <si>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</si>
  <si>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</si>
  <si>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</si>
  <si>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</si>
  <si>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</si>
  <si>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</si>
  <si>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</si>
  <si>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</si>
  <si>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</si>
  <si>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</si>
  <si>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</si>
  <si>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</si>
  <si>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</si>
  <si>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</si>
  <si>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</si>
  <si>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</si>
  <si>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</si>
  <si>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</si>
  <si>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</si>
  <si>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</si>
  <si>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</si>
  <si>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</si>
  <si>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</si>
  <si>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</si>
  <si>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</si>
  <si>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</si>
  <si>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</si>
  <si>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</si>
  <si>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</si>
  <si>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</si>
  <si>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</si>
  <si>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</si>
  <si>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</si>
  <si>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</si>
  <si>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</si>
  <si>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</si>
  <si>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</si>
  <si>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</si>
  <si>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</si>
  <si>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</si>
  <si>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</si>
  <si>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</si>
  <si>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</si>
  <si>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</si>
  <si>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</si>
  <si>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</si>
  <si>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</si>
  <si>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</si>
  <si>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</si>
  <si>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</si>
  <si>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</si>
  <si>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</si>
  <si>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</si>
  <si>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</si>
  <si>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</si>
  <si>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</si>
  <si>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</si>
  <si>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</si>
  <si>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</si>
  <si>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</si>
  <si>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</si>
  <si>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</si>
  <si>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</si>
  <si>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</si>
  <si>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</si>
  <si>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</si>
  <si>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</si>
  <si>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</si>
  <si>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</si>
  <si>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</si>
  <si>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</si>
  <si>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</si>
  <si>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</si>
  <si>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</si>
  <si>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</si>
  <si>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</si>
  <si>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</si>
  <si>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</si>
  <si>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</si>
  <si>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</si>
  <si>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</si>
  <si>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</si>
  <si>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</si>
  <si>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</si>
  <si>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</si>
  <si>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</si>
  <si>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</si>
  <si>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</si>
  <si>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</si>
  <si>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</si>
  <si>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</si>
  <si>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</si>
  <si>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</si>
  <si>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</si>
  <si>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</si>
  <si>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</si>
  <si>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</si>
  <si>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</si>
  <si>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</si>
  <si>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</si>
  <si>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</si>
  <si>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</si>
  <si>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</si>
  <si>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</si>
  <si>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</si>
  <si>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</si>
  <si>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</si>
  <si>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</si>
  <si>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</si>
  <si>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</si>
  <si>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</si>
  <si>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</si>
  <si>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</si>
  <si>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</si>
  <si>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</si>
  <si>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</si>
  <si>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</si>
  <si>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</si>
  <si>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</si>
  <si>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</si>
  <si>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</si>
  <si>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</si>
  <si>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</si>
  <si>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</si>
  <si>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</si>
  <si>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</si>
  <si>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</si>
  <si>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</si>
  <si>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</si>
  <si>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</si>
  <si>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</si>
  <si>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</si>
  <si>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</si>
  <si>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</si>
  <si>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</si>
  <si>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</si>
  <si>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</si>
  <si>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</si>
  <si>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</si>
  <si>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</si>
  <si>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</si>
  <si>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</si>
  <si>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</si>
  <si>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</si>
  <si>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</si>
  <si>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</si>
  <si>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</si>
  <si>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</si>
  <si>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</si>
  <si>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</si>
  <si>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</si>
  <si>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</si>
  <si>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</si>
  <si>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</si>
  <si>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</si>
  <si>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</si>
  <si>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</si>
  <si>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</si>
  <si>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</si>
  <si>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</si>
  <si>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</si>
  <si>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</si>
  <si>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</si>
  <si>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</si>
  <si>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</si>
  <si>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</si>
  <si>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</si>
  <si>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</si>
  <si>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</si>
  <si>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</si>
  <si>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</si>
  <si>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</si>
  <si>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</si>
  <si>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</si>
  <si>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</si>
  <si>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</si>
  <si>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</si>
  <si>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</si>
  <si>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</si>
  <si>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</si>
  <si>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</si>
  <si>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</si>
  <si>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</si>
  <si>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</si>
  <si>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</si>
  <si>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</si>
  <si>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</si>
  <si>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</si>
  <si>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</si>
  <si>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</si>
  <si>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</si>
  <si>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</si>
  <si>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</si>
  <si>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</si>
  <si>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</si>
  <si>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</si>
  <si>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</si>
  <si>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</si>
  <si>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</si>
  <si>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</si>
  <si>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</si>
  <si>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</si>
  <si>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</si>
  <si>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</si>
  <si>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</si>
  <si>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</si>
  <si>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</si>
  <si>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</si>
  <si>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</si>
  <si>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</si>
  <si>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</si>
  <si>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</si>
  <si>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</si>
  <si>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</si>
  <si>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</si>
  <si>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</si>
  <si>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</si>
  <si>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</si>
  <si>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</si>
  <si>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</si>
  <si>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</si>
  <si>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</si>
  <si>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</si>
  <si>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</si>
  <si>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</si>
  <si>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</si>
  <si>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</si>
  <si>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</si>
  <si>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</si>
  <si>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</si>
  <si>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</si>
  <si>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</si>
  <si>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</si>
  <si>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</si>
  <si>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</si>
  <si>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</si>
  <si>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</si>
  <si>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</si>
  <si>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</si>
  <si>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</si>
  <si>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</si>
  <si>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</si>
  <si>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</si>
  <si>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</si>
  <si>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</si>
  <si>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</si>
  <si>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</si>
  <si>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</si>
  <si>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</si>
  <si>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</si>
  <si>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</si>
  <si>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</si>
  <si>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</si>
  <si>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</si>
  <si>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</si>
  <si>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</si>
  <si>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</si>
  <si>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</si>
  <si>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</si>
  <si>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</si>
  <si>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</si>
  <si>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</si>
  <si>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</si>
  <si>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</si>
  <si>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</si>
  <si>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</si>
  <si>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</si>
  <si>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</si>
  <si>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</si>
  <si>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</si>
  <si>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</si>
  <si>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</si>
  <si>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</si>
  <si>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</si>
  <si>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</si>
  <si>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</si>
  <si>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</si>
  <si>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</si>
  <si>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</si>
  <si>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</si>
  <si>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</si>
  <si>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</si>
  <si>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</si>
  <si>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</si>
  <si>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</si>
  <si>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</si>
  <si>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</si>
  <si>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</si>
  <si>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</si>
  <si>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</si>
  <si>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</si>
  <si>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</si>
  <si>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</si>
  <si>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</si>
  <si>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</si>
  <si>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</si>
  <si>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</si>
  <si>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</si>
  <si>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</si>
  <si>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</si>
  <si>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</si>
  <si>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</si>
  <si>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</si>
  <si>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</si>
  <si>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</si>
  <si>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</si>
  <si>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</si>
  <si>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</si>
  <si>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</si>
  <si>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</si>
  <si>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</si>
  <si>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</si>
  <si>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</si>
  <si>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</si>
  <si>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</si>
  <si>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</si>
  <si>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</si>
  <si>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</si>
  <si>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</si>
  <si>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</si>
  <si>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</si>
  <si>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</si>
  <si>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</si>
  <si>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</si>
  <si>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</si>
  <si>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</si>
  <si>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</si>
  <si>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</si>
  <si>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</si>
  <si>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</si>
  <si>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</si>
  <si>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</si>
  <si>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</si>
  <si>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</si>
  <si>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</si>
  <si>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</si>
  <si>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</si>
  <si>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</si>
  <si>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</si>
  <si>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</si>
  <si>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</si>
  <si>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</si>
  <si>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</si>
  <si>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</si>
  <si>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</si>
  <si>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</si>
  <si>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</si>
  <si>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</si>
  <si>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</si>
  <si>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</si>
  <si>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</si>
  <si>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</si>
  <si>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</si>
  <si>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</si>
  <si>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</si>
  <si>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</si>
  <si>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</si>
  <si>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</si>
  <si>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</si>
  <si>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</si>
  <si>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</si>
  <si>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</si>
  <si>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</si>
  <si>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</si>
  <si>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</si>
  <si>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</si>
  <si>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</si>
  <si>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</si>
  <si>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</si>
  <si>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</si>
  <si>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</si>
  <si>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</si>
  <si>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</si>
  <si>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</si>
  <si>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</si>
  <si>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</si>
  <si>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</si>
  <si>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</si>
  <si>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</si>
  <si>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</si>
  <si>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</si>
  <si>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</si>
  <si>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</si>
  <si>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</si>
  <si>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</si>
  <si>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</si>
  <si>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</si>
  <si>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</si>
  <si>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</si>
  <si>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</si>
  <si>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</si>
  <si>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</si>
  <si>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</si>
  <si>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</si>
  <si>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</si>
  <si>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</si>
  <si>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</si>
  <si>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</si>
  <si>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</si>
  <si>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</si>
  <si>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</si>
  <si>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</si>
  <si>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</si>
  <si>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</si>
  <si>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</si>
  <si>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</si>
  <si>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</si>
  <si>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</si>
  <si>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</si>
  <si>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</si>
  <si>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</si>
  <si>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</si>
  <si>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</si>
  <si>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</si>
  <si>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</si>
  <si>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</si>
  <si>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</si>
  <si>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</si>
  <si>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</si>
  <si>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</si>
  <si>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</si>
  <si>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</si>
  <si>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</si>
  <si>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</si>
  <si>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</si>
  <si>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</si>
  <si>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</si>
  <si>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</si>
  <si>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</si>
  <si>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</si>
  <si>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</si>
  <si>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</si>
  <si>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</si>
  <si>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</si>
  <si>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</si>
  <si>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</si>
  <si>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</si>
  <si>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</si>
  <si>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</si>
  <si>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</si>
  <si>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</si>
  <si>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</si>
  <si>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</si>
  <si>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</si>
  <si>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</si>
  <si>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</si>
  <si>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</si>
  <si>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</si>
  <si>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</si>
  <si>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</si>
  <si>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</si>
  <si>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</si>
  <si>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</si>
  <si>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</si>
  <si>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</si>
  <si>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</si>
  <si>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</si>
  <si>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</si>
  <si>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</si>
  <si>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</si>
  <si>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</si>
  <si>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</si>
  <si>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</si>
  <si>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</si>
  <si>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</si>
  <si>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</si>
  <si>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</si>
  <si>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</si>
  <si>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</si>
  <si>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</si>
  <si>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</si>
  <si>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</si>
  <si>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</si>
  <si>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</si>
  <si>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</si>
  <si>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</si>
  <si>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</si>
  <si>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</si>
  <si>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</si>
  <si>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</si>
  <si>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</si>
  <si>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</si>
  <si>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</si>
  <si>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</si>
  <si>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</si>
  <si>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</si>
  <si>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</si>
  <si>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</si>
  <si>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</si>
  <si>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</si>
  <si>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</si>
  <si>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</si>
  <si>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</si>
  <si>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</si>
  <si>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</si>
  <si>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</si>
  <si>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</si>
  <si>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</si>
  <si>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</si>
  <si>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</si>
  <si>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</si>
  <si>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</si>
  <si>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</si>
  <si>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</si>
  <si>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</si>
  <si>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</si>
  <si>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</si>
  <si>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</si>
  <si>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</si>
  <si>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</si>
  <si>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</si>
  <si>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</si>
  <si>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</si>
  <si>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</si>
  <si>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</si>
  <si>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</si>
  <si>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</si>
  <si>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</si>
  <si>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</si>
  <si>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</si>
  <si>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</si>
  <si>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</si>
  <si>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</si>
  <si>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</si>
  <si>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</si>
  <si>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</si>
  <si>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</si>
  <si>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</si>
  <si>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</si>
  <si>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</si>
  <si>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</si>
  <si>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</si>
  <si>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</si>
  <si>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</si>
  <si>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</si>
  <si>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</si>
  <si>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</si>
  <si>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</si>
  <si>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</si>
  <si>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</si>
  <si>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</si>
  <si>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</si>
  <si>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</si>
  <si>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</si>
  <si>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</si>
  <si>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</si>
  <si>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</si>
  <si>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</si>
  <si>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</si>
  <si>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</si>
  <si>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</si>
  <si>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</si>
  <si>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</si>
  <si>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</si>
  <si>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</si>
  <si>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</si>
  <si>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</si>
  <si>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</si>
  <si>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</si>
  <si>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</si>
  <si>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</si>
  <si>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</si>
  <si>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</si>
  <si>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</si>
  <si>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</si>
  <si>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</si>
  <si>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</si>
  <si>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</si>
  <si>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</si>
  <si>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</si>
  <si>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</si>
  <si>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</si>
  <si>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</si>
  <si>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</si>
  <si>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</si>
  <si>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</si>
  <si>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</si>
  <si>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</si>
  <si>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</si>
  <si>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</si>
  <si>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</si>
  <si>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</si>
  <si>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</si>
  <si>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</si>
  <si>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</si>
  <si>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</si>
  <si>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</si>
  <si>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</si>
  <si>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</si>
  <si>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</si>
  <si>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</si>
  <si>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</si>
  <si>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</si>
  <si>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</si>
  <si>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</si>
  <si>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</si>
  <si>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</si>
  <si>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</si>
  <si>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</si>
  <si>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</si>
  <si>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</si>
  <si>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</si>
  <si>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</si>
  <si>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</si>
  <si>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</si>
  <si>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</si>
  <si>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</si>
  <si>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</si>
  <si>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</si>
  <si>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</si>
  <si>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</si>
  <si>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</si>
  <si>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</si>
  <si>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</si>
  <si>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</si>
  <si>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</si>
  <si>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</si>
  <si>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</si>
  <si>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</si>
  <si>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</si>
  <si>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</si>
  <si>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</si>
  <si>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</si>
  <si>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</si>
  <si>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</si>
  <si>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</si>
  <si>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</si>
  <si>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</si>
  <si>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</si>
  <si>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</si>
  <si>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</si>
  <si>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</si>
  <si>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</si>
  <si>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</si>
  <si>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</si>
  <si>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</si>
  <si>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</si>
  <si>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</si>
  <si>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</si>
  <si>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</si>
  <si>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</si>
  <si>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</si>
  <si>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</si>
  <si>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</si>
  <si>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</si>
  <si>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</si>
  <si>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</si>
  <si>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</si>
  <si>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</si>
  <si>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</si>
  <si>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</si>
  <si>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</si>
  <si>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</si>
  <si>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</si>
  <si>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</si>
  <si>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</si>
  <si>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</si>
  <si>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</si>
  <si>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</si>
  <si>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</si>
  <si>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</si>
  <si>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</si>
  <si>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</si>
  <si>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</si>
  <si>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</si>
  <si>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</si>
  <si>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</si>
  <si>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</si>
  <si>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</si>
  <si>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</si>
  <si>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</si>
  <si>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</si>
  <si>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</si>
  <si>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</si>
  <si>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</si>
  <si>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</si>
  <si>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</si>
  <si>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</si>
  <si>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</si>
  <si>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</si>
  <si>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</si>
  <si>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</si>
  <si>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</si>
  <si>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</si>
  <si>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</si>
  <si>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</si>
  <si>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</si>
  <si>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</si>
  <si>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</si>
  <si>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</si>
  <si>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</si>
  <si>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</si>
  <si>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</si>
  <si>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</si>
  <si>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</si>
  <si>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</si>
  <si>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</si>
  <si>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</si>
  <si>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</si>
  <si>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</si>
  <si>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</si>
  <si>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</si>
  <si>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</si>
  <si>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</si>
  <si>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</si>
  <si>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</si>
  <si>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</si>
  <si>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</si>
  <si>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</si>
  <si>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</si>
  <si>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</si>
  <si>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</si>
  <si>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</si>
  <si>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</si>
  <si>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</si>
  <si>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</si>
  <si>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</si>
  <si>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</si>
  <si>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</si>
  <si>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</si>
  <si>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</si>
  <si>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</si>
  <si>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</si>
  <si>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</si>
  <si>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</si>
  <si>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</si>
  <si>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</si>
  <si>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</si>
  <si>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</si>
  <si>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</si>
  <si>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</si>
  <si>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</si>
  <si>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</si>
  <si>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</si>
  <si>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</si>
  <si>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</si>
  <si>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</si>
  <si>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</si>
  <si>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</si>
  <si>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</si>
  <si>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</si>
  <si>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</si>
  <si>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</si>
  <si>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</si>
  <si>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</si>
  <si>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</si>
  <si>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</si>
  <si>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</si>
  <si>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</si>
  <si>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</si>
  <si>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</si>
  <si>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</si>
  <si>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</si>
  <si>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</si>
  <si>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</si>
  <si>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</si>
  <si>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</si>
  <si>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</si>
  <si>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</si>
  <si>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</si>
  <si>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</si>
  <si>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</si>
  <si>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</si>
  <si>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</si>
  <si>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</si>
  <si>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</si>
  <si>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</si>
  <si>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</si>
  <si>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</si>
  <si>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</si>
  <si>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</si>
  <si>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</si>
  <si>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</si>
  <si>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</si>
  <si>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</si>
  <si>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</si>
  <si>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</si>
  <si>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</si>
  <si>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</si>
  <si>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</si>
  <si>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</si>
  <si>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</si>
  <si>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</si>
  <si>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</si>
  <si>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</si>
  <si>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</si>
  <si>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</si>
  <si>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</si>
  <si>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</si>
  <si>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</si>
  <si>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</si>
  <si>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</si>
  <si>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</si>
  <si>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</si>
  <si>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</si>
  <si>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</si>
  <si>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</si>
  <si>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</si>
  <si>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</si>
  <si>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</si>
  <si>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</si>
  <si>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</si>
  <si>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</si>
  <si>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</si>
  <si>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</si>
  <si>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</si>
  <si>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</si>
  <si>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</si>
  <si>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</si>
  <si>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</si>
  <si>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</si>
  <si>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</si>
  <si>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</si>
  <si>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</si>
  <si>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</si>
  <si>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</si>
  <si>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</si>
  <si>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</si>
  <si>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</si>
  <si>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</si>
  <si>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</si>
  <si>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</si>
  <si>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</si>
  <si>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</si>
  <si>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</si>
  <si>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</si>
  <si>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</si>
  <si>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</si>
  <si>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</si>
  <si>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</si>
  <si>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</si>
  <si>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</si>
  <si>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</si>
  <si>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</si>
  <si>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</si>
  <si>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</si>
  <si>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</si>
  <si>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</si>
  <si>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</si>
  <si>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</si>
  <si>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</si>
  <si>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</si>
  <si>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</si>
  <si>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</si>
  <si>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</si>
  <si>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</si>
  <si>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</si>
  <si>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</si>
  <si>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</si>
  <si>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</si>
  <si>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</si>
  <si>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</si>
  <si>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</si>
  <si>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</si>
  <si>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</si>
  <si>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</si>
  <si>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</si>
  <si>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</si>
  <si>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</si>
  <si>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</si>
  <si>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</si>
  <si>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</si>
  <si>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</si>
  <si>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</si>
  <si>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</si>
  <si>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</si>
  <si>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</si>
  <si>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</si>
  <si>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</si>
  <si>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</si>
  <si>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</si>
  <si>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</si>
  <si>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</si>
  <si>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</si>
  <si>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</si>
  <si>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</si>
  <si>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</si>
  <si>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</si>
  <si>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</si>
  <si>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</si>
  <si>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</si>
  <si>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</si>
  <si>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</si>
  <si>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</si>
  <si>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</si>
  <si>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</si>
  <si>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</si>
  <si>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</si>
  <si>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</si>
  <si>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</si>
  <si>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</si>
  <si>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</si>
  <si>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</si>
  <si>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</si>
  <si>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</si>
  <si>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</si>
  <si>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</si>
  <si>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</si>
  <si>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</si>
  <si>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</si>
  <si>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</si>
  <si>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</si>
  <si>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</si>
  <si>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</si>
  <si>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</si>
  <si>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</si>
  <si>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</si>
  <si>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</si>
  <si>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</si>
  <si>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</si>
  <si>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</si>
  <si>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</si>
  <si>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</si>
  <si>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</si>
  <si>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</si>
  <si>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</si>
  <si>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</si>
  <si>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</si>
  <si>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</si>
  <si>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</si>
  <si>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</si>
  <si>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</si>
  <si>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</si>
  <si>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</si>
  <si>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</si>
  <si>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</si>
  <si>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</si>
  <si>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</si>
  <si>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</si>
  <si>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</si>
  <si>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</si>
  <si>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</si>
  <si>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</si>
  <si>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</si>
  <si>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</si>
  <si>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</si>
  <si>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</si>
  <si>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</si>
  <si>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</si>
  <si>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</si>
  <si>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</si>
  <si>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</si>
  <si>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</si>
  <si>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</si>
  <si>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</si>
  <si>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</si>
  <si>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</si>
  <si>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</si>
  <si>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</si>
  <si>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</si>
  <si>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</si>
  <si>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</si>
  <si>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</si>
  <si>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</si>
  <si>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</si>
  <si>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</si>
  <si>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</si>
  <si>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</si>
  <si>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</si>
  <si>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</si>
  <si>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</si>
  <si>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</si>
  <si>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</si>
  <si>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</si>
  <si>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</si>
  <si>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</si>
  <si>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</si>
  <si>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</si>
  <si>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</si>
  <si>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</si>
  <si>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</si>
  <si>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</si>
  <si>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</si>
  <si>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</si>
  <si>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</si>
  <si>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</si>
  <si>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</si>
  <si>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</si>
  <si>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</si>
  <si>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</si>
  <si>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</si>
  <si>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</si>
  <si>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</si>
  <si>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</si>
  <si>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</si>
  <si>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</si>
  <si>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</si>
  <si>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</si>
  <si>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</si>
  <si>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</si>
  <si>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</si>
  <si>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</si>
  <si>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</si>
  <si>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</si>
  <si>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</si>
  <si>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</si>
  <si>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</si>
  <si>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</si>
  <si>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</si>
  <si>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</si>
  <si>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</si>
  <si>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</si>
  <si>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</si>
  <si>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</si>
  <si>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</si>
  <si>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</si>
  <si>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</si>
  <si>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</si>
  <si>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</si>
  <si>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</si>
  <si>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</si>
  <si>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</si>
  <si>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</si>
  <si>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</si>
  <si>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</si>
  <si>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</si>
  <si>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</si>
  <si>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</si>
  <si>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</si>
  <si>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</si>
  <si>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</si>
  <si>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</si>
  <si>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</si>
  <si>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</si>
  <si>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</si>
  <si>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</si>
  <si>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</si>
  <si>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</si>
  <si>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</si>
  <si>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</si>
  <si>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</si>
  <si>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</si>
  <si>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</si>
  <si>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</si>
  <si>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</si>
  <si>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</si>
  <si>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</si>
  <si>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</si>
  <si>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</si>
  <si>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</si>
  <si>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</si>
  <si>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</si>
  <si>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</si>
  <si>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</si>
  <si>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</si>
  <si>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</si>
  <si>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</si>
  <si>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</si>
  <si>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</si>
  <si>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</si>
  <si>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</si>
  <si>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</si>
  <si>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</si>
  <si>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</si>
  <si>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</si>
  <si>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</si>
  <si>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</si>
  <si>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</si>
  <si>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</si>
  <si>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</si>
  <si>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</si>
  <si>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</si>
  <si>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</si>
  <si>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</si>
  <si>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</si>
  <si>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</si>
  <si>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</si>
  <si>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</si>
  <si>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</si>
  <si>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</si>
  <si>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</si>
  <si>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</si>
  <si>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</si>
  <si>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</si>
  <si>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</si>
  <si>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</si>
  <si>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</si>
  <si>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</si>
  <si>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</si>
  <si>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</si>
  <si>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</si>
  <si>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</si>
  <si>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</si>
  <si>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</si>
  <si>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</si>
  <si>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</si>
  <si>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</si>
  <si>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</si>
  <si>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</si>
  <si>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</si>
  <si>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</si>
  <si>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</si>
  <si>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</si>
  <si>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</si>
  <si>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</si>
  <si>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</si>
  <si>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</si>
  <si>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</si>
  <si>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</si>
  <si>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</si>
  <si>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</si>
  <si>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</si>
  <si>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</si>
  <si>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</si>
  <si>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</si>
  <si>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</si>
  <si>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</si>
  <si>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</si>
  <si>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</si>
  <si>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</si>
  <si>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</si>
  <si>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</si>
  <si>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</si>
  <si>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</si>
  <si>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</si>
  <si>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</si>
  <si>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</si>
  <si>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</si>
  <si>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</si>
  <si>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</si>
  <si>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</si>
  <si>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</si>
  <si>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</si>
  <si>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</si>
  <si>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</si>
  <si>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</si>
  <si>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</si>
  <si>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</si>
  <si>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</si>
  <si>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</si>
  <si>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</si>
  <si>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</si>
  <si>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</si>
  <si>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</si>
  <si>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</si>
  <si>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</si>
  <si>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</si>
  <si>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</si>
  <si>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</si>
  <si>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</si>
  <si>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</si>
  <si>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</si>
  <si>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</si>
  <si>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</si>
  <si>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</si>
  <si>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</si>
  <si>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</si>
  <si>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</si>
  <si>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</si>
  <si>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</si>
  <si>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</si>
  <si>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</si>
  <si>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</si>
  <si>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</si>
  <si>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</si>
  <si>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</si>
  <si>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</si>
  <si>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</si>
  <si>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</si>
  <si>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</si>
  <si>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</si>
  <si>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</si>
  <si>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</si>
  <si>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</si>
  <si>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</si>
  <si>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</si>
  <si>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</si>
  <si>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</si>
  <si>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</si>
  <si>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</si>
  <si>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</si>
  <si>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</si>
  <si>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</si>
  <si>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</si>
  <si>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</si>
  <si>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</si>
  <si>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</si>
  <si>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</si>
  <si>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</si>
  <si>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</si>
  <si>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</si>
  <si>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</si>
  <si>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</si>
  <si>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</si>
  <si>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</si>
  <si>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</si>
  <si>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</si>
  <si>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</si>
  <si>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</si>
  <si>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</si>
  <si>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</si>
  <si>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</si>
  <si>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</si>
  <si>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</si>
  <si>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</si>
  <si>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</si>
  <si>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</si>
  <si>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</si>
  <si>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</si>
  <si>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</si>
  <si>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</si>
  <si>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</si>
  <si>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</si>
  <si>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</si>
  <si>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</si>
  <si>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</si>
  <si>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</si>
  <si>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</si>
  <si>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</si>
  <si>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</si>
  <si>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</si>
  <si>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</si>
  <si>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</si>
  <si>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</si>
  <si>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</si>
  <si>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</si>
  <si>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</si>
  <si>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</si>
  <si>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</si>
  <si>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</si>
  <si>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</si>
  <si>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</si>
  <si>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</si>
  <si>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</si>
  <si>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</si>
  <si>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</si>
  <si>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</si>
  <si>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</si>
  <si>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</si>
  <si>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</si>
  <si>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</si>
  <si>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</si>
  <si>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</si>
  <si>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</si>
  <si>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</si>
  <si>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</si>
  <si>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</si>
  <si>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</si>
  <si>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</si>
  <si>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</si>
  <si>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</si>
  <si>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</si>
  <si>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</si>
  <si>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</si>
  <si>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</si>
  <si>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</si>
  <si>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</si>
  <si>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</si>
  <si>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</si>
  <si>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</si>
  <si>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</si>
  <si>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</si>
  <si>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</si>
  <si>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</si>
  <si>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</si>
  <si>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</si>
  <si>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</si>
  <si>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</si>
  <si>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</si>
  <si>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</si>
  <si>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</si>
  <si>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</si>
  <si>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</si>
  <si>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</si>
  <si>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</si>
  <si>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</si>
  <si>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</si>
  <si>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</si>
  <si>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</si>
  <si>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</si>
  <si>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</si>
  <si>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</si>
  <si>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</si>
  <si>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</si>
  <si>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</si>
  <si>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</si>
  <si>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</si>
  <si>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</si>
  <si>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</si>
  <si>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</si>
  <si>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</si>
  <si>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</si>
  <si>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</si>
  <si>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</si>
  <si>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</si>
  <si>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</si>
  <si>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</si>
  <si>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</si>
  <si>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</si>
  <si>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</si>
  <si>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</si>
  <si>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</si>
  <si>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</si>
  <si>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</si>
  <si>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</si>
  <si>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</si>
  <si>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</si>
  <si>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</si>
  <si>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</si>
  <si>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</si>
  <si>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</si>
  <si>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</si>
  <si>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</si>
  <si>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</si>
  <si>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</si>
  <si>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</si>
  <si>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</si>
  <si>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</si>
  <si>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</si>
  <si>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</si>
  <si>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</si>
  <si>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</si>
  <si>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</si>
  <si>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</si>
  <si>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</si>
  <si>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</si>
  <si>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</si>
  <si>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</si>
  <si>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</si>
  <si>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</si>
  <si>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</si>
  <si>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</si>
  <si>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</si>
  <si>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</si>
  <si>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</si>
  <si>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</si>
  <si>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</si>
  <si>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</si>
  <si>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</si>
  <si>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</si>
  <si>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</si>
  <si>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</si>
  <si>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</si>
  <si>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</si>
  <si>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</si>
  <si>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</si>
  <si>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</si>
  <si>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</si>
  <si>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</si>
  <si>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</si>
  <si>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</si>
  <si>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</si>
  <si>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</si>
  <si>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</si>
  <si>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</si>
  <si>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</si>
  <si>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</si>
  <si>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</si>
  <si>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</si>
  <si>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</si>
  <si>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</si>
  <si>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</si>
  <si>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</si>
  <si>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</si>
  <si>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</si>
  <si>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</si>
  <si>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</si>
  <si>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</si>
  <si>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</si>
  <si>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</si>
  <si>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</si>
  <si>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</si>
  <si>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</si>
  <si>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</si>
  <si>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</si>
  <si>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</si>
  <si>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</si>
  <si>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</si>
  <si>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</si>
  <si>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</si>
  <si>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</si>
  <si>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</si>
  <si>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</si>
  <si>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</si>
  <si>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</si>
  <si>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</si>
  <si>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</si>
  <si>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</si>
  <si>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</si>
  <si>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</si>
  <si>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</si>
  <si>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</si>
  <si>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</si>
  <si>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</si>
  <si>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</si>
  <si>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</si>
  <si>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</si>
  <si>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</si>
  <si>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</si>
  <si>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</si>
  <si>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</si>
  <si>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</si>
  <si>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</si>
  <si>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</si>
  <si>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</si>
  <si>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</si>
  <si>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</si>
  <si>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</si>
  <si>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</si>
  <si>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</si>
  <si>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</si>
  <si>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</si>
  <si>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</si>
  <si>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</si>
  <si>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</si>
  <si>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</si>
  <si>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</si>
  <si>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</si>
  <si>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</si>
  <si>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</si>
  <si>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</si>
  <si>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</si>
  <si>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</si>
  <si>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</si>
  <si>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</si>
  <si>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</si>
  <si>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</si>
  <si>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</si>
  <si>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</si>
  <si>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</si>
  <si>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</si>
  <si>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</si>
  <si>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</si>
  <si>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</si>
  <si>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</si>
  <si>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</si>
  <si>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</si>
  <si>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</si>
  <si>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</si>
  <si>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</si>
  <si>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</si>
  <si>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</si>
  <si>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</si>
  <si>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</si>
  <si>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</si>
  <si>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</si>
  <si>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</si>
  <si>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</si>
  <si>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</si>
  <si>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</si>
  <si>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</si>
  <si>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</si>
  <si>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</si>
  <si>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</si>
  <si>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</si>
  <si>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</si>
  <si>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</si>
  <si>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</si>
  <si>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</si>
  <si>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</si>
  <si>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</si>
  <si>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</si>
  <si>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</si>
  <si>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</si>
  <si>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</si>
  <si>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</si>
  <si>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</si>
  <si>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</si>
  <si>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</si>
  <si>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</si>
  <si>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</si>
  <si>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</si>
  <si>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</si>
  <si>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</si>
  <si>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</si>
  <si>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</si>
  <si>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</si>
  <si>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</si>
  <si>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</si>
  <si>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</si>
  <si>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</si>
  <si>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</si>
  <si>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</si>
  <si>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</si>
  <si>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</si>
  <si>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</si>
  <si>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</si>
  <si>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</si>
  <si>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</si>
  <si>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</si>
  <si>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</si>
  <si>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</si>
  <si>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</si>
  <si>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</si>
  <si>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</si>
  <si>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</si>
  <si>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</si>
  <si>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</si>
  <si>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</si>
  <si>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</si>
  <si>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</si>
  <si>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</si>
  <si>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</si>
  <si>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</si>
  <si>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</si>
  <si>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</si>
  <si>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</si>
  <si>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</si>
  <si>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</si>
  <si>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</si>
  <si>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</si>
  <si>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</si>
  <si>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</si>
  <si>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</si>
  <si>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</si>
  <si>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</si>
  <si>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</si>
  <si>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</si>
  <si>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</si>
  <si>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</si>
  <si>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</si>
  <si>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</si>
  <si>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</si>
  <si>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</si>
  <si>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</si>
  <si>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</si>
  <si>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</si>
  <si>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</si>
  <si>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</si>
  <si>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</si>
  <si>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</si>
  <si>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</si>
  <si>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</si>
  <si>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</si>
  <si>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</si>
  <si>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</si>
  <si>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</si>
  <si>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</si>
  <si>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</si>
  <si>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</si>
  <si>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</si>
  <si>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</si>
  <si>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</si>
  <si>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</si>
  <si>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</si>
  <si>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</si>
  <si>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</si>
  <si>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</si>
  <si>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</si>
  <si>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</si>
  <si>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</si>
  <si>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</si>
  <si>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</si>
  <si>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</si>
  <si>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</si>
  <si>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</si>
  <si>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</si>
  <si>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</si>
  <si>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</si>
  <si>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</si>
  <si>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</si>
  <si>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</si>
  <si>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</si>
  <si>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</si>
  <si>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</si>
  <si>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</si>
  <si>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</si>
  <si>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</si>
  <si>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</si>
  <si>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</si>
  <si>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</si>
  <si>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</si>
  <si>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</si>
  <si>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</si>
  <si>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</si>
  <si>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</si>
  <si>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</si>
  <si>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</si>
  <si>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</si>
  <si>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</si>
  <si>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</si>
  <si>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</si>
  <si>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</si>
  <si>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</si>
  <si>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</si>
  <si>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</si>
  <si>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</si>
  <si>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</si>
  <si>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</si>
  <si>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</si>
  <si>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</si>
  <si>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</si>
  <si>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</si>
  <si>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</si>
  <si>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</si>
  <si>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</si>
  <si>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</si>
  <si>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</si>
  <si>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</si>
  <si>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</si>
  <si>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</si>
  <si>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</si>
  <si>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</si>
  <si>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</si>
  <si>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</si>
  <si>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</si>
  <si>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</si>
  <si>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</si>
  <si>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</si>
  <si>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</si>
  <si>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</si>
  <si>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</si>
  <si>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</si>
  <si>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</si>
  <si>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</si>
  <si>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</si>
  <si>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</si>
  <si>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</si>
  <si>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</si>
  <si>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</si>
  <si>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</si>
  <si>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</si>
  <si>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</si>
  <si>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</si>
  <si>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</si>
  <si>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</si>
  <si>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</si>
  <si>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</si>
  <si>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</si>
  <si>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</si>
  <si>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</si>
  <si>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</si>
  <si>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</si>
  <si>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</si>
  <si>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</si>
  <si>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</si>
  <si>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</si>
  <si>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</si>
  <si>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</si>
  <si>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</si>
  <si>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</si>
  <si>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</si>
  <si>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</si>
  <si>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</si>
  <si>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</si>
  <si>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</si>
  <si>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</si>
  <si>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</si>
  <si>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</si>
  <si>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</si>
  <si>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</si>
  <si>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</si>
  <si>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</si>
  <si>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</si>
  <si>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</si>
  <si>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</si>
  <si>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</si>
  <si>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</si>
  <si>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</si>
  <si>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</si>
  <si>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</si>
  <si>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</si>
  <si>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</si>
  <si>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</si>
  <si>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</si>
  <si>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</si>
  <si>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</si>
  <si>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</si>
  <si>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</si>
  <si>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</si>
  <si>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</si>
  <si>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</si>
  <si>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</si>
  <si>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</si>
  <si>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</si>
  <si>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</si>
  <si>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</si>
  <si>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</si>
  <si>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</si>
  <si>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</si>
  <si>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</si>
  <si>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</si>
  <si>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</si>
  <si>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</si>
  <si>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</si>
  <si>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</si>
  <si>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</si>
  <si>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</si>
  <si>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</si>
  <si>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</si>
  <si>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</si>
  <si>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</si>
  <si>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</si>
  <si>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</si>
  <si>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</si>
  <si>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</si>
  <si>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</si>
  <si>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</si>
  <si>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</si>
  <si>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</si>
  <si>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</si>
  <si>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</si>
  <si>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</si>
  <si>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</si>
  <si>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</si>
  <si>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</si>
  <si>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</si>
  <si>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</si>
  <si>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</si>
  <si>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</si>
  <si>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</si>
  <si>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</si>
  <si>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</si>
  <si>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</si>
  <si>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</si>
  <si>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</si>
  <si>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</si>
  <si>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</si>
  <si>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</si>
  <si>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</si>
  <si>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</si>
  <si>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</si>
  <si>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</si>
  <si>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</si>
  <si>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</si>
  <si>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</si>
  <si>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</si>
  <si>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</si>
  <si>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</si>
  <si>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</si>
  <si>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</si>
  <si>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</si>
  <si>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</si>
  <si>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</si>
  <si>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</si>
  <si>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</si>
  <si>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</si>
  <si>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</si>
  <si>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</si>
  <si>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</si>
  <si>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</si>
  <si>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</si>
  <si>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</si>
  <si>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</si>
  <si>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</si>
  <si>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</si>
  <si>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</si>
  <si>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</si>
  <si>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</si>
  <si>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</si>
  <si>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</si>
  <si>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</si>
  <si>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</si>
  <si>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</si>
  <si>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</si>
  <si>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</si>
  <si>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</si>
  <si>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</si>
  <si>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</si>
  <si>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</si>
  <si>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</si>
  <si>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</si>
  <si>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</si>
  <si>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</si>
  <si>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</si>
  <si>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</si>
  <si>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</si>
  <si>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</si>
  <si>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</si>
  <si>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</si>
  <si>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</si>
  <si>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</si>
  <si>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</si>
  <si>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</si>
  <si>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</si>
  <si>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</si>
  <si>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</si>
  <si>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</si>
  <si>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</si>
  <si>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</si>
  <si>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</si>
  <si>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</si>
  <si>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</si>
  <si>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</si>
  <si>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</si>
  <si>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</si>
  <si>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</si>
  <si>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</si>
  <si>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</si>
  <si>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</si>
  <si>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</si>
  <si>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</si>
  <si>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</si>
  <si>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</si>
  <si>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</si>
  <si>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</si>
  <si>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</si>
  <si>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</si>
  <si>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</si>
  <si>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</si>
  <si>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</si>
  <si>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</si>
  <si>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</si>
  <si>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</si>
  <si>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</si>
  <si>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</si>
  <si>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</si>
  <si>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</si>
  <si>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</si>
  <si>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</si>
  <si>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</si>
  <si>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</si>
  <si>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</si>
  <si>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</si>
  <si>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</si>
  <si>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</si>
  <si>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</si>
  <si>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</si>
  <si>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</si>
  <si>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</si>
  <si>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</si>
  <si>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</si>
  <si>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</si>
  <si>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</si>
  <si>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</si>
  <si>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</si>
  <si>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</si>
  <si>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</si>
  <si>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</si>
  <si>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</si>
  <si>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</si>
  <si>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</si>
  <si>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</si>
  <si>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</si>
  <si>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</si>
  <si>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</si>
  <si>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</si>
  <si>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</si>
  <si>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</si>
  <si>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</si>
  <si>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</si>
  <si>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</si>
  <si>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</si>
  <si>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</si>
  <si>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</si>
  <si>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</si>
  <si>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</si>
  <si>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</si>
  <si>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</si>
  <si>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</si>
  <si>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</si>
  <si>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</si>
  <si>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</si>
  <si>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</si>
  <si>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</si>
  <si>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</si>
  <si>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</si>
  <si>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</si>
  <si>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</si>
  <si>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</si>
  <si>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</si>
  <si>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</si>
  <si>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</si>
  <si>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</si>
  <si>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</si>
  <si>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</si>
  <si>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</si>
  <si>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</si>
  <si>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</si>
  <si>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</si>
  <si>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</si>
  <si>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</si>
  <si>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</si>
  <si>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</si>
  <si>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</si>
  <si>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</si>
  <si>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</si>
  <si>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</si>
  <si>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</si>
  <si>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</si>
  <si>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</si>
  <si>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</si>
  <si>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</si>
  <si>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</si>
  <si>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</si>
  <si>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</si>
  <si>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</si>
  <si>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</si>
  <si>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</si>
  <si>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</si>
  <si>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</si>
  <si>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</si>
  <si>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</si>
  <si>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</si>
  <si>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</si>
  <si>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</si>
  <si>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</si>
  <si>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</si>
  <si>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</si>
  <si>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</si>
  <si>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</si>
  <si>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</si>
  <si>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</si>
  <si>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</si>
  <si>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</si>
  <si>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</si>
  <si>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</si>
  <si>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</si>
  <si>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</si>
  <si>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</si>
  <si>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</si>
  <si>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</si>
  <si>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</si>
  <si>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</si>
  <si>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</si>
  <si>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</si>
  <si>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</si>
  <si>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</si>
  <si>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</si>
  <si>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</si>
  <si>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</si>
  <si>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</si>
  <si>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</si>
  <si>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</si>
  <si>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</si>
  <si>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</si>
  <si>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</si>
  <si>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</si>
  <si>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</si>
  <si>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</si>
  <si>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</si>
  <si>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</si>
  <si>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</si>
  <si>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</si>
  <si>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</si>
  <si>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</si>
  <si>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</si>
  <si>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</si>
  <si>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</si>
  <si>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</si>
  <si>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</si>
  <si>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</si>
  <si>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</si>
  <si>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</si>
  <si>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</si>
  <si>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</si>
  <si>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</si>
  <si>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</si>
  <si>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</si>
  <si>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</si>
  <si>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</si>
  <si>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</si>
  <si>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</si>
  <si>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</si>
  <si>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</si>
  <si>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</si>
  <si>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</si>
  <si>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</si>
  <si>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</si>
  <si>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</si>
  <si>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</si>
  <si>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</si>
  <si>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</si>
  <si>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</si>
  <si>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</si>
  <si>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</si>
  <si>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</si>
  <si>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</si>
  <si>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</si>
  <si>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</si>
  <si>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</si>
  <si>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</si>
  <si>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</si>
  <si>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</si>
  <si>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</si>
  <si>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</si>
  <si>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</si>
  <si>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</si>
  <si>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</si>
  <si>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</si>
  <si>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</si>
  <si>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</si>
  <si>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</si>
  <si>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</si>
  <si>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</si>
  <si>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</si>
  <si>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</si>
  <si>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</si>
  <si>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</si>
  <si>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</si>
  <si>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</si>
  <si>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</si>
  <si>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</si>
  <si>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</si>
  <si>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</si>
  <si>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</si>
  <si>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</si>
  <si>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</si>
  <si>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</si>
  <si>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</si>
  <si>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</si>
  <si>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</si>
  <si>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</si>
  <si>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</si>
  <si>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</si>
  <si>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</si>
  <si>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</si>
  <si>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</si>
  <si>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</si>
  <si>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</si>
  <si>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</si>
  <si>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</si>
  <si>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</si>
  <si>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</si>
  <si>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</si>
  <si>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</si>
  <si>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</si>
  <si>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</si>
  <si>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</si>
  <si>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</si>
  <si>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</si>
  <si>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</si>
  <si>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</si>
  <si>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</si>
  <si>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</si>
  <si>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</si>
  <si>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</si>
  <si>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</si>
  <si>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</si>
  <si>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</si>
  <si>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</si>
  <si>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</si>
  <si>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</si>
  <si>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</si>
  <si>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</si>
  <si>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</si>
  <si>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</si>
  <si>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</si>
  <si>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</si>
  <si>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</si>
  <si>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</si>
  <si>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</si>
  <si>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</si>
  <si>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</si>
  <si>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</si>
  <si>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</si>
  <si>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</si>
  <si>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</si>
  <si>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</si>
  <si>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</si>
  <si>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</si>
  <si>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</si>
  <si>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</si>
  <si>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</si>
  <si>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</si>
  <si>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</si>
  <si>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</si>
  <si>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</si>
  <si>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</si>
  <si>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</si>
  <si>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</si>
  <si>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</si>
  <si>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</si>
  <si>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</si>
  <si>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</si>
  <si>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</si>
  <si>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</si>
  <si>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</si>
  <si>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</si>
  <si>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</si>
  <si>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</si>
  <si>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</si>
  <si>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</si>
  <si>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</si>
  <si>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</si>
  <si>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</si>
  <si>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</si>
  <si>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</si>
  <si>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</si>
  <si>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</si>
  <si>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</si>
  <si>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</si>
  <si>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</si>
  <si>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</si>
  <si>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</si>
  <si>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</si>
  <si>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</si>
  <si>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</si>
  <si>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</si>
  <si>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</si>
  <si>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</si>
  <si>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</si>
  <si>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</si>
  <si>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</si>
  <si>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</si>
  <si>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</si>
  <si>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</si>
  <si>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</si>
  <si>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</si>
  <si>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</si>
  <si>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</si>
  <si>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</si>
  <si>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</si>
  <si>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</si>
  <si>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</si>
  <si>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</si>
  <si>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</si>
  <si>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</si>
  <si>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</si>
  <si>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</si>
  <si>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</si>
  <si>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</si>
  <si>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</si>
  <si>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</si>
  <si>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</si>
  <si>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</si>
  <si>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</si>
  <si>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</si>
  <si>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</si>
  <si>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</si>
  <si>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</si>
  <si>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</si>
  <si>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</si>
  <si>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</si>
  <si>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</si>
  <si>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</si>
  <si>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</si>
  <si>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</si>
  <si>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</si>
  <si>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</si>
  <si>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</si>
  <si>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</si>
  <si>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</si>
  <si>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</si>
  <si>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</si>
  <si>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</si>
  <si>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</si>
  <si>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</si>
  <si>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</si>
  <si>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</si>
  <si>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</si>
  <si>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</si>
  <si>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</si>
  <si>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</si>
  <si>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</si>
  <si>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</si>
  <si>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</si>
  <si>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</si>
  <si>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</si>
  <si>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</si>
  <si>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</si>
  <si>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</si>
  <si>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</si>
  <si>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</si>
  <si>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</si>
  <si>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</si>
  <si>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</si>
  <si>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</si>
  <si>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</si>
  <si>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</si>
  <si>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</si>
  <si>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</si>
  <si>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</si>
  <si>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</si>
  <si>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</si>
  <si>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</si>
  <si>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</si>
  <si>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</si>
  <si>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</si>
  <si>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</si>
  <si>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</si>
  <si>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</si>
  <si>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</si>
  <si>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</si>
  <si>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</si>
  <si>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</si>
  <si>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</si>
  <si>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</si>
  <si>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</si>
  <si>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</si>
  <si>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</si>
  <si>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</si>
  <si>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</si>
  <si>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</si>
  <si>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</si>
  <si>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</si>
  <si>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</si>
  <si>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</si>
  <si>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</si>
  <si>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</si>
  <si>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</si>
  <si>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</si>
  <si>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</si>
  <si>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</si>
  <si>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</si>
  <si>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</si>
  <si>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</si>
  <si>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</si>
  <si>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</si>
  <si>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</si>
  <si>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</si>
  <si>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</si>
  <si>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</si>
  <si>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</si>
  <si>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</si>
  <si>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</si>
  <si>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</si>
  <si>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</si>
  <si>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</si>
  <si>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</si>
  <si>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</si>
  <si>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</si>
  <si>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</si>
  <si>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</si>
  <si>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</si>
  <si>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</si>
  <si>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</si>
  <si>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</si>
  <si>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</si>
  <si>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</si>
  <si>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</si>
  <si>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</si>
  <si>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</si>
  <si>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</si>
  <si>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</si>
  <si>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</si>
  <si>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</si>
  <si>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</si>
  <si>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</si>
  <si>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</si>
  <si>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</si>
  <si>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</si>
  <si>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</si>
  <si>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</si>
  <si>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</si>
  <si>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</si>
  <si>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</si>
  <si>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</si>
  <si>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</si>
  <si>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</si>
  <si>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</si>
  <si>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</si>
  <si>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</si>
  <si>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</si>
  <si>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</si>
  <si>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</si>
  <si>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</si>
  <si>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</si>
  <si>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</si>
  <si>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</si>
  <si>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</si>
  <si>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</si>
  <si>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</si>
  <si>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</si>
  <si>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</si>
  <si>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</si>
  <si>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</si>
  <si>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</si>
  <si>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</si>
  <si>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</si>
  <si>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</si>
  <si>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</si>
  <si>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</si>
  <si>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</si>
  <si>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</si>
  <si>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</si>
  <si>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</si>
  <si>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</si>
  <si>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</si>
  <si>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</si>
  <si>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</si>
  <si>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</si>
  <si>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</si>
  <si>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</si>
  <si>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</si>
  <si>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</si>
  <si>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</si>
  <si>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</si>
  <si>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</si>
  <si>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</si>
  <si>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</si>
  <si>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</si>
  <si>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</si>
  <si>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</si>
  <si>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</si>
  <si>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</si>
  <si>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</si>
  <si>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</si>
  <si>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</si>
  <si>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</si>
  <si>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</si>
  <si>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</si>
  <si>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</si>
  <si>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</si>
  <si>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</si>
  <si>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</si>
  <si>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</si>
  <si>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</si>
  <si>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</si>
  <si>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</si>
  <si>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</si>
  <si>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</si>
  <si>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</si>
  <si>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</si>
  <si>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</si>
  <si>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</si>
  <si>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</si>
  <si>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</si>
  <si>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</si>
  <si>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</si>
  <si>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</si>
  <si>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</si>
  <si>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</si>
  <si>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</si>
  <si>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</si>
  <si>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</si>
  <si>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</si>
  <si>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</si>
  <si>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</si>
  <si>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</si>
  <si>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</si>
  <si>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</si>
  <si>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</si>
  <si>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</si>
  <si>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</si>
  <si>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</si>
  <si>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</si>
  <si>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</si>
  <si>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</si>
  <si>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</si>
  <si>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</si>
  <si>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</si>
  <si>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</si>
  <si>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</si>
  <si>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</si>
  <si>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</si>
  <si>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</si>
  <si>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</si>
  <si>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</si>
  <si>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</si>
  <si>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</si>
  <si>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</si>
  <si>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</si>
  <si>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</si>
  <si>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</si>
  <si>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</si>
  <si>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</si>
  <si>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</si>
  <si>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</si>
  <si>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</si>
  <si>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</si>
  <si>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</si>
  <si>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</si>
  <si>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</si>
  <si>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</si>
  <si>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</si>
  <si>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</si>
  <si>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</si>
  <si>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</si>
  <si>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</si>
  <si>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</si>
  <si>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</si>
  <si>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</si>
  <si>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</si>
  <si>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</si>
  <si>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</si>
  <si>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</si>
  <si>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</si>
  <si>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</si>
  <si>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</si>
  <si>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</si>
  <si>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</si>
  <si>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</si>
  <si>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</si>
  <si>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</si>
  <si>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</si>
  <si>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</si>
  <si>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</si>
  <si>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</si>
  <si>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</si>
  <si>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</si>
  <si>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</si>
  <si>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</si>
  <si>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</si>
  <si>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</si>
  <si>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</si>
  <si>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</si>
  <si>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</si>
  <si>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</si>
  <si>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</si>
  <si>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</si>
  <si>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</si>
  <si>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</si>
  <si>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</si>
  <si>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</si>
  <si>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</si>
  <si>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</si>
  <si>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</si>
  <si>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</si>
  <si>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</si>
  <si>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</si>
  <si>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</si>
  <si>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</si>
  <si>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</si>
  <si>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</si>
  <si>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</si>
  <si>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</si>
  <si>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</si>
  <si>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</si>
  <si>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</si>
  <si>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</si>
  <si>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</si>
  <si>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</si>
  <si>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</si>
  <si>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</si>
  <si>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</si>
  <si>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</si>
  <si>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</si>
  <si>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</si>
  <si>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</si>
  <si>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</si>
  <si>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</si>
  <si>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</si>
  <si>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</si>
  <si>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</si>
  <si>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</si>
  <si>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</si>
  <si>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</si>
  <si>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</si>
  <si>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</si>
  <si>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</si>
  <si>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</si>
  <si>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</si>
  <si>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</si>
  <si>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</si>
  <si>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</si>
  <si>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</si>
  <si>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</si>
  <si>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</si>
  <si>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</si>
  <si>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</si>
  <si>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</si>
  <si>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</si>
  <si>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</si>
  <si>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</si>
  <si>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</si>
  <si>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</si>
  <si>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</si>
  <si>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</si>
  <si>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</si>
  <si>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</si>
  <si>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</si>
  <si>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</si>
  <si>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</si>
  <si>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</si>
  <si>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</si>
  <si>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</si>
  <si>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</si>
  <si>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</si>
  <si>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</si>
  <si>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</si>
  <si>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</si>
  <si>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</si>
  <si>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</si>
  <si>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</si>
  <si>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</si>
  <si>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</si>
  <si>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</si>
  <si>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</si>
  <si>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</si>
  <si>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</si>
  <si>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</si>
  <si>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</si>
  <si>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</si>
  <si>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</si>
  <si>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</si>
  <si>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</si>
  <si>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</si>
  <si>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</si>
  <si>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</si>
  <si>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</si>
  <si>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</si>
  <si>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</si>
  <si>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</si>
  <si>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</si>
  <si>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</si>
  <si>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</si>
  <si>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</si>
  <si>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</si>
  <si>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</si>
  <si>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</si>
  <si>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</si>
  <si>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</si>
  <si>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</si>
  <si>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</si>
  <si>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</si>
  <si>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</si>
  <si>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</si>
  <si>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</si>
  <si>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</si>
  <si>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</si>
  <si>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</si>
  <si>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</si>
  <si>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</si>
  <si>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</si>
  <si>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</si>
  <si>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</si>
  <si>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</si>
  <si>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</si>
  <si>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</si>
  <si>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</si>
  <si>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</si>
  <si>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</si>
  <si>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</si>
  <si>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</si>
  <si>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</si>
  <si>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</si>
  <si>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</si>
  <si>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</si>
  <si>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</si>
  <si>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</si>
  <si>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</si>
  <si>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</si>
  <si>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</si>
  <si>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</si>
  <si>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</si>
  <si>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</si>
  <si>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</si>
  <si>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</si>
  <si>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</si>
  <si>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</si>
  <si>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</si>
  <si>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</si>
  <si>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</si>
  <si>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</si>
  <si>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</si>
  <si>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</si>
  <si>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</si>
  <si>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</si>
  <si>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</si>
  <si>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</si>
  <si>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</si>
  <si>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</si>
  <si>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</si>
  <si>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</si>
  <si>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</si>
  <si>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</si>
  <si>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</si>
  <si>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</si>
  <si>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</si>
  <si>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</si>
  <si>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</si>
  <si>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</si>
  <si>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</si>
  <si>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</si>
  <si>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</si>
  <si>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</si>
  <si>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</si>
  <si>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</si>
  <si>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</si>
  <si>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</si>
  <si>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</si>
  <si>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</si>
  <si>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</si>
  <si>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</si>
  <si>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</si>
  <si>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</si>
  <si>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</si>
  <si>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</si>
  <si>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</si>
  <si>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</si>
  <si>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</si>
  <si>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</si>
  <si>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</si>
  <si>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</si>
  <si>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</si>
  <si>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</si>
  <si>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</si>
  <si>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</si>
  <si>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</si>
  <si>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</si>
  <si>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</si>
  <si>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</si>
  <si>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</si>
  <si>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</si>
  <si>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</si>
  <si>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</si>
  <si>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</si>
  <si>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</si>
  <si>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</si>
  <si>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</si>
  <si>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</si>
  <si>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</si>
  <si>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</si>
  <si>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</si>
  <si>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</si>
  <si>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</si>
  <si>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</si>
  <si>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</si>
  <si>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</si>
  <si>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</si>
  <si>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</si>
  <si>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</si>
  <si>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</si>
  <si>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</si>
  <si>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</si>
  <si>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</si>
  <si>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</si>
  <si>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</si>
  <si>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</si>
  <si>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</si>
  <si>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</si>
  <si>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</si>
  <si>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</si>
  <si>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</si>
  <si>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</si>
  <si>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</si>
  <si>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</si>
  <si>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</si>
  <si>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</si>
  <si>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</si>
  <si>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</si>
  <si>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</si>
  <si>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</si>
  <si>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</si>
  <si>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</si>
  <si>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</si>
  <si>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</si>
  <si>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</si>
  <si>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</si>
  <si>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</si>
  <si>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</si>
  <si>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</si>
  <si>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</si>
  <si>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</si>
  <si>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</si>
  <si>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</si>
  <si>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</si>
  <si>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</si>
  <si>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</si>
  <si>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</si>
  <si>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</si>
  <si>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</si>
  <si>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</si>
  <si>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</si>
  <si>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</si>
  <si>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</si>
  <si>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</si>
  <si>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</si>
  <si>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</si>
  <si>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</si>
  <si>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</si>
  <si>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</si>
  <si>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</si>
  <si>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</si>
  <si>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</si>
  <si>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</si>
  <si>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</si>
  <si>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</si>
  <si>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</si>
  <si>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</si>
  <si>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</si>
  <si>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</si>
  <si>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</si>
  <si>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</si>
  <si>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</si>
  <si>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</si>
  <si>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</si>
  <si>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</si>
  <si>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</si>
  <si>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</si>
  <si>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</si>
  <si>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</si>
  <si>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</si>
  <si>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</si>
  <si>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</si>
  <si>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</si>
  <si>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</si>
  <si>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</si>
  <si>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</si>
  <si>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</si>
  <si>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</si>
  <si>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</si>
  <si>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</si>
  <si>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</si>
  <si>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</si>
  <si>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</si>
  <si>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</si>
  <si>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</si>
  <si>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</si>
  <si>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</si>
  <si>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</si>
  <si>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</si>
  <si>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</si>
  <si>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</si>
  <si>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</si>
  <si>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</si>
  <si>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</si>
  <si>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</si>
  <si>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</si>
  <si>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</si>
  <si>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</si>
  <si>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</si>
  <si>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</si>
  <si>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</si>
  <si>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</si>
  <si>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</si>
  <si>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</si>
  <si>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</si>
  <si>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</si>
  <si>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</si>
  <si>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</si>
  <si>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</si>
  <si>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</si>
  <si>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</si>
  <si>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</si>
  <si>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</si>
  <si>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</si>
  <si>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</si>
  <si>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</si>
  <si>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</si>
  <si>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</si>
  <si>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</si>
  <si>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</si>
  <si>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</si>
  <si>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</si>
  <si>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</si>
  <si>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</si>
  <si>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</si>
  <si>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</si>
  <si>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</si>
  <si>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</si>
  <si>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</si>
  <si>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</si>
  <si>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</si>
  <si>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</si>
  <si>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</si>
  <si>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</si>
  <si>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</si>
  <si>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</si>
  <si>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</si>
  <si>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</si>
  <si>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</si>
  <si>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</si>
  <si>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</si>
  <si>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</si>
  <si>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</si>
  <si>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</si>
  <si>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</si>
  <si>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</si>
  <si>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</si>
  <si>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</si>
  <si>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</si>
  <si>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</si>
  <si>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</si>
  <si>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</si>
  <si>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</si>
  <si>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</si>
  <si>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</si>
  <si>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</si>
  <si>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</si>
  <si>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</si>
  <si>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</si>
  <si>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</si>
  <si>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</si>
  <si>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</si>
  <si>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</si>
  <si>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</si>
  <si>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</si>
  <si>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</si>
  <si>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</si>
  <si>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</si>
  <si>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</si>
  <si>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</si>
  <si>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</si>
  <si>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</si>
  <si>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</si>
  <si>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</si>
  <si>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</si>
  <si>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</si>
  <si>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</si>
  <si>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</si>
  <si>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</si>
  <si>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</si>
  <si>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</si>
  <si>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</si>
  <si>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</si>
  <si>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</si>
  <si>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</si>
  <si>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</si>
  <si>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</si>
  <si>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</si>
  <si>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</si>
  <si>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</si>
  <si>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</si>
  <si>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</si>
  <si>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</si>
  <si>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</si>
  <si>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</si>
  <si>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</si>
  <si>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</si>
  <si>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</si>
  <si>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</si>
  <si>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</si>
  <si>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</si>
  <si>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</si>
  <si>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</si>
  <si>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</si>
  <si>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</si>
  <si>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</si>
  <si>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</si>
  <si>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</si>
  <si>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</si>
  <si>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</si>
  <si>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</si>
  <si>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</si>
  <si>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</si>
  <si>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</si>
  <si>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</si>
  <si>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</si>
  <si>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</si>
  <si>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</si>
  <si>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</si>
  <si>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</si>
  <si>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</si>
  <si>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</si>
  <si>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</si>
  <si>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</si>
  <si>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</si>
  <si>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</si>
  <si>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</si>
  <si>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</si>
  <si>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</si>
  <si>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</si>
  <si>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</si>
  <si>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</si>
  <si>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</si>
  <si>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</si>
  <si>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</si>
  <si>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</si>
  <si>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</si>
  <si>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</si>
  <si>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</si>
  <si>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</si>
  <si>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</si>
  <si>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</si>
  <si>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</si>
  <si>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</si>
  <si>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</si>
  <si>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</si>
  <si>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</si>
  <si>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</si>
  <si>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</si>
  <si>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</si>
  <si>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</si>
  <si>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</si>
  <si>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</si>
  <si>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</si>
  <si>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</si>
  <si>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</si>
  <si>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</si>
  <si>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</si>
  <si>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</si>
  <si>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</si>
  <si>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</si>
  <si>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</si>
  <si>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</si>
  <si>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</si>
  <si>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</si>
  <si>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</si>
  <si>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</si>
  <si>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</si>
  <si>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</si>
  <si>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</si>
  <si>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</si>
  <si>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</si>
  <si>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</si>
  <si>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</si>
  <si>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</si>
  <si>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</si>
  <si>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</si>
  <si>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</si>
  <si>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</si>
  <si>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</si>
  <si>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</si>
  <si>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</si>
  <si>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</si>
  <si>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</si>
  <si>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</si>
  <si>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</si>
  <si>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</si>
  <si>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</si>
  <si>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</si>
  <si>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</si>
  <si>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</si>
  <si>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</si>
  <si>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</si>
  <si>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</si>
  <si>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</si>
  <si>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</si>
  <si>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</si>
  <si>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</si>
  <si>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</si>
  <si>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</si>
  <si>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</si>
  <si>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</si>
  <si>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</si>
  <si>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</si>
  <si>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</si>
  <si>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</si>
  <si>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</si>
  <si>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</si>
  <si>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</si>
  <si>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</si>
  <si>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</si>
  <si>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</si>
  <si>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</si>
  <si>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</si>
  <si>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</si>
  <si>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</si>
  <si>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</si>
  <si>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</si>
  <si>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</si>
  <si>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</si>
  <si>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</si>
  <si>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</si>
  <si>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</si>
  <si>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</si>
  <si>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</si>
  <si>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</si>
  <si>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</si>
  <si>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</si>
  <si>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</si>
  <si>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</si>
  <si>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</si>
  <si>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</si>
  <si>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</si>
  <si>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</si>
  <si>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</si>
  <si>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</si>
  <si>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</si>
  <si>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</si>
  <si>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</si>
  <si>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</si>
  <si>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</si>
  <si>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</si>
  <si>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</si>
  <si>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</si>
  <si>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</si>
  <si>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</si>
  <si>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</si>
  <si>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</si>
  <si>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</si>
  <si>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</si>
  <si>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</si>
  <si>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</si>
  <si>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</si>
  <si>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</si>
  <si>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</si>
  <si>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</si>
  <si>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</si>
  <si>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</si>
  <si>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</si>
  <si>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</si>
  <si>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</si>
  <si>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</si>
  <si>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</si>
  <si>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</si>
  <si>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</si>
  <si>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</si>
  <si>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</si>
  <si>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</si>
  <si>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</si>
  <si>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</si>
  <si>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</si>
  <si>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</si>
  <si>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</si>
  <si>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</si>
  <si>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</si>
  <si>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</si>
  <si>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</si>
  <si>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</si>
  <si>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</si>
  <si>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</si>
  <si>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</si>
  <si>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</si>
  <si>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</si>
  <si>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</si>
  <si>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</si>
  <si>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</si>
  <si>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</si>
  <si>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</si>
  <si>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</si>
  <si>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</si>
  <si>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</si>
  <si>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</si>
  <si>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</si>
  <si>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</si>
  <si>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</si>
  <si>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</si>
  <si>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</si>
  <si>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</si>
  <si>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</si>
  <si>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</si>
  <si>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</si>
  <si>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</si>
  <si>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</si>
  <si>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</si>
  <si>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</si>
  <si>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</si>
  <si>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</si>
  <si>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</si>
  <si>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</si>
  <si>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</si>
  <si>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</si>
  <si>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</si>
  <si>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</si>
  <si>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</si>
  <si>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</si>
  <si>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</si>
  <si>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</si>
  <si>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</si>
  <si>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</si>
  <si>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</si>
  <si>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</si>
  <si>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</si>
  <si>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</si>
  <si>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</si>
  <si>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</si>
  <si>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</si>
  <si>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</si>
  <si>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</si>
  <si>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</si>
  <si>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</si>
  <si>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</si>
  <si>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</si>
  <si>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</si>
  <si>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</si>
  <si>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</si>
  <si>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</si>
  <si>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</si>
  <si>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</si>
  <si>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</si>
  <si>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</si>
  <si>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</si>
  <si>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</si>
  <si>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</si>
  <si>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</si>
  <si>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</si>
  <si>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</si>
  <si>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</si>
  <si>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</si>
  <si>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</si>
  <si>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</si>
  <si>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</si>
  <si>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</si>
  <si>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</si>
  <si>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</si>
  <si>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</si>
  <si>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</si>
  <si>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</si>
  <si>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</si>
  <si>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</si>
  <si>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</si>
  <si>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</si>
  <si>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</si>
  <si>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</si>
  <si>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</si>
  <si>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</si>
  <si>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</si>
  <si>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</si>
  <si>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</si>
  <si>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</si>
  <si>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</si>
  <si>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</si>
  <si>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</si>
  <si>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</si>
  <si>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</si>
  <si>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</si>
  <si>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</si>
  <si>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</si>
  <si>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</si>
  <si>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</si>
  <si>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</si>
  <si>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</si>
  <si>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</si>
  <si>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</si>
  <si>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</si>
  <si>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</si>
  <si>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</si>
  <si>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</si>
  <si>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</si>
  <si>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</si>
  <si>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</si>
  <si>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</si>
  <si>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</si>
  <si>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</si>
  <si>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</si>
  <si>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</si>
  <si>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</si>
  <si>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</si>
  <si>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</si>
  <si>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</si>
  <si>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</si>
  <si>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</si>
  <si>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</si>
  <si>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</si>
  <si>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</si>
  <si>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</si>
  <si>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</si>
  <si>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</si>
  <si>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</si>
  <si>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</si>
  <si>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</si>
  <si>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</si>
  <si>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</si>
  <si>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</si>
  <si>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</si>
  <si>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</si>
  <si>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</si>
  <si>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</si>
  <si>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</si>
  <si>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</si>
  <si>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</si>
  <si>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</si>
  <si>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</si>
  <si>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</si>
  <si>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</si>
  <si>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</si>
  <si>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</si>
  <si>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</si>
  <si>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</si>
  <si>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</si>
  <si>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</si>
  <si>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</si>
  <si>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</si>
  <si>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</si>
  <si>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</si>
  <si>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</si>
  <si>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</si>
  <si>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</si>
  <si>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</si>
  <si>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</si>
  <si>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</si>
  <si>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</si>
  <si>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</si>
  <si>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</si>
  <si>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</si>
  <si>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</si>
  <si>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</si>
  <si>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</si>
  <si>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</si>
  <si>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</si>
  <si>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</si>
  <si>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</si>
  <si>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</si>
  <si>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</si>
  <si>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</si>
  <si>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</si>
  <si>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</si>
  <si>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</si>
  <si>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</si>
  <si>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</si>
  <si>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</si>
  <si>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</si>
  <si>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</si>
  <si>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</si>
  <si>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</si>
  <si>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</si>
  <si>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</si>
  <si>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</si>
  <si>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</si>
  <si>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</si>
  <si>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</si>
  <si>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</si>
  <si>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</si>
  <si>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</si>
  <si>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</si>
  <si>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</si>
  <si>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</si>
  <si>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</si>
  <si>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</si>
  <si>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</si>
  <si>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</si>
  <si>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</si>
  <si>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</si>
  <si>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</si>
  <si>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</si>
  <si>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</si>
  <si>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</si>
  <si>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</si>
  <si>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</si>
  <si>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</si>
  <si>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</si>
  <si>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</si>
  <si>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</si>
  <si>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</si>
  <si>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</si>
  <si>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</si>
  <si>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</si>
  <si>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</si>
  <si>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</si>
  <si>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</si>
  <si>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</si>
  <si>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</si>
  <si>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</si>
  <si>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</si>
  <si>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</si>
  <si>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</si>
  <si>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</si>
  <si>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</si>
  <si>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</si>
  <si>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</si>
  <si>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</si>
  <si>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</si>
  <si>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</si>
  <si>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</si>
  <si>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</si>
  <si>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</si>
  <si>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</si>
  <si>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</si>
  <si>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</si>
  <si>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</si>
  <si>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</si>
  <si>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</si>
  <si>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</si>
  <si>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</si>
  <si>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</si>
  <si>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</si>
  <si>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</si>
  <si>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</si>
  <si>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</si>
  <si>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</si>
  <si>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</si>
  <si>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</si>
  <si>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</si>
  <si>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</si>
  <si>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</si>
  <si>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</si>
  <si>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</si>
  <si>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</si>
  <si>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</si>
  <si>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</si>
  <si>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</si>
  <si>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</si>
  <si>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</si>
  <si>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</si>
  <si>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</si>
  <si>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</si>
  <si>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</si>
  <si>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</si>
  <si>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</si>
  <si>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</si>
  <si>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</si>
  <si>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</si>
  <si>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</si>
  <si>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</si>
  <si>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</si>
  <si>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</si>
  <si>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</si>
  <si>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</si>
  <si>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</si>
  <si>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</si>
  <si>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</si>
  <si>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</si>
  <si>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</si>
  <si>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</si>
  <si>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</si>
  <si>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</si>
  <si>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</si>
  <si>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</si>
  <si>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</si>
  <si>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</si>
  <si>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</si>
  <si>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</si>
  <si>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</si>
  <si>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</si>
  <si>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</si>
  <si>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</si>
  <si>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</si>
  <si>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</si>
  <si>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</si>
  <si>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</si>
  <si>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</si>
  <si>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</si>
  <si>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</si>
  <si>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</si>
  <si>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</si>
  <si>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</si>
  <si>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</si>
  <si>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</si>
  <si>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</si>
  <si>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</si>
  <si>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</si>
  <si>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</si>
  <si>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</si>
  <si>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</si>
  <si>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</si>
  <si>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</si>
  <si>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</si>
  <si>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</si>
  <si>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</si>
  <si>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</si>
  <si>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</si>
  <si>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</si>
  <si>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</si>
  <si>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</si>
  <si>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</si>
  <si>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</si>
  <si>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</si>
  <si>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</si>
  <si>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</si>
  <si>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</si>
  <si>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</si>
  <si>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</si>
  <si>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</si>
  <si>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</si>
  <si>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</si>
  <si>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</si>
  <si>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</si>
  <si>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</si>
  <si>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</si>
  <si>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</si>
  <si>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</si>
  <si>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</si>
  <si>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</si>
  <si>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</si>
  <si>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</si>
  <si>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</si>
  <si>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</si>
  <si>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</si>
  <si>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</si>
  <si>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</si>
  <si>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</si>
  <si>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</si>
  <si>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</si>
  <si>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</si>
  <si>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</si>
  <si>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</si>
  <si>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</si>
  <si>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</si>
  <si>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</si>
  <si>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</si>
  <si>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</si>
  <si>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</si>
  <si>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</si>
  <si>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</si>
  <si>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</si>
  <si>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</si>
  <si>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</si>
  <si>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</si>
  <si>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</si>
  <si>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</si>
  <si>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</si>
  <si>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</si>
  <si>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</si>
  <si>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</si>
  <si>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</si>
  <si>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</si>
  <si>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</si>
  <si>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</si>
  <si>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</si>
  <si>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</si>
  <si>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</si>
  <si>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</si>
  <si>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</si>
  <si>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</si>
  <si>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</si>
  <si>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</si>
  <si>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</si>
  <si>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</si>
  <si>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</si>
  <si>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</si>
  <si>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</si>
  <si>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</si>
  <si>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</si>
  <si>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</si>
  <si>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</si>
  <si>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</si>
  <si>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</si>
  <si>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</si>
  <si>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</si>
  <si>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</si>
  <si>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</si>
  <si>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</si>
  <si>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</si>
  <si>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</si>
  <si>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</si>
  <si>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</si>
  <si>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</si>
  <si>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</si>
  <si>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</si>
  <si>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</si>
  <si>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</si>
  <si>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</si>
  <si>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</si>
  <si>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</si>
  <si>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</si>
  <si>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</si>
  <si>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</si>
  <si>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</si>
  <si>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</si>
  <si>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</si>
  <si>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</si>
  <si>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</si>
  <si>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</si>
  <si>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</si>
  <si>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</si>
  <si>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</si>
  <si>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</si>
  <si>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</si>
  <si>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</si>
  <si>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</si>
  <si>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</si>
  <si>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</si>
  <si>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</si>
  <si>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</si>
  <si>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</si>
  <si>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</si>
  <si>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</si>
  <si>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</si>
  <si>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</si>
  <si>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</si>
  <si>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</si>
  <si>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</si>
  <si>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</si>
  <si>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</si>
  <si>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</si>
  <si>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</si>
  <si>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</si>
  <si>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</si>
  <si>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</si>
  <si>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</si>
  <si>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</si>
  <si>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</si>
  <si>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</si>
  <si>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</si>
  <si>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</si>
  <si>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</si>
  <si>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</si>
  <si>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</si>
  <si>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</si>
  <si>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</si>
  <si>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</si>
  <si>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</si>
  <si>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</si>
  <si>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</si>
  <si>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</si>
  <si>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</si>
  <si>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</si>
  <si>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</si>
  <si>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</si>
  <si>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</si>
  <si>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</si>
  <si>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</si>
  <si>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</si>
  <si>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</si>
  <si>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</si>
  <si>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</si>
  <si>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</si>
  <si>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</si>
  <si>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</si>
  <si>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</si>
  <si>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</si>
  <si>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</si>
  <si>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</si>
  <si>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</si>
  <si>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</si>
  <si>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</si>
  <si>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</si>
  <si>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</si>
  <si>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</si>
  <si>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</si>
  <si>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</si>
  <si>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</si>
  <si>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</si>
  <si>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</si>
  <si>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</si>
  <si>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</si>
  <si>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</si>
  <si>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</si>
  <si>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</si>
  <si>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</si>
  <si>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</si>
  <si>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</si>
  <si>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</si>
  <si>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</si>
  <si>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</si>
  <si>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</si>
  <si>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</si>
  <si>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</si>
  <si>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</si>
  <si>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</si>
  <si>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</si>
  <si>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</si>
  <si>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</si>
  <si>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</si>
  <si>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</si>
  <si>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</si>
  <si>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</si>
  <si>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</si>
  <si>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</si>
  <si>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</si>
  <si>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</si>
  <si>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</si>
  <si>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</si>
  <si>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</si>
  <si>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</si>
  <si>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</si>
  <si>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</si>
  <si>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</si>
  <si>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</si>
  <si>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</si>
  <si>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</si>
  <si>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</si>
  <si>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</si>
  <si>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</si>
  <si>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</si>
  <si>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</si>
  <si>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</si>
  <si>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</si>
  <si>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</si>
  <si>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</si>
  <si>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</si>
  <si>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</si>
  <si>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</si>
  <si>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</si>
  <si>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</si>
  <si>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</si>
  <si>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</si>
  <si>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</si>
  <si>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</si>
  <si>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</si>
  <si>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</si>
  <si>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</si>
  <si>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</si>
  <si>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</si>
  <si>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</si>
  <si>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</si>
  <si>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</si>
  <si>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</si>
  <si>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</si>
  <si>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</si>
  <si>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</si>
  <si>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</si>
  <si>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</si>
  <si>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</si>
  <si>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</si>
  <si>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</si>
  <si>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</si>
  <si>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</si>
  <si>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</si>
  <si>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</si>
  <si>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</si>
  <si>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</si>
  <si>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</si>
  <si>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</si>
  <si>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</si>
  <si>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</si>
  <si>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</si>
  <si>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</si>
  <si>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</si>
  <si>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</si>
  <si>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</si>
  <si>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</si>
  <si>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</si>
  <si>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</si>
  <si>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</si>
  <si>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</si>
  <si>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</si>
  <si>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</si>
  <si>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</si>
  <si>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</si>
  <si>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</si>
  <si>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</si>
  <si>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</si>
  <si>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</si>
  <si>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</si>
  <si>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</si>
  <si>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</si>
  <si>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</si>
  <si>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</si>
  <si>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</si>
  <si>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</si>
  <si>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</si>
  <si>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</si>
  <si>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</si>
  <si>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</si>
  <si>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</si>
  <si>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</si>
  <si>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</si>
  <si>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</si>
  <si>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</si>
  <si>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</si>
  <si>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</si>
  <si>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</si>
  <si>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</si>
  <si>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</si>
  <si>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</si>
  <si>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</si>
  <si>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</si>
  <si>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</si>
  <si>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</si>
  <si>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</si>
  <si>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</si>
  <si>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</si>
  <si>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</si>
  <si>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</si>
  <si>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</si>
  <si>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</si>
  <si>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</si>
  <si>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</si>
  <si>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</si>
  <si>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</si>
  <si>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</si>
  <si>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</si>
  <si>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</si>
  <si>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</si>
  <si>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</si>
  <si>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</si>
  <si>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</si>
  <si>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</si>
  <si>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</si>
  <si>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</si>
  <si>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</si>
  <si>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</si>
  <si>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</si>
  <si>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</si>
  <si>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</si>
  <si>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</si>
  <si>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</si>
  <si>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</si>
  <si>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</si>
  <si>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</si>
  <si>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</si>
  <si>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</si>
  <si>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</si>
  <si>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</si>
  <si>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</si>
  <si>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</si>
  <si>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</si>
  <si>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</si>
  <si>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</si>
  <si>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</si>
  <si>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</si>
  <si>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</si>
  <si>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</si>
  <si>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</si>
  <si>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</si>
  <si>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</si>
  <si>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</si>
  <si>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</si>
  <si>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</si>
  <si>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</si>
  <si>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</si>
  <si>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</si>
  <si>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</si>
  <si>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</si>
  <si>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</si>
  <si>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</si>
  <si>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</si>
  <si>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</si>
  <si>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</si>
  <si>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</si>
  <si>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</si>
  <si>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</si>
  <si>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</si>
  <si>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</si>
  <si>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</si>
  <si>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</si>
  <si>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</si>
  <si>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</si>
  <si>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</si>
  <si>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</si>
  <si>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</si>
  <si>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</si>
  <si>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</si>
  <si>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</si>
  <si>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</si>
  <si>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</si>
  <si>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</si>
  <si>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</si>
  <si>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</si>
  <si>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</si>
  <si>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</si>
  <si>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</si>
  <si>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</si>
  <si>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</si>
  <si>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</si>
  <si>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</si>
  <si>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</si>
  <si>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</si>
  <si>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</si>
  <si>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</si>
  <si>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</si>
  <si>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</si>
  <si>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</si>
  <si>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</si>
  <si>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</si>
  <si>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</si>
  <si>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</si>
  <si>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</si>
  <si>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</si>
  <si>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</si>
  <si>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</si>
  <si>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</si>
  <si>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</si>
  <si>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</si>
  <si>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</si>
  <si>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</si>
  <si>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</si>
  <si>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</si>
  <si>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</si>
  <si>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</si>
  <si>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</si>
  <si>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</si>
  <si>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</si>
  <si>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</si>
  <si>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</si>
  <si>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</si>
  <si>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</si>
  <si>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</si>
  <si>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</si>
  <si>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</si>
  <si>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</si>
  <si>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</si>
  <si>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</si>
  <si>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</si>
  <si>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</si>
  <si>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</si>
  <si>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</si>
  <si>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</si>
  <si>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</si>
  <si>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</si>
  <si>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</si>
  <si>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</si>
  <si>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</si>
  <si>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</si>
  <si>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</si>
  <si>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</si>
  <si>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</si>
  <si>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</si>
  <si>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</si>
  <si>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</si>
  <si>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</si>
  <si>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</si>
  <si>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</si>
  <si>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</si>
  <si>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</si>
  <si>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</si>
  <si>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</si>
  <si>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</si>
  <si>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</si>
  <si>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</si>
  <si>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</si>
  <si>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</si>
  <si>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</si>
  <si>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</si>
  <si>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</si>
  <si>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</si>
  <si>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</si>
  <si>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</si>
  <si>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</si>
  <si>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</si>
  <si>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</si>
  <si>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</si>
  <si>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</si>
  <si>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</si>
  <si>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</si>
  <si>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</si>
  <si>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</si>
  <si>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</si>
  <si>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</si>
  <si>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</si>
  <si>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</si>
  <si>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</si>
  <si>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</si>
  <si>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</si>
  <si>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</si>
  <si>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</si>
  <si>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</si>
  <si>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</si>
  <si>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</si>
  <si>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</si>
  <si>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</si>
  <si>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</si>
  <si>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</si>
  <si>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</si>
  <si>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</si>
  <si>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</si>
  <si>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</si>
  <si>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</si>
  <si>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</si>
  <si>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</si>
  <si>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</si>
  <si>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</si>
  <si>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</si>
  <si>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</si>
  <si>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</si>
  <si>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</si>
  <si>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</si>
  <si>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</si>
  <si>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</si>
  <si>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</si>
  <si>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</si>
  <si>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</si>
  <si>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</si>
  <si>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</si>
  <si>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</si>
  <si>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</si>
  <si>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</si>
  <si>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</si>
  <si>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</si>
  <si>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</si>
  <si>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</si>
  <si>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</si>
  <si>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</si>
  <si>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</si>
  <si>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</si>
  <si>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</si>
  <si>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</si>
  <si>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</si>
  <si>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</si>
  <si>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</si>
  <si>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</si>
  <si>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</si>
  <si>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</si>
  <si>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</si>
  <si>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</si>
  <si>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</si>
  <si>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</si>
  <si>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</si>
  <si>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</si>
  <si>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</si>
  <si>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</si>
  <si>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</si>
  <si>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</si>
  <si>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</si>
  <si>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</si>
  <si>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</si>
  <si>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</si>
  <si>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</si>
  <si>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</si>
  <si>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</si>
  <si>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</si>
  <si>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</si>
  <si>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</si>
  <si>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</si>
  <si>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</si>
  <si>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</si>
  <si>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</si>
  <si>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</si>
  <si>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</si>
  <si>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</si>
  <si>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</si>
  <si>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</si>
  <si>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</si>
  <si>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</si>
  <si>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</si>
  <si>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</si>
  <si>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</si>
  <si>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</si>
  <si>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</si>
  <si>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</si>
  <si>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</si>
  <si>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</si>
  <si>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</si>
  <si>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</si>
  <si>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</si>
  <si>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</si>
  <si>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</si>
  <si>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</si>
  <si>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</si>
  <si>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</si>
  <si>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</si>
  <si>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</si>
  <si>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</si>
  <si>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</si>
  <si>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</si>
  <si>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</si>
  <si>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</si>
  <si>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</si>
  <si>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</si>
  <si>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</si>
  <si>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</si>
  <si>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</si>
  <si>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</si>
  <si>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</si>
  <si>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</si>
  <si>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</si>
  <si>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</si>
  <si>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</si>
  <si>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</si>
  <si>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</si>
  <si>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</si>
  <si>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</si>
  <si>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</si>
  <si>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</si>
  <si>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</si>
  <si>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</si>
  <si>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</si>
  <si>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</si>
  <si>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</si>
  <si>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</si>
  <si>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</si>
  <si>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</si>
  <si>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</si>
  <si>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</si>
  <si>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</si>
  <si>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</si>
  <si>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</si>
  <si>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</si>
  <si>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</si>
  <si>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</si>
  <si>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</si>
  <si>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</si>
  <si>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</si>
  <si>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</si>
  <si>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</si>
  <si>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</si>
  <si>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</si>
  <si>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</si>
  <si>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</si>
  <si>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</si>
  <si>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</si>
  <si>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</si>
  <si>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</si>
  <si>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</si>
  <si>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</si>
  <si>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</si>
  <si>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</si>
  <si>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</si>
  <si>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</si>
  <si>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</si>
  <si>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</si>
  <si>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</si>
  <si>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</si>
  <si>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</si>
  <si>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</si>
  <si>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</si>
  <si>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</si>
  <si>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</si>
  <si>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</si>
  <si>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</si>
  <si>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</si>
  <si>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</si>
  <si>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</si>
  <si>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</si>
  <si>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</si>
  <si>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</si>
  <si>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</si>
  <si>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</si>
  <si>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</si>
  <si>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</si>
  <si>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</si>
  <si>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</si>
  <si>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</si>
  <si>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</si>
  <si>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</si>
  <si>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</si>
  <si>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</si>
  <si>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</si>
  <si>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</si>
  <si>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</si>
  <si>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</si>
  <si>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</si>
  <si>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</si>
  <si>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</si>
  <si>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</si>
  <si>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</si>
  <si>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</si>
  <si>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</si>
  <si>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</si>
  <si>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</si>
  <si>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</si>
  <si>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</si>
  <si>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</si>
  <si>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</si>
  <si>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</si>
  <si>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</si>
  <si>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</si>
  <si>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</si>
  <si>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</si>
  <si>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</si>
  <si>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</si>
  <si>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</si>
  <si>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</si>
  <si>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</si>
  <si>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</si>
  <si>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</si>
  <si>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</si>
  <si>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</si>
  <si>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</si>
  <si>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</si>
  <si>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</si>
  <si>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</si>
  <si>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</si>
  <si>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</si>
  <si>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</si>
  <si>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</si>
  <si>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</si>
  <si>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</si>
  <si>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</si>
  <si>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</si>
  <si>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</si>
  <si>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</si>
  <si>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</si>
  <si>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</si>
  <si>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</si>
  <si>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</si>
  <si>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</si>
  <si>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</si>
  <si>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</si>
  <si>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</si>
  <si>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</si>
  <si>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</si>
  <si>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</si>
  <si>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</si>
  <si>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</si>
  <si>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</si>
  <si>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</si>
  <si>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</si>
  <si>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</si>
  <si>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</si>
  <si>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</si>
  <si>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</si>
  <si>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</si>
  <si>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</si>
  <si>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</si>
  <si>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</si>
  <si>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</si>
  <si>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</si>
  <si>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</si>
  <si>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</si>
  <si>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</si>
  <si>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</si>
  <si>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</si>
  <si>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</si>
  <si>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</si>
  <si>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</si>
  <si>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</si>
  <si>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</si>
  <si>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</si>
  <si>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</si>
  <si>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</si>
  <si>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</si>
  <si>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</si>
  <si>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</si>
  <si>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</si>
  <si>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</si>
  <si>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</si>
  <si>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</si>
  <si>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</si>
  <si>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</si>
  <si>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</si>
  <si>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</si>
  <si>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</si>
  <si>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</si>
  <si>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</si>
  <si>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</si>
  <si>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</si>
  <si>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</si>
  <si>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</si>
  <si>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</si>
  <si>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</si>
  <si>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</si>
  <si>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</si>
  <si>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</si>
  <si>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</si>
  <si>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</si>
  <si>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</si>
  <si>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</si>
  <si>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</si>
  <si>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</si>
  <si>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</si>
  <si>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</si>
  <si>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</si>
  <si>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</si>
  <si>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</si>
  <si>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</si>
  <si>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</si>
  <si>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</si>
  <si>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</si>
  <si>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</si>
  <si>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</si>
  <si>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</si>
  <si>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</si>
  <si>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</si>
  <si>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</si>
  <si>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</si>
  <si>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</si>
  <si>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</si>
  <si>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</si>
  <si>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</si>
  <si>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</si>
  <si>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</si>
  <si>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</si>
  <si>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</si>
  <si>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</si>
  <si>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</si>
  <si>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</si>
  <si>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</si>
  <si>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</si>
  <si>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</si>
  <si>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</si>
  <si>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</si>
  <si>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</si>
  <si>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</si>
  <si>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</si>
  <si>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</si>
  <si>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</si>
  <si>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</si>
  <si>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</si>
  <si>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</si>
  <si>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</si>
  <si>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</si>
  <si>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</si>
  <si>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</si>
  <si>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</si>
  <si>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</si>
  <si>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</si>
  <si>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</si>
  <si>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</si>
  <si>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</si>
  <si>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</si>
  <si>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</si>
  <si>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</si>
  <si>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</si>
  <si>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</si>
  <si>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</si>
  <si>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</si>
  <si>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</si>
  <si>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</si>
  <si>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</si>
  <si>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</si>
  <si>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</si>
  <si>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</si>
  <si>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</si>
  <si>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</si>
  <si>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</si>
  <si>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</si>
  <si>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</si>
  <si>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</si>
  <si>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</si>
  <si>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</si>
  <si>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</si>
  <si>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</si>
  <si>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</si>
  <si>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</si>
  <si>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</si>
  <si>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</si>
  <si>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</si>
  <si>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</si>
  <si>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</si>
  <si>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</si>
  <si>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</si>
  <si>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</si>
  <si>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</si>
  <si>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</si>
  <si>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</si>
  <si>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</si>
  <si>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</si>
  <si>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</si>
  <si>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</si>
  <si>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</si>
  <si>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</si>
  <si>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</si>
  <si>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</si>
  <si>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</si>
  <si>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</si>
  <si>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</si>
  <si>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</si>
  <si>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</si>
  <si>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</si>
  <si>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</si>
  <si>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</si>
  <si>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</si>
  <si>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</si>
  <si>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</si>
  <si>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</si>
  <si>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</si>
  <si>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</si>
  <si>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</si>
  <si>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</si>
  <si>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</si>
  <si>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</si>
  <si>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</si>
  <si>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</si>
  <si>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</si>
  <si>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</si>
  <si>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</si>
  <si>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</si>
  <si>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</si>
  <si>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</si>
  <si>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</si>
  <si>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</si>
  <si>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</si>
  <si>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</si>
  <si>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</si>
  <si>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</si>
  <si>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</si>
  <si>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</si>
  <si>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</si>
  <si>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</si>
  <si>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</si>
  <si>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</si>
  <si>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</si>
  <si>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</si>
  <si>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</si>
  <si>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</si>
  <si>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</si>
  <si>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</si>
  <si>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</si>
  <si>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</si>
  <si>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</si>
  <si>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</si>
  <si>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</si>
  <si>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</si>
  <si>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</si>
  <si>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</si>
  <si>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</si>
  <si>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</si>
  <si>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</si>
  <si>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</si>
  <si>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</si>
  <si>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</si>
  <si>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</si>
  <si>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</si>
  <si>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</si>
  <si>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</si>
  <si>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</si>
  <si>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</si>
  <si>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</si>
  <si>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</si>
  <si>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</si>
  <si>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</si>
  <si>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</si>
  <si>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</si>
  <si>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</si>
  <si>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</si>
  <si>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</si>
  <si>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</si>
  <si>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</si>
  <si>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</si>
  <si>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</si>
  <si>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</si>
  <si>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</si>
  <si>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</si>
  <si>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</si>
  <si>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</si>
  <si>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</si>
  <si>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</si>
  <si>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</si>
  <si>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</si>
  <si>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</si>
  <si>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</si>
  <si>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</si>
  <si>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</si>
  <si>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</si>
  <si>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</si>
  <si>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</si>
  <si>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</si>
  <si>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</si>
  <si>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</si>
  <si>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</si>
  <si>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</si>
  <si>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</si>
  <si>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</si>
  <si>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</si>
  <si>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</si>
  <si>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</si>
  <si>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</si>
  <si>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</si>
  <si>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</si>
  <si>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</si>
  <si>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</si>
  <si>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</si>
  <si>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</si>
  <si>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</si>
  <si>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</si>
  <si>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</si>
  <si>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</si>
  <si>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</si>
  <si>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</si>
  <si>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</si>
  <si>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</si>
  <si>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</si>
  <si>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</si>
  <si>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</si>
  <si>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</si>
  <si>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</si>
  <si>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</si>
  <si>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</si>
  <si>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</si>
  <si>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</si>
  <si>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</si>
  <si>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</si>
  <si>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</si>
  <si>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</si>
  <si>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</si>
  <si>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</si>
  <si>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</si>
  <si>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</si>
  <si>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</si>
  <si>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</si>
  <si>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</si>
  <si>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</si>
  <si>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</si>
  <si>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</si>
  <si>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</si>
  <si>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</si>
  <si>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</si>
  <si>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</si>
  <si>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</si>
  <si>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</si>
  <si>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</si>
  <si>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</si>
  <si>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</si>
  <si>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</si>
  <si>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</si>
  <si>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</si>
  <si>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</si>
  <si>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</si>
  <si>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</si>
  <si>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</si>
  <si>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</si>
  <si>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</si>
  <si>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</si>
  <si>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</si>
  <si>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</si>
  <si>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</si>
  <si>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</si>
  <si>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</si>
  <si>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</si>
  <si>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</si>
  <si>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</si>
  <si>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</si>
  <si>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</si>
  <si>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</si>
  <si>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</si>
  <si>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</si>
  <si>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</si>
  <si>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</si>
  <si>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</si>
  <si>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</si>
  <si>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</si>
  <si>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</si>
  <si>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</si>
  <si>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</si>
  <si>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</si>
  <si>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</si>
  <si>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</si>
  <si>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</si>
  <si>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</si>
  <si>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</si>
  <si>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</si>
  <si>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</si>
  <si>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</si>
  <si>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</si>
  <si>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</si>
  <si>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</si>
  <si>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</si>
  <si>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</si>
  <si>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</si>
  <si>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</si>
  <si>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</si>
  <si>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</si>
  <si>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</si>
  <si>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</si>
  <si>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</si>
  <si>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</si>
  <si>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</si>
  <si>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</si>
  <si>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</si>
  <si>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</si>
  <si>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</si>
  <si>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</si>
  <si>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</si>
  <si>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</si>
  <si>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</si>
  <si>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</si>
  <si>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</si>
  <si>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</si>
  <si>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</si>
  <si>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</si>
  <si>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</si>
  <si>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</si>
  <si>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</si>
  <si>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</si>
  <si>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</si>
  <si>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</si>
  <si>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</si>
  <si>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</si>
  <si>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</si>
  <si>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</si>
  <si>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</si>
  <si>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</si>
  <si>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</si>
  <si>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</si>
  <si>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</si>
  <si>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</si>
  <si>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</si>
  <si>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</si>
  <si>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</si>
  <si>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</si>
  <si>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</si>
  <si>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</si>
  <si>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</si>
  <si>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</si>
  <si>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</si>
  <si>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</si>
  <si>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</si>
  <si>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</si>
  <si>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</si>
  <si>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</si>
  <si>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</si>
  <si>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</si>
  <si>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</si>
  <si>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</si>
  <si>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</si>
  <si>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</si>
  <si>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</si>
  <si>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</si>
  <si>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</si>
  <si>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</si>
  <si>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</si>
  <si>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</si>
  <si>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</si>
  <si>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</si>
  <si>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</si>
  <si>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</si>
  <si>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</si>
  <si>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</si>
  <si>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</si>
  <si>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</si>
  <si>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</si>
  <si>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</si>
  <si>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</si>
  <si>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</si>
  <si>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</si>
  <si>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</si>
  <si>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</si>
  <si>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</si>
  <si>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</si>
  <si>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</si>
  <si>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</si>
  <si>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</si>
  <si>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</si>
  <si>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</si>
  <si>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</si>
  <si>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</si>
  <si>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</si>
  <si>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</si>
  <si>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</si>
  <si>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</si>
  <si>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</si>
  <si>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</si>
  <si>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</si>
  <si>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</si>
  <si>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</si>
  <si>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</si>
  <si>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</si>
  <si>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</si>
  <si>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</si>
  <si>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</si>
  <si>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</si>
  <si>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</si>
  <si>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</si>
  <si>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</si>
  <si>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</si>
  <si>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</si>
  <si>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</si>
  <si>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</si>
  <si>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</si>
  <si>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</si>
  <si>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</si>
  <si>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</si>
  <si>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</si>
  <si>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</si>
  <si>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</si>
  <si>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</si>
  <si>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</si>
  <si>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</si>
  <si>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</si>
  <si>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</si>
  <si>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</si>
  <si>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</si>
  <si>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</si>
  <si>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</si>
  <si>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</si>
  <si>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</si>
  <si>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</si>
  <si>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</si>
  <si>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</si>
  <si>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</si>
  <si>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</si>
  <si>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</si>
  <si>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</si>
  <si>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</si>
  <si>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</si>
  <si>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</si>
  <si>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</si>
  <si>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</si>
  <si>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</si>
  <si>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</si>
  <si>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</si>
  <si>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</si>
  <si>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</si>
  <si>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</si>
  <si>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</si>
  <si>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</si>
  <si>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</si>
  <si>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</si>
  <si>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</si>
  <si>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</si>
  <si>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</si>
  <si>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</si>
  <si>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</si>
  <si>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</si>
  <si>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</si>
  <si>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</si>
  <si>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</si>
  <si>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</si>
  <si>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</si>
  <si>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</si>
  <si>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</si>
  <si>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</si>
  <si>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</si>
  <si>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</si>
  <si>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</si>
  <si>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</si>
  <si>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</si>
  <si>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</si>
  <si>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</si>
  <si>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</si>
  <si>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</si>
  <si>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</si>
  <si>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</si>
  <si>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</si>
  <si>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</si>
  <si>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</si>
  <si>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</si>
  <si>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</si>
  <si>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</si>
  <si>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</si>
  <si>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</si>
  <si>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</si>
  <si>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</si>
  <si>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</si>
  <si>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</si>
  <si>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</si>
  <si>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</si>
  <si>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</si>
  <si>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</si>
  <si>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</si>
  <si>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</si>
  <si>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</si>
  <si>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</si>
  <si>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</si>
  <si>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</si>
  <si>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</si>
  <si>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</si>
  <si>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</si>
  <si>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</si>
  <si>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</si>
  <si>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</si>
  <si>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</si>
  <si>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</si>
  <si>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</si>
  <si>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</si>
  <si>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</si>
  <si>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</si>
  <si>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</si>
  <si>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</si>
  <si>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</si>
  <si>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</si>
  <si>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</si>
  <si>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</si>
  <si>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</si>
  <si>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</si>
  <si>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</si>
  <si>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</si>
  <si>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</si>
  <si>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</si>
  <si>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</si>
  <si>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</si>
  <si>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</si>
  <si>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</si>
  <si>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</si>
  <si>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</si>
  <si>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</si>
  <si>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</si>
  <si>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</si>
  <si>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</si>
  <si>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</si>
  <si>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</si>
  <si>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</si>
  <si>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</si>
  <si>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</si>
  <si>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</si>
  <si>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</si>
  <si>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</si>
  <si>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</si>
  <si>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</si>
  <si>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</si>
  <si>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</si>
  <si>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</si>
  <si>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</si>
  <si>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</si>
  <si>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</si>
  <si>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</si>
  <si>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</si>
  <si>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</si>
  <si>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</si>
  <si>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</si>
  <si>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</si>
  <si>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</si>
  <si>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</si>
  <si>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</si>
  <si>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</si>
  <si>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</si>
  <si>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</si>
  <si>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</si>
  <si>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</si>
  <si>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</si>
  <si>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</si>
  <si>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</si>
  <si>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</si>
  <si>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</si>
  <si>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</si>
  <si>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</si>
  <si>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</si>
  <si>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</si>
  <si>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</si>
  <si>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</si>
  <si>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</si>
  <si>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</si>
  <si>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</si>
  <si>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</si>
  <si>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</si>
  <si>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</si>
  <si>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</si>
  <si>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</si>
  <si>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</si>
  <si>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</si>
  <si>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</si>
  <si>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</si>
  <si>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</si>
  <si>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</si>
  <si>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</si>
  <si>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</si>
  <si>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</si>
  <si>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</si>
  <si>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</si>
  <si>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</si>
  <si>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</si>
  <si>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</si>
  <si>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</si>
  <si>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</si>
  <si>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</si>
  <si>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</si>
  <si>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</si>
  <si>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</si>
  <si>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</si>
  <si>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</si>
  <si>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</si>
  <si>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</si>
  <si>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</si>
  <si>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</si>
  <si>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</si>
  <si>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</si>
  <si>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</si>
  <si>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</si>
  <si>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</si>
  <si>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</si>
  <si>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</si>
  <si>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</si>
  <si>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</si>
  <si>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</si>
  <si>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</si>
  <si>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</si>
  <si>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</si>
  <si>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</si>
  <si>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</si>
  <si>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</si>
  <si>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</si>
  <si>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</si>
  <si>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</si>
  <si>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</si>
  <si>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</si>
  <si>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</si>
  <si>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</si>
  <si>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</si>
  <si>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</si>
  <si>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</si>
  <si>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</si>
  <si>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</si>
  <si>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</si>
  <si>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</si>
  <si>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</si>
  <si>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</si>
  <si>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</si>
  <si>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</si>
  <si>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</si>
  <si>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</si>
  <si>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</si>
  <si>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</si>
  <si>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</si>
  <si>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</si>
  <si>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</si>
  <si>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</si>
  <si>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</si>
  <si>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</si>
  <si>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</si>
  <si>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</si>
  <si>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</si>
  <si>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</si>
  <si>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</si>
  <si>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</si>
  <si>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</si>
  <si>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</si>
  <si>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</si>
  <si>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</si>
  <si>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</si>
  <si>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</si>
  <si>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</si>
  <si>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</si>
  <si>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</si>
  <si>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</si>
  <si>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</si>
  <si>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</si>
  <si>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</si>
  <si>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</si>
  <si>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</si>
  <si>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</si>
  <si>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</si>
  <si>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</si>
  <si>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</si>
  <si>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</si>
  <si>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</si>
  <si>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</si>
  <si>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</si>
  <si>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</si>
  <si>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</si>
  <si>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</si>
  <si>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</si>
  <si>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</si>
  <si>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</si>
  <si>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</si>
  <si>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</si>
  <si>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</si>
  <si>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</si>
  <si>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</si>
  <si>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</si>
  <si>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</si>
  <si>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</si>
  <si>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</si>
  <si>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</si>
  <si>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</si>
  <si>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</si>
  <si>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</si>
  <si>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</si>
  <si>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</si>
  <si>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</si>
  <si>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</si>
  <si>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</si>
  <si>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</si>
  <si>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</si>
  <si>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</si>
  <si>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</si>
  <si>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</si>
  <si>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</si>
  <si>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</si>
  <si>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</si>
  <si>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</si>
  <si>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</si>
  <si>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</si>
  <si>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</si>
  <si>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</si>
  <si>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</si>
  <si>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</si>
  <si>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</si>
  <si>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</si>
  <si>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</si>
  <si>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</si>
  <si>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</si>
  <si>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</si>
  <si>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</si>
  <si>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</si>
  <si>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</si>
  <si>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</si>
  <si>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</si>
  <si>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</si>
  <si>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</si>
  <si>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</si>
  <si>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</si>
  <si>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</si>
  <si>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</si>
  <si>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</si>
  <si>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</si>
  <si>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</si>
  <si>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</si>
  <si>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</si>
  <si>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</si>
  <si>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</si>
  <si>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</si>
  <si>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</si>
  <si>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</si>
  <si>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</si>
  <si>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</si>
  <si>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</si>
  <si>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</si>
  <si>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</si>
  <si>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</si>
  <si>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</si>
  <si>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</si>
  <si>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</si>
  <si>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</si>
  <si>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</si>
  <si>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</si>
  <si>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</si>
  <si>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</si>
  <si>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</si>
  <si>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</si>
  <si>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</si>
  <si>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</si>
  <si>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</si>
  <si>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</si>
  <si>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</si>
  <si>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</si>
  <si>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</si>
  <si>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</si>
  <si>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</si>
  <si>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</si>
  <si>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</si>
  <si>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</si>
  <si>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</si>
  <si>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</si>
  <si>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</si>
  <si>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</si>
  <si>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</si>
  <si>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</si>
  <si>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</si>
  <si>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</si>
  <si>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</si>
  <si>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</si>
  <si>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</si>
  <si>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</si>
  <si>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</si>
  <si>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</si>
  <si>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</si>
  <si>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</si>
  <si>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</si>
  <si>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</si>
  <si>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</si>
  <si>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</si>
  <si>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</si>
  <si>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</si>
  <si>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</si>
  <si>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</si>
  <si>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</si>
  <si>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</si>
  <si>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</si>
  <si>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</si>
  <si>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</si>
  <si>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</si>
  <si>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</si>
  <si>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</si>
  <si>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</si>
  <si>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</si>
  <si>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</si>
  <si>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</si>
  <si>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</si>
  <si>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</si>
  <si>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</si>
  <si>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</si>
  <si>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</si>
  <si>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</si>
  <si>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</si>
  <si>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</si>
  <si>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</si>
  <si>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</si>
  <si>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</si>
  <si>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</si>
  <si>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</si>
  <si>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</si>
  <si>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</si>
  <si>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</si>
  <si>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</si>
  <si>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</si>
  <si>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</si>
  <si>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</si>
  <si>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</si>
  <si>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</si>
  <si>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</si>
  <si>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</si>
  <si>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</si>
  <si>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</si>
  <si>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</si>
  <si>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</si>
  <si>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</si>
  <si>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</si>
  <si>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</si>
  <si>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</si>
  <si>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</si>
  <si>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</si>
  <si>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</si>
  <si>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</si>
  <si>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</si>
  <si>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</si>
  <si>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</si>
  <si>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</si>
  <si>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</si>
  <si>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</si>
  <si>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</si>
  <si>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</si>
  <si>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</si>
  <si>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</si>
  <si>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</si>
  <si>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</si>
  <si>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</si>
  <si>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</si>
  <si>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</si>
  <si>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</si>
  <si>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</si>
  <si>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</si>
  <si>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</si>
  <si>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</si>
  <si>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</si>
  <si>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</si>
  <si>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</si>
  <si>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</si>
  <si>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</si>
  <si>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</si>
  <si>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</si>
  <si>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</si>
  <si>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</si>
  <si>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</si>
  <si>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</si>
  <si>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</si>
  <si>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</si>
  <si>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</si>
  <si>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</si>
  <si>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</si>
  <si>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</si>
  <si>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</si>
  <si>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</si>
  <si>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</si>
  <si>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</si>
  <si>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</si>
  <si>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</si>
  <si>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</si>
  <si>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</si>
  <si>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</si>
  <si>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</si>
  <si>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</si>
  <si>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</si>
  <si>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</si>
  <si>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</si>
  <si>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</si>
  <si>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</si>
  <si>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</si>
  <si>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</si>
  <si>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</si>
  <si>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</si>
  <si>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</si>
  <si>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</si>
  <si>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</si>
  <si>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</si>
  <si>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</si>
  <si>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</si>
  <si>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</si>
  <si>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</si>
  <si>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</si>
  <si>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</si>
  <si>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</si>
  <si>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</si>
  <si>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</si>
  <si>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</si>
  <si>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</si>
  <si>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</si>
  <si>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</si>
  <si>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</si>
  <si>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</si>
  <si>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</si>
  <si>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</si>
  <si>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</si>
  <si>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</si>
  <si>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</si>
  <si>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</si>
  <si>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</si>
  <si>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</si>
  <si>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</si>
  <si>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</si>
  <si>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</si>
  <si>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</si>
  <si>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</si>
  <si>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</si>
  <si>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</si>
  <si>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</si>
  <si>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</si>
  <si>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</si>
  <si>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</si>
  <si>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</si>
  <si>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</si>
  <si>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</si>
  <si>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</si>
  <si>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</si>
  <si>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</si>
  <si>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</si>
  <si>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</si>
  <si>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</si>
  <si>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</si>
  <si>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</si>
  <si>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</si>
  <si>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</si>
  <si>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</si>
  <si>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</si>
  <si>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</si>
  <si>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</si>
  <si>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</si>
  <si>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</si>
  <si>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</si>
  <si>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</si>
  <si>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</si>
  <si>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</si>
  <si>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</si>
  <si>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</si>
  <si>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</si>
  <si>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</si>
  <si>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</si>
  <si>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</si>
  <si>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</si>
  <si>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</si>
  <si>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</si>
  <si>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</si>
  <si>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</si>
  <si>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</si>
  <si>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</si>
  <si>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</si>
  <si>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</si>
  <si>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</si>
  <si>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</si>
  <si>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</si>
  <si>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</si>
  <si>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</si>
  <si>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</si>
  <si>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</si>
  <si>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</si>
  <si>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</si>
  <si>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</si>
  <si>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</si>
  <si>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</si>
  <si>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</si>
  <si>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</si>
  <si>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</si>
  <si>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</si>
  <si>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</si>
  <si>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</si>
  <si>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</si>
  <si>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</si>
  <si>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</si>
  <si>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</si>
  <si>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</si>
  <si>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</si>
  <si>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</si>
  <si>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</si>
  <si>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</si>
  <si>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</si>
  <si>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</si>
  <si>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</si>
  <si>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</si>
  <si>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</si>
  <si>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</si>
  <si>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</si>
  <si>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</si>
  <si>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</si>
  <si>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</si>
  <si>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</si>
  <si>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</si>
  <si>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</si>
  <si>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</si>
  <si>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</si>
  <si>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</si>
  <si>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</si>
  <si>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</si>
  <si>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</si>
  <si>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</si>
  <si>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</si>
  <si>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</si>
  <si>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</si>
  <si>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</si>
  <si>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</si>
  <si>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</si>
  <si>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</si>
  <si>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</si>
  <si>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</si>
  <si>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</si>
  <si>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</si>
  <si>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</si>
  <si>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</si>
  <si>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</si>
  <si>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</si>
  <si>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</si>
  <si>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</si>
  <si>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</si>
  <si>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</si>
  <si>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</si>
  <si>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</si>
  <si>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</si>
  <si>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</si>
  <si>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</si>
  <si>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</si>
  <si>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</si>
  <si>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</si>
  <si>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</si>
  <si>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</si>
  <si>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</si>
  <si>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</si>
  <si>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</si>
  <si>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</si>
  <si>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</si>
  <si>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</si>
  <si>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</si>
  <si>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</si>
  <si>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</si>
  <si>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</si>
  <si>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</si>
  <si>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</si>
  <si>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</si>
  <si>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</si>
  <si>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</si>
  <si>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</si>
  <si>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</si>
  <si>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</si>
  <si>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</si>
  <si>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</si>
  <si>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</si>
  <si>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</si>
  <si>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</si>
  <si>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</si>
  <si>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</si>
  <si>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</si>
  <si>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</si>
  <si>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</si>
  <si>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</si>
  <si>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</si>
  <si>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</si>
  <si>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</si>
  <si>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</si>
  <si>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</si>
  <si>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</si>
  <si>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</si>
  <si>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</si>
  <si>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</si>
  <si>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</si>
  <si>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</si>
  <si>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</si>
  <si>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</si>
  <si>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</si>
  <si>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</si>
  <si>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</si>
  <si>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</si>
  <si>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</si>
  <si>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</si>
  <si>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</si>
  <si>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</si>
  <si>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</si>
  <si>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</si>
  <si>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</si>
  <si>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</si>
  <si>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</si>
  <si>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</si>
  <si>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</si>
  <si>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</si>
  <si>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</si>
  <si>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</si>
  <si>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</si>
  <si>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</si>
  <si>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</si>
  <si>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</si>
  <si>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</si>
  <si>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</si>
  <si>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</si>
  <si>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</si>
  <si>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</si>
  <si>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</si>
  <si>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</si>
  <si>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</si>
  <si>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</si>
  <si>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</si>
  <si>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</si>
  <si>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</si>
  <si>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</si>
  <si>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</si>
  <si>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</si>
  <si>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</si>
  <si>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</si>
  <si>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</si>
  <si>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</si>
  <si>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</si>
  <si>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</si>
  <si>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</si>
  <si>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</si>
  <si>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</si>
  <si>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</si>
  <si>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</si>
  <si>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</si>
  <si>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</si>
  <si>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</si>
  <si>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</si>
  <si>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</si>
  <si>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</si>
  <si>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</si>
  <si>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</si>
  <si>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</si>
  <si>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</si>
  <si>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</si>
  <si>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</si>
  <si>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</si>
  <si>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</si>
  <si>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</si>
  <si>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</si>
  <si>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</si>
  <si>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</si>
  <si>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</si>
  <si>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</si>
  <si>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</si>
  <si>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</si>
  <si>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</si>
  <si>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</si>
  <si>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</si>
  <si>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</si>
  <si>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</si>
  <si>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</si>
  <si>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</si>
  <si>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</si>
  <si>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</si>
  <si>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</si>
  <si>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</si>
  <si>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</si>
  <si>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</si>
  <si>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</si>
  <si>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</si>
  <si>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</si>
  <si>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</si>
  <si>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</si>
  <si>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</si>
  <si>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</si>
  <si>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</si>
  <si>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</si>
  <si>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</si>
  <si>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</si>
  <si>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</si>
  <si>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</si>
  <si>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</si>
  <si>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</si>
  <si>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</si>
  <si>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</si>
  <si>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</si>
  <si>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</si>
  <si>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</si>
  <si>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</si>
  <si>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</si>
  <si>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</si>
  <si>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</si>
  <si>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</si>
  <si>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</si>
  <si>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</si>
  <si>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</si>
  <si>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</si>
  <si>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</si>
  <si>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</si>
  <si>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</si>
  <si>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</si>
  <si>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</si>
  <si>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</si>
  <si>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</si>
  <si>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</si>
  <si>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</si>
  <si>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</si>
  <si>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</si>
  <si>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</si>
  <si>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</si>
  <si>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</si>
  <si>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</si>
  <si>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</si>
  <si>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</si>
  <si>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</si>
  <si>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</si>
  <si>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</si>
  <si>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</si>
  <si>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</si>
  <si>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</si>
  <si>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</si>
  <si>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</si>
  <si>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</si>
  <si>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</si>
  <si>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</si>
  <si>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</si>
  <si>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</si>
  <si>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</si>
  <si>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</si>
  <si>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</si>
  <si>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</si>
  <si>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</si>
  <si>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</si>
  <si>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</si>
  <si>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</si>
  <si>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</si>
  <si>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</si>
  <si>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</si>
  <si>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</si>
  <si>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</si>
  <si>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</si>
  <si>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</si>
  <si>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</si>
  <si>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</si>
  <si>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</si>
  <si>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</si>
  <si>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</si>
  <si>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</si>
  <si>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</si>
  <si>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</si>
  <si>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</si>
  <si>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</si>
  <si>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</si>
  <si>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</si>
  <si>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</si>
  <si>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</si>
  <si>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</si>
  <si>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</si>
  <si>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</si>
  <si>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</si>
  <si>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</si>
  <si>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</si>
  <si>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</si>
  <si>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</si>
  <si>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</si>
  <si>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</si>
  <si>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</si>
  <si>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</si>
  <si>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</si>
  <si>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</si>
  <si>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</si>
  <si>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</si>
  <si>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</si>
  <si>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</si>
  <si>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</si>
  <si>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</si>
  <si>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</si>
  <si>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</si>
  <si>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</si>
  <si>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</si>
  <si>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</si>
  <si>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</si>
  <si>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</si>
  <si>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</si>
  <si>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</si>
  <si>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</si>
  <si>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</si>
  <si>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</si>
  <si>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</si>
  <si>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</si>
  <si>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</si>
  <si>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</si>
  <si>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</si>
  <si>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</si>
  <si>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</si>
  <si>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</si>
  <si>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</si>
  <si>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</si>
  <si>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</si>
  <si>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</si>
  <si>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</si>
  <si>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</si>
  <si>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</si>
  <si>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</si>
  <si>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</si>
  <si>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</si>
  <si>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</si>
  <si>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</si>
  <si>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</si>
  <si>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</si>
  <si>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</si>
  <si>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</si>
  <si>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</si>
  <si>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</si>
  <si>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</si>
  <si>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</si>
  <si>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</si>
  <si>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</si>
  <si>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</si>
  <si>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</si>
  <si>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</si>
  <si>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</si>
  <si>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</si>
  <si>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</si>
  <si>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</si>
  <si>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</si>
  <si>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</si>
  <si>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</si>
  <si>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</si>
  <si>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</si>
  <si>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</si>
  <si>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</si>
  <si>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</si>
  <si>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</si>
  <si>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</si>
  <si>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</si>
  <si>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</si>
  <si>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</si>
  <si>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</si>
  <si>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</si>
  <si>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</si>
  <si>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</si>
  <si>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</si>
  <si>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</si>
  <si>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</si>
  <si>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</si>
  <si>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</si>
  <si>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</si>
  <si>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</si>
  <si>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</si>
  <si>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</si>
  <si>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</si>
  <si>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</si>
  <si>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</si>
  <si>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</si>
  <si>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</si>
  <si>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</si>
  <si>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</si>
  <si>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</si>
  <si>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</si>
  <si>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</si>
  <si>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</si>
  <si>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</si>
  <si>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</si>
  <si>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</si>
  <si>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</si>
  <si>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</si>
  <si>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</si>
  <si>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</si>
  <si>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</si>
  <si>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</si>
  <si>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</si>
  <si>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</si>
  <si>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</si>
  <si>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</si>
  <si>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</si>
  <si>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</si>
  <si>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</si>
  <si>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</si>
  <si>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</si>
  <si>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</si>
  <si>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</si>
  <si>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</si>
  <si>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</si>
  <si>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</si>
  <si>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</si>
  <si>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</si>
  <si>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</si>
  <si>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</si>
  <si>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</si>
  <si>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</si>
  <si>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</si>
  <si>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</si>
  <si>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</si>
  <si>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</si>
  <si>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</si>
  <si>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</si>
  <si>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</si>
  <si>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</si>
  <si>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</si>
  <si>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</si>
  <si>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</si>
  <si>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</si>
  <si>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</si>
  <si>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Received against HVAC and Fire Installation scope invoice No 330 &amp; 332</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</si>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</sst>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6.759934606482" createdVersion="5" refreshedVersion="8" minRefreshableVersion="3" recordCount="4057" xr:uid="{00000000-000A-0000-FFFF-FFFF2F000000}">
  <cacheSource type="worksheet">
    <worksheetSource ref="A1:H5442" sheet="Supplier"/>
  </cacheSource>
  <cacheFields count="8">
    <cacheField name="Date" numFmtId="0">
      <sharedItems containsNonDate="0" containsDate="1" containsString="0" containsBlank="1" minDate="2015-11-24T00:00:00" maxDate="2024-01-26T00:00:00" count="1311">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7.616232986111" createdVersion="5" refreshedVersion="8" minRefreshableVersion="3" recordCount="18365" xr:uid="{00000000-000A-0000-FFFF-FFFF2E000000}">
  <cacheSource type="worksheet">
    <worksheetSource ref="A1:H19326" sheet="Posting"/>
  </cacheSource>
  <cacheFields count="8">
    <cacheField name="Date" numFmtId="0">
      <sharedItems containsDate="1" containsBlank="1" containsMixedTypes="1" minDate="2013-12-15T00:00:00" maxDate="2024-01-26T00:00:00" count="224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bah 10-A floor" u="1"/>
        <s v="food court hydery"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1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cash cross cheque)"/>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Installation scope invoice No 330 &amp; 332"/>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6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184"/>
    <n v="15850"/>
    <m/>
    <n v="-15850"/>
    <x v="110"/>
  </r>
  <r>
    <x v="2132"/>
    <x v="80"/>
    <x v="97"/>
    <x v="9362"/>
    <m/>
    <n v="550000"/>
    <n v="550000"/>
    <x v="110"/>
  </r>
  <r>
    <x v="2132"/>
    <x v="80"/>
    <x v="97"/>
    <x v="9362"/>
    <m/>
    <n v="600000"/>
    <n v="600000"/>
    <x v="110"/>
  </r>
  <r>
    <x v="2132"/>
    <x v="80"/>
    <x v="97"/>
    <x v="9362"/>
    <m/>
    <n v="650000"/>
    <n v="650000"/>
    <x v="110"/>
  </r>
  <r>
    <x v="2132"/>
    <x v="80"/>
    <x v="97"/>
    <x v="9362"/>
    <m/>
    <n v="700000"/>
    <n v="700000"/>
    <x v="110"/>
  </r>
  <r>
    <x v="2132"/>
    <x v="80"/>
    <x v="97"/>
    <x v="9362"/>
    <m/>
    <n v="750000"/>
    <n v="750000"/>
    <x v="110"/>
  </r>
  <r>
    <x v="2132"/>
    <x v="80"/>
    <x v="97"/>
    <x v="9362"/>
    <m/>
    <n v="850000"/>
    <n v="850000"/>
    <x v="110"/>
  </r>
  <r>
    <x v="2132"/>
    <x v="80"/>
    <x v="97"/>
    <x v="9359"/>
    <m/>
    <n v="900000"/>
    <n v="900000"/>
    <x v="110"/>
  </r>
  <r>
    <x v="2132"/>
    <x v="79"/>
    <x v="97"/>
    <x v="9363"/>
    <m/>
    <n v="189553"/>
    <n v="189553"/>
    <x v="110"/>
  </r>
  <r>
    <x v="2132"/>
    <x v="79"/>
    <x v="97"/>
    <x v="9363"/>
    <m/>
    <n v="472527"/>
    <n v="472527"/>
    <x v="110"/>
  </r>
  <r>
    <x v="2133"/>
    <x v="22"/>
    <x v="97"/>
    <x v="9364"/>
    <m/>
    <n v="333522"/>
    <n v="333522"/>
    <x v="110"/>
  </r>
  <r>
    <x v="2133"/>
    <x v="80"/>
    <x v="97"/>
    <x v="9365"/>
    <m/>
    <n v="1075700"/>
    <n v="1075700"/>
    <x v="110"/>
  </r>
  <r>
    <x v="2134"/>
    <x v="58"/>
    <x v="97"/>
    <x v="9366"/>
    <m/>
    <n v="561910"/>
    <n v="561910"/>
    <x v="110"/>
  </r>
  <r>
    <x v="2134"/>
    <x v="93"/>
    <x v="97"/>
    <x v="9367"/>
    <m/>
    <n v="112665"/>
    <n v="112665"/>
    <x v="110"/>
  </r>
  <r>
    <x v="2135"/>
    <x v="79"/>
    <x v="97"/>
    <x v="9368"/>
    <m/>
    <n v="4416116"/>
    <n v="4416116"/>
    <x v="110"/>
  </r>
  <r>
    <x v="2135"/>
    <x v="2"/>
    <x v="97"/>
    <x v="9368"/>
    <m/>
    <n v="132000"/>
    <n v="132000"/>
    <x v="110"/>
  </r>
  <r>
    <x v="2135"/>
    <x v="2"/>
    <x v="97"/>
    <x v="9184"/>
    <n v="45000"/>
    <m/>
    <n v="-45000"/>
    <x v="110"/>
  </r>
  <r>
    <x v="2136"/>
    <x v="16"/>
    <x v="97"/>
    <x v="9369"/>
    <m/>
    <n v="369964"/>
    <n v="369964"/>
    <x v="110"/>
  </r>
  <r>
    <x v="2138"/>
    <x v="76"/>
    <x v="45"/>
    <x v="9307"/>
    <n v="250000"/>
    <m/>
    <n v="-250000"/>
    <x v="111"/>
  </r>
  <r>
    <x v="2138"/>
    <x v="86"/>
    <x v="64"/>
    <x v="1"/>
    <n v="5000"/>
    <m/>
    <n v="-5000"/>
    <x v="111"/>
  </r>
  <r>
    <x v="2138"/>
    <x v="4"/>
    <x v="4"/>
    <x v="6696"/>
    <n v="3000"/>
    <m/>
    <n v="-3000"/>
    <x v="111"/>
  </r>
  <r>
    <x v="2138"/>
    <x v="2"/>
    <x v="776"/>
    <x v="9370"/>
    <n v="3000"/>
    <m/>
    <n v="-3000"/>
    <x v="111"/>
  </r>
  <r>
    <x v="2138"/>
    <x v="90"/>
    <x v="465"/>
    <x v="9371"/>
    <n v="39000"/>
    <m/>
    <n v="-39000"/>
    <x v="111"/>
  </r>
  <r>
    <x v="2138"/>
    <x v="86"/>
    <x v="145"/>
    <x v="9372"/>
    <n v="16000"/>
    <m/>
    <n v="-16000"/>
    <x v="111"/>
  </r>
  <r>
    <x v="2138"/>
    <x v="67"/>
    <x v="386"/>
    <x v="9373"/>
    <n v="3740"/>
    <m/>
    <n v="-3740"/>
    <x v="111"/>
  </r>
  <r>
    <x v="2138"/>
    <x v="79"/>
    <x v="474"/>
    <x v="233"/>
    <n v="600"/>
    <m/>
    <n v="-600"/>
    <x v="111"/>
  </r>
  <r>
    <x v="2138"/>
    <x v="4"/>
    <x v="4"/>
    <x v="9374"/>
    <n v="740"/>
    <m/>
    <n v="-740"/>
    <x v="111"/>
  </r>
  <r>
    <x v="2138"/>
    <x v="84"/>
    <x v="278"/>
    <x v="3557"/>
    <n v="3800"/>
    <m/>
    <n v="-3800"/>
    <x v="111"/>
  </r>
  <r>
    <x v="2139"/>
    <x v="92"/>
    <x v="278"/>
    <x v="9375"/>
    <n v="44500"/>
    <m/>
    <n v="-44500"/>
    <x v="111"/>
  </r>
  <r>
    <x v="2139"/>
    <x v="79"/>
    <x v="278"/>
    <x v="9375"/>
    <n v="280400"/>
    <m/>
    <n v="-280400"/>
    <x v="111"/>
  </r>
  <r>
    <x v="2139"/>
    <x v="90"/>
    <x v="278"/>
    <x v="9375"/>
    <n v="3000"/>
    <m/>
    <n v="-3000"/>
    <x v="111"/>
  </r>
  <r>
    <x v="2139"/>
    <x v="80"/>
    <x v="278"/>
    <x v="9375"/>
    <n v="25000"/>
    <m/>
    <n v="-25000"/>
    <x v="111"/>
  </r>
  <r>
    <x v="2139"/>
    <x v="76"/>
    <x v="278"/>
    <x v="9375"/>
    <n v="4500"/>
    <m/>
    <n v="-4500"/>
    <x v="111"/>
  </r>
  <r>
    <x v="2139"/>
    <x v="76"/>
    <x v="208"/>
    <x v="9307"/>
    <n v="267000"/>
    <m/>
    <n v="-267000"/>
    <x v="111"/>
  </r>
  <r>
    <x v="2139"/>
    <x v="16"/>
    <x v="780"/>
    <x v="9376"/>
    <n v="15000"/>
    <m/>
    <n v="-15000"/>
    <x v="111"/>
  </r>
  <r>
    <x v="2139"/>
    <x v="23"/>
    <x v="285"/>
    <x v="8883"/>
    <n v="500"/>
    <m/>
    <n v="-500"/>
    <x v="111"/>
  </r>
  <r>
    <x v="2139"/>
    <x v="23"/>
    <x v="474"/>
    <x v="233"/>
    <n v="2500"/>
    <m/>
    <n v="-2500"/>
    <x v="111"/>
  </r>
  <r>
    <x v="2139"/>
    <x v="80"/>
    <x v="474"/>
    <x v="233"/>
    <n v="1800"/>
    <m/>
    <n v="-1800"/>
    <x v="111"/>
  </r>
  <r>
    <x v="2139"/>
    <x v="4"/>
    <x v="4"/>
    <x v="9377"/>
    <n v="5000"/>
    <m/>
    <n v="-5000"/>
    <x v="111"/>
  </r>
  <r>
    <x v="2139"/>
    <x v="92"/>
    <x v="278"/>
    <x v="9378"/>
    <n v="38000"/>
    <m/>
    <n v="-38000"/>
    <x v="111"/>
  </r>
  <r>
    <x v="2139"/>
    <x v="73"/>
    <x v="278"/>
    <x v="9379"/>
    <n v="38000"/>
    <m/>
    <n v="-38000"/>
    <x v="111"/>
  </r>
  <r>
    <x v="2139"/>
    <x v="87"/>
    <x v="278"/>
    <x v="9380"/>
    <n v="100000"/>
    <m/>
    <n v="-100000"/>
    <x v="111"/>
  </r>
  <r>
    <x v="2113"/>
    <x v="1"/>
    <x v="43"/>
    <x v="9381"/>
    <n v="5000"/>
    <m/>
    <n v="-5000"/>
    <x v="111"/>
  </r>
  <r>
    <x v="2113"/>
    <x v="92"/>
    <x v="278"/>
    <x v="9382"/>
    <n v="3000"/>
    <m/>
    <n v="-3000"/>
    <x v="111"/>
  </r>
  <r>
    <x v="2113"/>
    <x v="73"/>
    <x v="390"/>
    <x v="9383"/>
    <n v="7000"/>
    <m/>
    <n v="-7000"/>
    <x v="111"/>
  </r>
  <r>
    <x v="2113"/>
    <x v="92"/>
    <x v="611"/>
    <x v="898"/>
    <n v="40000"/>
    <m/>
    <n v="-40000"/>
    <x v="111"/>
  </r>
  <r>
    <x v="2113"/>
    <x v="80"/>
    <x v="474"/>
    <x v="233"/>
    <n v="700"/>
    <m/>
    <n v="-700"/>
    <x v="111"/>
  </r>
  <r>
    <x v="2113"/>
    <x v="4"/>
    <x v="4"/>
    <x v="6696"/>
    <n v="3000"/>
    <m/>
    <n v="-3000"/>
    <x v="111"/>
  </r>
  <r>
    <x v="2113"/>
    <x v="73"/>
    <x v="278"/>
    <x v="9384"/>
    <n v="7000"/>
    <m/>
    <n v="-7000"/>
    <x v="111"/>
  </r>
  <r>
    <x v="2113"/>
    <x v="80"/>
    <x v="278"/>
    <x v="9385"/>
    <n v="6000"/>
    <m/>
    <n v="-6000"/>
    <x v="111"/>
  </r>
  <r>
    <x v="2113"/>
    <x v="4"/>
    <x v="4"/>
    <x v="6696"/>
    <n v="4000"/>
    <m/>
    <n v="-4000"/>
    <x v="111"/>
  </r>
  <r>
    <x v="2113"/>
    <x v="67"/>
    <x v="477"/>
    <x v="9386"/>
    <n v="60000"/>
    <m/>
    <n v="-60000"/>
    <x v="111"/>
  </r>
  <r>
    <x v="2113"/>
    <x v="83"/>
    <x v="477"/>
    <x v="9386"/>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87"/>
    <n v="250000"/>
    <m/>
    <n v="-250000"/>
    <x v="111"/>
  </r>
  <r>
    <x v="2114"/>
    <x v="90"/>
    <x v="644"/>
    <x v="9387"/>
    <n v="250000"/>
    <m/>
    <n v="-250000"/>
    <x v="111"/>
  </r>
  <r>
    <x v="2114"/>
    <x v="92"/>
    <x v="644"/>
    <x v="9387"/>
    <n v="500000"/>
    <m/>
    <n v="-500000"/>
    <x v="111"/>
  </r>
  <r>
    <x v="2114"/>
    <x v="23"/>
    <x v="278"/>
    <x v="9388"/>
    <n v="78000"/>
    <m/>
    <n v="-78000"/>
    <x v="111"/>
  </r>
  <r>
    <x v="2114"/>
    <x v="23"/>
    <x v="474"/>
    <x v="9389"/>
    <n v="2500"/>
    <m/>
    <n v="-2500"/>
    <x v="111"/>
  </r>
  <r>
    <x v="2114"/>
    <x v="23"/>
    <x v="285"/>
    <x v="8883"/>
    <n v="500"/>
    <m/>
    <n v="-500"/>
    <x v="111"/>
  </r>
  <r>
    <x v="2114"/>
    <x v="94"/>
    <x v="278"/>
    <x v="9390"/>
    <n v="85000"/>
    <m/>
    <n v="-85000"/>
    <x v="111"/>
  </r>
  <r>
    <x v="2114"/>
    <x v="94"/>
    <x v="781"/>
    <x v="9391"/>
    <n v="165988"/>
    <m/>
    <n v="-165988"/>
    <x v="111"/>
  </r>
  <r>
    <x v="2114"/>
    <x v="81"/>
    <x v="778"/>
    <x v="9392"/>
    <n v="60000"/>
    <m/>
    <n v="-60000"/>
    <x v="111"/>
  </r>
  <r>
    <x v="2114"/>
    <x v="1"/>
    <x v="2"/>
    <x v="9393"/>
    <n v="400"/>
    <m/>
    <n v="-400"/>
    <x v="111"/>
  </r>
  <r>
    <x v="2114"/>
    <x v="1"/>
    <x v="2"/>
    <x v="5271"/>
    <n v="3000"/>
    <m/>
    <n v="-3000"/>
    <x v="111"/>
  </r>
  <r>
    <x v="2114"/>
    <x v="79"/>
    <x v="278"/>
    <x v="9394"/>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5"/>
    <n v="15000"/>
    <m/>
    <n v="-15000"/>
    <x v="111"/>
  </r>
  <r>
    <x v="2115"/>
    <x v="23"/>
    <x v="782"/>
    <x v="9396"/>
    <n v="75000"/>
    <m/>
    <n v="-75000"/>
    <x v="111"/>
  </r>
  <r>
    <x v="2115"/>
    <x v="4"/>
    <x v="4"/>
    <x v="6696"/>
    <n v="4000"/>
    <m/>
    <n v="-4000"/>
    <x v="111"/>
  </r>
  <r>
    <x v="2115"/>
    <x v="4"/>
    <x v="4"/>
    <x v="9397"/>
    <n v="1800"/>
    <m/>
    <n v="-1800"/>
    <x v="111"/>
  </r>
  <r>
    <x v="2115"/>
    <x v="94"/>
    <x v="694"/>
    <x v="233"/>
    <n v="2700"/>
    <m/>
    <n v="-2700"/>
    <x v="111"/>
  </r>
  <r>
    <x v="2115"/>
    <x v="94"/>
    <x v="145"/>
    <x v="9398"/>
    <n v="13000"/>
    <m/>
    <n v="-13000"/>
    <x v="111"/>
  </r>
  <r>
    <x v="2116"/>
    <x v="37"/>
    <x v="769"/>
    <x v="9307"/>
    <n v="50000"/>
    <m/>
    <n v="-50000"/>
    <x v="111"/>
  </r>
  <r>
    <x v="2116"/>
    <x v="81"/>
    <x v="761"/>
    <x v="9399"/>
    <n v="200000"/>
    <m/>
    <n v="-200000"/>
    <x v="111"/>
  </r>
  <r>
    <x v="2115"/>
    <x v="90"/>
    <x v="278"/>
    <x v="9400"/>
    <n v="14000"/>
    <m/>
    <n v="-14000"/>
    <x v="111"/>
  </r>
  <r>
    <x v="2115"/>
    <x v="90"/>
    <x v="783"/>
    <x v="9401"/>
    <n v="3600000"/>
    <m/>
    <n v="-3600000"/>
    <x v="111"/>
  </r>
  <r>
    <x v="2116"/>
    <x v="79"/>
    <x v="277"/>
    <x v="9402"/>
    <n v="15000"/>
    <m/>
    <n v="-15000"/>
    <x v="111"/>
  </r>
  <r>
    <x v="2116"/>
    <x v="94"/>
    <x v="474"/>
    <x v="233"/>
    <n v="1700"/>
    <m/>
    <n v="-1700"/>
    <x v="111"/>
  </r>
  <r>
    <x v="2116"/>
    <x v="79"/>
    <x v="474"/>
    <x v="8211"/>
    <n v="400"/>
    <m/>
    <n v="-400"/>
    <x v="111"/>
  </r>
  <r>
    <x v="2116"/>
    <x v="95"/>
    <x v="278"/>
    <x v="9403"/>
    <n v="10300"/>
    <m/>
    <n v="-10300"/>
    <x v="111"/>
  </r>
  <r>
    <x v="2116"/>
    <x v="84"/>
    <x v="2"/>
    <x v="9404"/>
    <n v="150"/>
    <m/>
    <n v="-150"/>
    <x v="111"/>
  </r>
  <r>
    <x v="2116"/>
    <x v="79"/>
    <x v="278"/>
    <x v="9405"/>
    <n v="2000"/>
    <m/>
    <n v="-2000"/>
    <x v="111"/>
  </r>
  <r>
    <x v="2116"/>
    <x v="94"/>
    <x v="474"/>
    <x v="9406"/>
    <n v="500"/>
    <m/>
    <n v="-500"/>
    <x v="111"/>
  </r>
  <r>
    <x v="2140"/>
    <x v="95"/>
    <x v="278"/>
    <x v="9407"/>
    <n v="1500"/>
    <m/>
    <n v="-1500"/>
    <x v="111"/>
  </r>
  <r>
    <x v="2140"/>
    <x v="73"/>
    <x v="474"/>
    <x v="9408"/>
    <n v="5000"/>
    <m/>
    <n v="-5000"/>
    <x v="111"/>
  </r>
  <r>
    <x v="2140"/>
    <x v="73"/>
    <x v="285"/>
    <x v="9409"/>
    <n v="7000"/>
    <m/>
    <n v="-7000"/>
    <x v="111"/>
  </r>
  <r>
    <x v="2140"/>
    <x v="73"/>
    <x v="278"/>
    <x v="7883"/>
    <n v="29500"/>
    <m/>
    <n v="-29500"/>
    <x v="111"/>
  </r>
  <r>
    <x v="2140"/>
    <x v="73"/>
    <x v="2"/>
    <x v="9410"/>
    <n v="10000"/>
    <m/>
    <n v="-10000"/>
    <x v="111"/>
  </r>
  <r>
    <x v="2140"/>
    <x v="73"/>
    <x v="278"/>
    <x v="9411"/>
    <n v="10000"/>
    <m/>
    <n v="-10000"/>
    <x v="111"/>
  </r>
  <r>
    <x v="2140"/>
    <x v="4"/>
    <x v="2"/>
    <x v="9412"/>
    <n v="5000"/>
    <m/>
    <n v="-5000"/>
    <x v="111"/>
  </r>
  <r>
    <x v="2118"/>
    <x v="73"/>
    <x v="606"/>
    <x v="9413"/>
    <n v="40000"/>
    <m/>
    <n v="-40000"/>
    <x v="111"/>
  </r>
  <r>
    <x v="2118"/>
    <x v="77"/>
    <x v="644"/>
    <x v="9414"/>
    <n v="25780"/>
    <m/>
    <n v="-25780"/>
    <x v="111"/>
  </r>
  <r>
    <x v="2118"/>
    <x v="80"/>
    <x v="644"/>
    <x v="9414"/>
    <n v="10470"/>
    <m/>
    <n v="-10470"/>
    <x v="111"/>
  </r>
  <r>
    <x v="2118"/>
    <x v="84"/>
    <x v="644"/>
    <x v="9414"/>
    <n v="1347"/>
    <m/>
    <n v="-1347"/>
    <x v="111"/>
  </r>
  <r>
    <x v="2118"/>
    <x v="79"/>
    <x v="644"/>
    <x v="9414"/>
    <n v="187415"/>
    <m/>
    <n v="-187415"/>
    <x v="111"/>
  </r>
  <r>
    <x v="2118"/>
    <x v="85"/>
    <x v="644"/>
    <x v="9414"/>
    <n v="4390"/>
    <m/>
    <n v="-4390"/>
    <x v="111"/>
  </r>
  <r>
    <x v="2118"/>
    <x v="87"/>
    <x v="644"/>
    <x v="9414"/>
    <n v="75122"/>
    <m/>
    <n v="-75122"/>
    <x v="111"/>
  </r>
  <r>
    <x v="2118"/>
    <x v="90"/>
    <x v="644"/>
    <x v="9414"/>
    <n v="130168"/>
    <m/>
    <n v="-130168"/>
    <x v="111"/>
  </r>
  <r>
    <x v="2118"/>
    <x v="88"/>
    <x v="644"/>
    <x v="9414"/>
    <n v="13416"/>
    <m/>
    <n v="-13416"/>
    <x v="111"/>
  </r>
  <r>
    <x v="2118"/>
    <x v="96"/>
    <x v="644"/>
    <x v="9414"/>
    <n v="56173"/>
    <m/>
    <n v="-56173"/>
    <x v="111"/>
  </r>
  <r>
    <x v="2118"/>
    <x v="91"/>
    <x v="644"/>
    <x v="9414"/>
    <n v="73043"/>
    <m/>
    <n v="-73043"/>
    <x v="111"/>
  </r>
  <r>
    <x v="2118"/>
    <x v="92"/>
    <x v="644"/>
    <x v="9414"/>
    <n v="322676"/>
    <m/>
    <n v="-322676"/>
    <x v="111"/>
  </r>
  <r>
    <x v="2118"/>
    <x v="84"/>
    <x v="716"/>
    <x v="9307"/>
    <n v="275000"/>
    <m/>
    <n v="-275000"/>
    <x v="111"/>
  </r>
  <r>
    <x v="2118"/>
    <x v="73"/>
    <x v="474"/>
    <x v="233"/>
    <n v="240"/>
    <m/>
    <n v="-240"/>
    <x v="111"/>
  </r>
  <r>
    <x v="2118"/>
    <x v="73"/>
    <x v="773"/>
    <x v="9415"/>
    <n v="20000"/>
    <m/>
    <n v="-20000"/>
    <x v="111"/>
  </r>
  <r>
    <x v="2118"/>
    <x v="4"/>
    <x v="4"/>
    <x v="6696"/>
    <n v="4000"/>
    <m/>
    <n v="-4000"/>
    <x v="111"/>
  </r>
  <r>
    <x v="2118"/>
    <x v="23"/>
    <x v="465"/>
    <x v="9416"/>
    <n v="20000"/>
    <m/>
    <n v="-20000"/>
    <x v="111"/>
  </r>
  <r>
    <x v="2118"/>
    <x v="91"/>
    <x v="784"/>
    <x v="9417"/>
    <n v="15100"/>
    <m/>
    <n v="-15100"/>
    <x v="111"/>
  </r>
  <r>
    <x v="2118"/>
    <x v="67"/>
    <x v="2"/>
    <x v="9418"/>
    <n v="600"/>
    <m/>
    <n v="-600"/>
    <x v="111"/>
  </r>
  <r>
    <x v="2118"/>
    <x v="94"/>
    <x v="465"/>
    <x v="2606"/>
    <n v="5000"/>
    <m/>
    <n v="-5000"/>
    <x v="111"/>
  </r>
  <r>
    <x v="2117"/>
    <x v="94"/>
    <x v="390"/>
    <x v="8477"/>
    <n v="7000"/>
    <m/>
    <n v="-7000"/>
    <x v="111"/>
  </r>
  <r>
    <x v="2141"/>
    <x v="97"/>
    <x v="596"/>
    <x v="9419"/>
    <n v="94000"/>
    <m/>
    <n v="-94000"/>
    <x v="111"/>
  </r>
  <r>
    <x v="2141"/>
    <x v="94"/>
    <x v="278"/>
    <x v="9420"/>
    <n v="85000"/>
    <m/>
    <n v="-85000"/>
    <x v="111"/>
  </r>
  <r>
    <x v="2141"/>
    <x v="94"/>
    <x v="548"/>
    <x v="9421"/>
    <n v="306300"/>
    <m/>
    <n v="-306300"/>
    <x v="111"/>
  </r>
  <r>
    <x v="2141"/>
    <x v="79"/>
    <x v="774"/>
    <x v="9422"/>
    <n v="14100"/>
    <m/>
    <n v="-14100"/>
    <x v="111"/>
  </r>
  <r>
    <x v="2141"/>
    <x v="73"/>
    <x v="774"/>
    <x v="9422"/>
    <n v="65000"/>
    <m/>
    <n v="-65000"/>
    <x v="111"/>
  </r>
  <r>
    <x v="2141"/>
    <x v="94"/>
    <x v="774"/>
    <x v="9422"/>
    <n v="128080"/>
    <m/>
    <n v="-128080"/>
    <x v="111"/>
  </r>
  <r>
    <x v="2119"/>
    <x v="73"/>
    <x v="698"/>
    <x v="6442"/>
    <n v="700000"/>
    <m/>
    <n v="-700000"/>
    <x v="111"/>
  </r>
  <r>
    <x v="2121"/>
    <x v="73"/>
    <x v="773"/>
    <x v="9423"/>
    <n v="40000"/>
    <m/>
    <n v="-40000"/>
    <x v="111"/>
  </r>
  <r>
    <x v="2117"/>
    <x v="4"/>
    <x v="2"/>
    <x v="9424"/>
    <n v="25000"/>
    <m/>
    <n v="-25000"/>
    <x v="111"/>
  </r>
  <r>
    <x v="2117"/>
    <x v="92"/>
    <x v="611"/>
    <x v="6371"/>
    <n v="88000"/>
    <m/>
    <n v="-88000"/>
    <x v="111"/>
  </r>
  <r>
    <x v="2117"/>
    <x v="4"/>
    <x v="4"/>
    <x v="6924"/>
    <n v="850"/>
    <m/>
    <n v="-850"/>
    <x v="111"/>
  </r>
  <r>
    <x v="2117"/>
    <x v="73"/>
    <x v="2"/>
    <x v="9425"/>
    <n v="1000"/>
    <m/>
    <n v="-1000"/>
    <x v="111"/>
  </r>
  <r>
    <x v="2119"/>
    <x v="90"/>
    <x v="758"/>
    <x v="9426"/>
    <n v="80000"/>
    <m/>
    <n v="-80000"/>
    <x v="111"/>
  </r>
  <r>
    <x v="2119"/>
    <x v="84"/>
    <x v="758"/>
    <x v="9426"/>
    <n v="30000"/>
    <m/>
    <n v="-30000"/>
    <x v="111"/>
  </r>
  <r>
    <x v="2119"/>
    <x v="68"/>
    <x v="78"/>
    <x v="9427"/>
    <n v="148537"/>
    <m/>
    <n v="-148537"/>
    <x v="111"/>
  </r>
  <r>
    <x v="2119"/>
    <x v="77"/>
    <x v="78"/>
    <x v="9427"/>
    <n v="8740"/>
    <m/>
    <n v="-8740"/>
    <x v="111"/>
  </r>
  <r>
    <x v="2119"/>
    <x v="67"/>
    <x v="78"/>
    <x v="9427"/>
    <n v="91300"/>
    <m/>
    <n v="-91300"/>
    <x v="111"/>
  </r>
  <r>
    <x v="2119"/>
    <x v="52"/>
    <x v="78"/>
    <x v="9427"/>
    <n v="10980"/>
    <m/>
    <n v="-10980"/>
    <x v="111"/>
  </r>
  <r>
    <x v="2119"/>
    <x v="83"/>
    <x v="78"/>
    <x v="9427"/>
    <n v="206520"/>
    <m/>
    <n v="-206520"/>
    <x v="111"/>
  </r>
  <r>
    <x v="2119"/>
    <x v="88"/>
    <x v="78"/>
    <x v="9427"/>
    <n v="19640"/>
    <m/>
    <n v="-19640"/>
    <x v="111"/>
  </r>
  <r>
    <x v="2119"/>
    <x v="81"/>
    <x v="78"/>
    <x v="9427"/>
    <n v="259118"/>
    <m/>
    <n v="-259118"/>
    <x v="111"/>
  </r>
  <r>
    <x v="2119"/>
    <x v="84"/>
    <x v="78"/>
    <x v="9427"/>
    <n v="5165"/>
    <m/>
    <n v="-5165"/>
    <x v="111"/>
  </r>
  <r>
    <x v="2120"/>
    <x v="94"/>
    <x v="278"/>
    <x v="9428"/>
    <n v="125000"/>
    <m/>
    <n v="-125000"/>
    <x v="111"/>
  </r>
  <r>
    <x v="2119"/>
    <x v="7"/>
    <x v="27"/>
    <x v="9429"/>
    <n v="5500"/>
    <m/>
    <n v="-5500"/>
    <x v="111"/>
  </r>
  <r>
    <x v="2119"/>
    <x v="4"/>
    <x v="27"/>
    <x v="9429"/>
    <n v="5500"/>
    <m/>
    <n v="-5500"/>
    <x v="111"/>
  </r>
  <r>
    <x v="2119"/>
    <x v="94"/>
    <x v="785"/>
    <x v="9430"/>
    <n v="114000"/>
    <m/>
    <n v="-114000"/>
    <x v="111"/>
  </r>
  <r>
    <x v="2119"/>
    <x v="4"/>
    <x v="4"/>
    <x v="9431"/>
    <n v="4000"/>
    <m/>
    <n v="-4000"/>
    <x v="111"/>
  </r>
  <r>
    <x v="2119"/>
    <x v="94"/>
    <x v="285"/>
    <x v="7068"/>
    <n v="2000"/>
    <m/>
    <n v="-2000"/>
    <x v="111"/>
  </r>
  <r>
    <x v="2119"/>
    <x v="84"/>
    <x v="277"/>
    <x v="233"/>
    <n v="850"/>
    <m/>
    <n v="-850"/>
    <x v="111"/>
  </r>
  <r>
    <x v="2119"/>
    <x v="94"/>
    <x v="474"/>
    <x v="9432"/>
    <n v="5550"/>
    <m/>
    <n v="-5550"/>
    <x v="111"/>
  </r>
  <r>
    <x v="2120"/>
    <x v="92"/>
    <x v="474"/>
    <x v="9432"/>
    <n v="3500"/>
    <m/>
    <n v="-3500"/>
    <x v="111"/>
  </r>
  <r>
    <x v="2120"/>
    <x v="94"/>
    <x v="278"/>
    <x v="9433"/>
    <n v="85000"/>
    <m/>
    <n v="-85000"/>
    <x v="111"/>
  </r>
  <r>
    <x v="2121"/>
    <x v="94"/>
    <x v="232"/>
    <x v="9430"/>
    <n v="108000"/>
    <m/>
    <n v="-108000"/>
    <x v="111"/>
  </r>
  <r>
    <x v="2121"/>
    <x v="94"/>
    <x v="417"/>
    <x v="9434"/>
    <n v="550000"/>
    <m/>
    <n v="-550000"/>
    <x v="111"/>
  </r>
  <r>
    <x v="2121"/>
    <x v="84"/>
    <x v="542"/>
    <x v="9435"/>
    <n v="42000"/>
    <m/>
    <n v="-42000"/>
    <x v="111"/>
  </r>
  <r>
    <x v="2121"/>
    <x v="79"/>
    <x v="542"/>
    <x v="9435"/>
    <n v="30000"/>
    <m/>
    <n v="-30000"/>
    <x v="111"/>
  </r>
  <r>
    <x v="2121"/>
    <x v="90"/>
    <x v="758"/>
    <x v="9436"/>
    <n v="19000"/>
    <m/>
    <n v="-19000"/>
    <x v="111"/>
  </r>
  <r>
    <x v="2121"/>
    <x v="94"/>
    <x v="786"/>
    <x v="9437"/>
    <n v="240000"/>
    <m/>
    <n v="-240000"/>
    <x v="111"/>
  </r>
  <r>
    <x v="2121"/>
    <x v="94"/>
    <x v="278"/>
    <x v="9438"/>
    <n v="4100"/>
    <m/>
    <n v="-4100"/>
    <x v="111"/>
  </r>
  <r>
    <x v="2121"/>
    <x v="94"/>
    <x v="285"/>
    <x v="7068"/>
    <n v="1000"/>
    <m/>
    <n v="-1000"/>
    <x v="111"/>
  </r>
  <r>
    <x v="2121"/>
    <x v="94"/>
    <x v="278"/>
    <x v="9439"/>
    <n v="5900"/>
    <m/>
    <n v="-5900"/>
    <x v="111"/>
  </r>
  <r>
    <x v="2121"/>
    <x v="94"/>
    <x v="474"/>
    <x v="9432"/>
    <n v="2000"/>
    <m/>
    <n v="-2000"/>
    <x v="111"/>
  </r>
  <r>
    <x v="2121"/>
    <x v="94"/>
    <x v="390"/>
    <x v="9440"/>
    <n v="1000"/>
    <m/>
    <n v="-1000"/>
    <x v="111"/>
  </r>
  <r>
    <x v="2121"/>
    <x v="4"/>
    <x v="4"/>
    <x v="6924"/>
    <n v="2000"/>
    <m/>
    <n v="-2000"/>
    <x v="111"/>
  </r>
  <r>
    <x v="2121"/>
    <x v="79"/>
    <x v="474"/>
    <x v="233"/>
    <n v="3000"/>
    <m/>
    <n v="-3000"/>
    <x v="111"/>
  </r>
  <r>
    <x v="2121"/>
    <x v="79"/>
    <x v="474"/>
    <x v="9441"/>
    <n v="5100"/>
    <m/>
    <n v="-5100"/>
    <x v="111"/>
  </r>
  <r>
    <x v="2142"/>
    <x v="94"/>
    <x v="278"/>
    <x v="9442"/>
    <n v="8500"/>
    <m/>
    <n v="-8500"/>
    <x v="111"/>
  </r>
  <r>
    <x v="2142"/>
    <x v="94"/>
    <x v="474"/>
    <x v="9432"/>
    <n v="2500"/>
    <m/>
    <n v="-2500"/>
    <x v="111"/>
  </r>
  <r>
    <x v="2142"/>
    <x v="79"/>
    <x v="278"/>
    <x v="9443"/>
    <n v="1900"/>
    <m/>
    <n v="-1900"/>
    <x v="111"/>
  </r>
  <r>
    <x v="2142"/>
    <x v="7"/>
    <x v="2"/>
    <x v="9444"/>
    <n v="900"/>
    <m/>
    <n v="-900"/>
    <x v="111"/>
  </r>
  <r>
    <x v="2142"/>
    <x v="94"/>
    <x v="694"/>
    <x v="466"/>
    <n v="3940"/>
    <m/>
    <n v="-3940"/>
    <x v="111"/>
  </r>
  <r>
    <x v="2142"/>
    <x v="94"/>
    <x v="474"/>
    <x v="9445"/>
    <n v="1500"/>
    <m/>
    <n v="-1500"/>
    <x v="111"/>
  </r>
  <r>
    <x v="2143"/>
    <x v="4"/>
    <x v="4"/>
    <x v="6924"/>
    <n v="4000"/>
    <m/>
    <n v="-4000"/>
    <x v="111"/>
  </r>
  <r>
    <x v="2144"/>
    <x v="84"/>
    <x v="750"/>
    <x v="9446"/>
    <n v="4500"/>
    <m/>
    <n v="-4500"/>
    <x v="111"/>
  </r>
  <r>
    <x v="2144"/>
    <x v="88"/>
    <x v="278"/>
    <x v="9447"/>
    <n v="1000"/>
    <m/>
    <n v="-1000"/>
    <x v="111"/>
  </r>
  <r>
    <x v="2144"/>
    <x v="92"/>
    <x v="2"/>
    <x v="9448"/>
    <n v="2500"/>
    <m/>
    <n v="-2500"/>
    <x v="111"/>
  </r>
  <r>
    <x v="2144"/>
    <x v="79"/>
    <x v="474"/>
    <x v="233"/>
    <n v="2000"/>
    <m/>
    <n v="-2000"/>
    <x v="111"/>
  </r>
  <r>
    <x v="2144"/>
    <x v="94"/>
    <x v="474"/>
    <x v="233"/>
    <n v="1000"/>
    <m/>
    <n v="-1000"/>
    <x v="111"/>
  </r>
  <r>
    <x v="2143"/>
    <x v="79"/>
    <x v="744"/>
    <x v="9449"/>
    <n v="100000"/>
    <m/>
    <n v="-100000"/>
    <x v="111"/>
  </r>
  <r>
    <x v="2143"/>
    <x v="92"/>
    <x v="783"/>
    <x v="9307"/>
    <n v="520000"/>
    <m/>
    <n v="-520000"/>
    <x v="111"/>
  </r>
  <r>
    <x v="2143"/>
    <x v="94"/>
    <x v="729"/>
    <x v="9450"/>
    <n v="700000"/>
    <m/>
    <n v="-700000"/>
    <x v="111"/>
  </r>
  <r>
    <x v="2143"/>
    <x v="79"/>
    <x v="744"/>
    <x v="8439"/>
    <n v="25000"/>
    <m/>
    <n v="-25000"/>
    <x v="111"/>
  </r>
  <r>
    <x v="2143"/>
    <x v="73"/>
    <x v="338"/>
    <x v="9451"/>
    <n v="300000"/>
    <m/>
    <n v="-300000"/>
    <x v="111"/>
  </r>
  <r>
    <x v="2143"/>
    <x v="90"/>
    <x v="748"/>
    <x v="9452"/>
    <n v="75000"/>
    <m/>
    <n v="-75000"/>
    <x v="111"/>
  </r>
  <r>
    <x v="2145"/>
    <x v="16"/>
    <x v="205"/>
    <x v="9453"/>
    <n v="20000"/>
    <m/>
    <n v="-20000"/>
    <x v="111"/>
  </r>
  <r>
    <x v="2145"/>
    <x v="79"/>
    <x v="766"/>
    <x v="9454"/>
    <n v="210000"/>
    <m/>
    <n v="-210000"/>
    <x v="111"/>
  </r>
  <r>
    <x v="2145"/>
    <x v="77"/>
    <x v="766"/>
    <x v="9454"/>
    <n v="160000"/>
    <m/>
    <n v="-160000"/>
    <x v="111"/>
  </r>
  <r>
    <x v="2145"/>
    <x v="94"/>
    <x v="766"/>
    <x v="9454"/>
    <n v="180000"/>
    <m/>
    <n v="-180000"/>
    <x v="111"/>
  </r>
  <r>
    <x v="2145"/>
    <x v="7"/>
    <x v="560"/>
    <x v="9455"/>
    <n v="80000"/>
    <m/>
    <n v="-80000"/>
    <x v="111"/>
  </r>
  <r>
    <x v="2145"/>
    <x v="37"/>
    <x v="291"/>
    <x v="9456"/>
    <n v="150000"/>
    <m/>
    <n v="-150000"/>
    <x v="111"/>
  </r>
  <r>
    <x v="2145"/>
    <x v="58"/>
    <x v="760"/>
    <x v="9457"/>
    <n v="24000"/>
    <m/>
    <n v="-24000"/>
    <x v="111"/>
  </r>
  <r>
    <x v="2145"/>
    <x v="92"/>
    <x v="369"/>
    <x v="9104"/>
    <n v="300000"/>
    <m/>
    <n v="-300000"/>
    <x v="111"/>
  </r>
  <r>
    <x v="2146"/>
    <x v="76"/>
    <x v="518"/>
    <x v="9457"/>
    <n v="100000"/>
    <m/>
    <n v="-100000"/>
    <x v="111"/>
  </r>
  <r>
    <x v="2145"/>
    <x v="4"/>
    <x v="4"/>
    <x v="6924"/>
    <n v="4000"/>
    <m/>
    <n v="-4000"/>
    <x v="111"/>
  </r>
  <r>
    <x v="2146"/>
    <x v="73"/>
    <x v="536"/>
    <x v="9458"/>
    <n v="1500"/>
    <m/>
    <n v="-1500"/>
    <x v="111"/>
  </r>
  <r>
    <x v="2146"/>
    <x v="79"/>
    <x v="278"/>
    <x v="9459"/>
    <n v="350"/>
    <m/>
    <n v="-350"/>
    <x v="111"/>
  </r>
  <r>
    <x v="2146"/>
    <x v="79"/>
    <x v="285"/>
    <x v="5409"/>
    <n v="150"/>
    <m/>
    <n v="-150"/>
    <x v="111"/>
  </r>
  <r>
    <x v="2146"/>
    <x v="79"/>
    <x v="278"/>
    <x v="9460"/>
    <n v="20500"/>
    <m/>
    <n v="-20500"/>
    <x v="111"/>
  </r>
  <r>
    <x v="2146"/>
    <x v="2"/>
    <x v="465"/>
    <x v="9461"/>
    <n v="5000"/>
    <m/>
    <n v="-5000"/>
    <x v="111"/>
  </r>
  <r>
    <x v="2146"/>
    <x v="94"/>
    <x v="474"/>
    <x v="9462"/>
    <n v="3000"/>
    <m/>
    <n v="-3000"/>
    <x v="111"/>
  </r>
  <r>
    <x v="2146"/>
    <x v="58"/>
    <x v="278"/>
    <x v="9463"/>
    <n v="12080"/>
    <m/>
    <n v="-12080"/>
    <x v="111"/>
  </r>
  <r>
    <x v="2146"/>
    <x v="4"/>
    <x v="4"/>
    <x v="6924"/>
    <n v="1000"/>
    <m/>
    <n v="-1000"/>
    <x v="111"/>
  </r>
  <r>
    <x v="2146"/>
    <x v="79"/>
    <x v="2"/>
    <x v="9464"/>
    <n v="120"/>
    <m/>
    <n v="-120"/>
    <x v="111"/>
  </r>
  <r>
    <x v="2146"/>
    <x v="91"/>
    <x v="278"/>
    <x v="9465"/>
    <n v="16200"/>
    <m/>
    <n v="-16200"/>
    <x v="111"/>
  </r>
  <r>
    <x v="2146"/>
    <x v="91"/>
    <x v="278"/>
    <x v="5324"/>
    <n v="5050"/>
    <m/>
    <n v="-5050"/>
    <x v="111"/>
  </r>
  <r>
    <x v="2146"/>
    <x v="73"/>
    <x v="278"/>
    <x v="7883"/>
    <n v="4760"/>
    <m/>
    <n v="-4760"/>
    <x v="111"/>
  </r>
  <r>
    <x v="2146"/>
    <x v="92"/>
    <x v="278"/>
    <x v="9466"/>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67"/>
    <n v="400"/>
    <m/>
    <n v="-400"/>
    <x v="111"/>
  </r>
  <r>
    <x v="2147"/>
    <x v="84"/>
    <x v="278"/>
    <x v="9468"/>
    <n v="5000"/>
    <m/>
    <n v="-5000"/>
    <x v="111"/>
  </r>
  <r>
    <x v="2147"/>
    <x v="94"/>
    <x v="278"/>
    <x v="9469"/>
    <n v="84000"/>
    <m/>
    <n v="-84000"/>
    <x v="111"/>
  </r>
  <r>
    <x v="2147"/>
    <x v="79"/>
    <x v="278"/>
    <x v="9469"/>
    <n v="50000"/>
    <m/>
    <n v="-50000"/>
    <x v="111"/>
  </r>
  <r>
    <x v="2147"/>
    <x v="97"/>
    <x v="278"/>
    <x v="9469"/>
    <n v="27180"/>
    <m/>
    <n v="-27180"/>
    <x v="111"/>
  </r>
  <r>
    <x v="2147"/>
    <x v="80"/>
    <x v="278"/>
    <x v="9469"/>
    <n v="5600"/>
    <m/>
    <n v="-5600"/>
    <x v="111"/>
  </r>
  <r>
    <x v="2147"/>
    <x v="84"/>
    <x v="278"/>
    <x v="9469"/>
    <n v="11580"/>
    <m/>
    <n v="-11580"/>
    <x v="111"/>
  </r>
  <r>
    <x v="2147"/>
    <x v="92"/>
    <x v="278"/>
    <x v="9469"/>
    <n v="29535"/>
    <m/>
    <n v="-29535"/>
    <x v="111"/>
  </r>
  <r>
    <x v="2147"/>
    <x v="97"/>
    <x v="611"/>
    <x v="9470"/>
    <n v="50000"/>
    <m/>
    <n v="-50000"/>
    <x v="111"/>
  </r>
  <r>
    <x v="2147"/>
    <x v="94"/>
    <x v="757"/>
    <x v="9471"/>
    <n v="200000"/>
    <m/>
    <n v="-200000"/>
    <x v="111"/>
  </r>
  <r>
    <x v="2148"/>
    <x v="73"/>
    <x v="770"/>
    <x v="9472"/>
    <n v="400000"/>
    <m/>
    <n v="-400000"/>
    <x v="111"/>
  </r>
  <r>
    <x v="2148"/>
    <x v="94"/>
    <x v="278"/>
    <x v="9473"/>
    <n v="32500"/>
    <m/>
    <n v="-32500"/>
    <x v="111"/>
  </r>
  <r>
    <x v="2148"/>
    <x v="79"/>
    <x v="278"/>
    <x v="9473"/>
    <n v="32500"/>
    <m/>
    <n v="-32500"/>
    <x v="111"/>
  </r>
  <r>
    <x v="2148"/>
    <x v="97"/>
    <x v="278"/>
    <x v="9473"/>
    <n v="32500"/>
    <m/>
    <n v="-32500"/>
    <x v="111"/>
  </r>
  <r>
    <x v="2148"/>
    <x v="94"/>
    <x v="474"/>
    <x v="233"/>
    <n v="500"/>
    <m/>
    <n v="-500"/>
    <x v="111"/>
  </r>
  <r>
    <x v="2148"/>
    <x v="94"/>
    <x v="278"/>
    <x v="9474"/>
    <n v="7200"/>
    <m/>
    <n v="-7200"/>
    <x v="111"/>
  </r>
  <r>
    <x v="2148"/>
    <x v="79"/>
    <x v="278"/>
    <x v="9474"/>
    <n v="7200"/>
    <m/>
    <n v="-7200"/>
    <x v="111"/>
  </r>
  <r>
    <x v="2148"/>
    <x v="97"/>
    <x v="278"/>
    <x v="9474"/>
    <n v="7200"/>
    <m/>
    <n v="-7200"/>
    <x v="111"/>
  </r>
  <r>
    <x v="2148"/>
    <x v="94"/>
    <x v="278"/>
    <x v="9475"/>
    <n v="3000"/>
    <m/>
    <n v="-3000"/>
    <x v="111"/>
  </r>
  <r>
    <x v="2148"/>
    <x v="79"/>
    <x v="278"/>
    <x v="9475"/>
    <n v="3000"/>
    <m/>
    <n v="-3000"/>
    <x v="111"/>
  </r>
  <r>
    <x v="2148"/>
    <x v="97"/>
    <x v="278"/>
    <x v="9475"/>
    <n v="3000"/>
    <m/>
    <n v="-3000"/>
    <x v="111"/>
  </r>
  <r>
    <x v="2148"/>
    <x v="79"/>
    <x v="474"/>
    <x v="233"/>
    <n v="2600"/>
    <m/>
    <n v="-2600"/>
    <x v="111"/>
  </r>
  <r>
    <x v="2148"/>
    <x v="73"/>
    <x v="278"/>
    <x v="9476"/>
    <n v="37840"/>
    <m/>
    <n v="-37840"/>
    <x v="111"/>
  </r>
  <r>
    <x v="2148"/>
    <x v="58"/>
    <x v="278"/>
    <x v="9476"/>
    <n v="11000"/>
    <m/>
    <n v="-11000"/>
    <x v="111"/>
  </r>
  <r>
    <x v="2149"/>
    <x v="3"/>
    <x v="278"/>
    <x v="9477"/>
    <n v="1500"/>
    <m/>
    <n v="-1500"/>
    <x v="111"/>
  </r>
  <r>
    <x v="2149"/>
    <x v="91"/>
    <x v="278"/>
    <x v="9478"/>
    <n v="1500"/>
    <m/>
    <n v="-1500"/>
    <x v="111"/>
  </r>
  <r>
    <x v="2149"/>
    <x v="4"/>
    <x v="4"/>
    <x v="2436"/>
    <n v="5000"/>
    <m/>
    <n v="-5000"/>
    <x v="111"/>
  </r>
  <r>
    <x v="2149"/>
    <x v="74"/>
    <x v="542"/>
    <x v="898"/>
    <n v="11000"/>
    <m/>
    <n v="-11000"/>
    <x v="111"/>
  </r>
  <r>
    <x v="2149"/>
    <x v="61"/>
    <x v="542"/>
    <x v="898"/>
    <n v="20000"/>
    <m/>
    <n v="-20000"/>
    <x v="111"/>
  </r>
  <r>
    <x v="2149"/>
    <x v="1"/>
    <x v="43"/>
    <x v="9479"/>
    <n v="3500"/>
    <m/>
    <n v="-3500"/>
    <x v="111"/>
  </r>
  <r>
    <x v="2149"/>
    <x v="1"/>
    <x v="285"/>
    <x v="233"/>
    <n v="700"/>
    <m/>
    <n v="-700"/>
    <x v="111"/>
  </r>
  <r>
    <x v="2149"/>
    <x v="84"/>
    <x v="750"/>
    <x v="9480"/>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1"/>
    <n v="125960"/>
    <m/>
    <n v="-125960"/>
    <x v="111"/>
  </r>
  <r>
    <x v="2149"/>
    <x v="61"/>
    <x v="43"/>
    <x v="9482"/>
    <n v="33000"/>
    <m/>
    <n v="-33000"/>
    <x v="111"/>
  </r>
  <r>
    <x v="2149"/>
    <x v="84"/>
    <x v="787"/>
    <x v="9483"/>
    <n v="50000"/>
    <m/>
    <n v="-50000"/>
    <x v="111"/>
  </r>
  <r>
    <x v="2150"/>
    <x v="73"/>
    <x v="474"/>
    <x v="9484"/>
    <n v="500"/>
    <m/>
    <n v="-500"/>
    <x v="111"/>
  </r>
  <r>
    <x v="2150"/>
    <x v="4"/>
    <x v="4"/>
    <x v="2436"/>
    <n v="1500"/>
    <m/>
    <n v="-1500"/>
    <x v="111"/>
  </r>
  <r>
    <x v="2150"/>
    <x v="98"/>
    <x v="58"/>
    <x v="3671"/>
    <n v="54400"/>
    <m/>
    <n v="-54400"/>
    <x v="111"/>
  </r>
  <r>
    <x v="2150"/>
    <x v="94"/>
    <x v="553"/>
    <x v="9307"/>
    <n v="500000"/>
    <m/>
    <n v="-500000"/>
    <x v="111"/>
  </r>
  <r>
    <x v="2150"/>
    <x v="94"/>
    <x v="788"/>
    <x v="9485"/>
    <n v="1010000"/>
    <m/>
    <n v="-1010000"/>
    <x v="111"/>
  </r>
  <r>
    <x v="2150"/>
    <x v="86"/>
    <x v="644"/>
    <x v="9486"/>
    <n v="1000000"/>
    <m/>
    <n v="-1000000"/>
    <x v="111"/>
  </r>
  <r>
    <x v="2150"/>
    <x v="86"/>
    <x v="21"/>
    <x v="9487"/>
    <n v="491000"/>
    <m/>
    <n v="-491000"/>
    <x v="111"/>
  </r>
  <r>
    <x v="2150"/>
    <x v="86"/>
    <x v="21"/>
    <x v="9487"/>
    <n v="480000"/>
    <m/>
    <n v="-480000"/>
    <x v="111"/>
  </r>
  <r>
    <x v="2150"/>
    <x v="86"/>
    <x v="21"/>
    <x v="9487"/>
    <n v="370000"/>
    <m/>
    <n v="-370000"/>
    <x v="111"/>
  </r>
  <r>
    <x v="2150"/>
    <x v="94"/>
    <x v="716"/>
    <x v="8731"/>
    <n v="200000"/>
    <m/>
    <n v="-200000"/>
    <x v="111"/>
  </r>
  <r>
    <x v="2138"/>
    <x v="76"/>
    <x v="248"/>
    <x v="9488"/>
    <n v="91980"/>
    <m/>
    <n v="-91980"/>
    <x v="111"/>
  </r>
  <r>
    <x v="2138"/>
    <x v="74"/>
    <x v="248"/>
    <x v="9488"/>
    <n v="21340"/>
    <m/>
    <n v="-21340"/>
    <x v="111"/>
  </r>
  <r>
    <x v="2138"/>
    <x v="81"/>
    <x v="248"/>
    <x v="9488"/>
    <n v="140985"/>
    <m/>
    <n v="-140985"/>
    <x v="111"/>
  </r>
  <r>
    <x v="2138"/>
    <x v="80"/>
    <x v="248"/>
    <x v="9488"/>
    <n v="15980"/>
    <m/>
    <n v="-15980"/>
    <x v="111"/>
  </r>
  <r>
    <x v="2138"/>
    <x v="67"/>
    <x v="248"/>
    <x v="9488"/>
    <n v="45000"/>
    <m/>
    <n v="-45000"/>
    <x v="111"/>
  </r>
  <r>
    <x v="2138"/>
    <x v="83"/>
    <x v="248"/>
    <x v="9488"/>
    <n v="114255"/>
    <m/>
    <n v="-114255"/>
    <x v="111"/>
  </r>
  <r>
    <x v="2138"/>
    <x v="79"/>
    <x v="248"/>
    <x v="9488"/>
    <n v="83530"/>
    <m/>
    <n v="-83530"/>
    <x v="111"/>
  </r>
  <r>
    <x v="2138"/>
    <x v="85"/>
    <x v="248"/>
    <x v="9488"/>
    <n v="65500"/>
    <m/>
    <n v="-65500"/>
    <x v="111"/>
  </r>
  <r>
    <x v="2138"/>
    <x v="90"/>
    <x v="248"/>
    <x v="9488"/>
    <n v="250855"/>
    <m/>
    <n v="-250855"/>
    <x v="111"/>
  </r>
  <r>
    <x v="2138"/>
    <x v="92"/>
    <x v="248"/>
    <x v="9488"/>
    <n v="41135"/>
    <m/>
    <n v="-41135"/>
    <x v="111"/>
  </r>
  <r>
    <x v="2138"/>
    <x v="86"/>
    <x v="248"/>
    <x v="9488"/>
    <n v="205140"/>
    <m/>
    <n v="-205140"/>
    <x v="111"/>
  </r>
  <r>
    <x v="2138"/>
    <x v="80"/>
    <x v="592"/>
    <x v="9341"/>
    <n v="1000000"/>
    <m/>
    <n v="-1000000"/>
    <x v="111"/>
  </r>
  <r>
    <x v="2138"/>
    <x v="67"/>
    <x v="635"/>
    <x v="9489"/>
    <n v="153000"/>
    <m/>
    <n v="-153000"/>
    <x v="111"/>
  </r>
  <r>
    <x v="2138"/>
    <x v="84"/>
    <x v="635"/>
    <x v="9490"/>
    <n v="150000"/>
    <m/>
    <n v="-150000"/>
    <x v="111"/>
  </r>
  <r>
    <x v="2138"/>
    <x v="80"/>
    <x v="339"/>
    <x v="9491"/>
    <n v="98000"/>
    <m/>
    <n v="-98000"/>
    <x v="111"/>
  </r>
  <r>
    <x v="2138"/>
    <x v="65"/>
    <x v="339"/>
    <x v="9491"/>
    <n v="50000"/>
    <m/>
    <n v="-50000"/>
    <x v="111"/>
  </r>
  <r>
    <x v="2138"/>
    <x v="69"/>
    <x v="339"/>
    <x v="9491"/>
    <n v="61000"/>
    <m/>
    <n v="-61000"/>
    <x v="111"/>
  </r>
  <r>
    <x v="2138"/>
    <x v="62"/>
    <x v="339"/>
    <x v="9491"/>
    <n v="25000"/>
    <m/>
    <n v="-25000"/>
    <x v="111"/>
  </r>
  <r>
    <x v="2138"/>
    <x v="88"/>
    <x v="339"/>
    <x v="9491"/>
    <n v="55000"/>
    <m/>
    <n v="-55000"/>
    <x v="111"/>
  </r>
  <r>
    <x v="2138"/>
    <x v="92"/>
    <x v="339"/>
    <x v="9491"/>
    <n v="53000"/>
    <m/>
    <n v="-53000"/>
    <x v="111"/>
  </r>
  <r>
    <x v="2139"/>
    <x v="80"/>
    <x v="748"/>
    <x v="9492"/>
    <n v="31000"/>
    <m/>
    <n v="-31000"/>
    <x v="111"/>
  </r>
  <r>
    <x v="2139"/>
    <x v="90"/>
    <x v="748"/>
    <x v="9492"/>
    <n v="16000"/>
    <m/>
    <n v="-16000"/>
    <x v="111"/>
  </r>
  <r>
    <x v="2139"/>
    <x v="79"/>
    <x v="748"/>
    <x v="9492"/>
    <n v="54000"/>
    <m/>
    <n v="-54000"/>
    <x v="111"/>
  </r>
  <r>
    <x v="2139"/>
    <x v="84"/>
    <x v="748"/>
    <x v="9492"/>
    <n v="6000"/>
    <m/>
    <n v="-6000"/>
    <x v="111"/>
  </r>
  <r>
    <x v="2139"/>
    <x v="67"/>
    <x v="748"/>
    <x v="9492"/>
    <n v="4000"/>
    <m/>
    <n v="-4000"/>
    <x v="111"/>
  </r>
  <r>
    <x v="2139"/>
    <x v="23"/>
    <x v="261"/>
    <x v="9493"/>
    <n v="32760"/>
    <m/>
    <n v="-32760"/>
    <x v="111"/>
  </r>
  <r>
    <x v="2139"/>
    <x v="22"/>
    <x v="261"/>
    <x v="9493"/>
    <n v="35360"/>
    <m/>
    <n v="-35360"/>
    <x v="111"/>
  </r>
  <r>
    <x v="2139"/>
    <x v="93"/>
    <x v="261"/>
    <x v="9493"/>
    <n v="11960"/>
    <m/>
    <n v="-11960"/>
    <x v="111"/>
  </r>
  <r>
    <x v="2139"/>
    <x v="58"/>
    <x v="261"/>
    <x v="9493"/>
    <n v="17316"/>
    <m/>
    <n v="-17316"/>
    <x v="111"/>
  </r>
  <r>
    <x v="2139"/>
    <x v="89"/>
    <x v="261"/>
    <x v="9494"/>
    <n v="-15738"/>
    <m/>
    <n v="15738"/>
    <x v="111"/>
  </r>
  <r>
    <x v="2114"/>
    <x v="73"/>
    <x v="45"/>
    <x v="9495"/>
    <n v="1154145"/>
    <m/>
    <n v="-1154145"/>
    <x v="111"/>
  </r>
  <r>
    <x v="2145"/>
    <x v="86"/>
    <x v="324"/>
    <x v="9496"/>
    <n v="400000"/>
    <m/>
    <n v="-400000"/>
    <x v="111"/>
  </r>
  <r>
    <x v="2145"/>
    <x v="94"/>
    <x v="417"/>
    <x v="9497"/>
    <n v="600000"/>
    <m/>
    <n v="-600000"/>
    <x v="111"/>
  </r>
  <r>
    <x v="2147"/>
    <x v="94"/>
    <x v="45"/>
    <x v="9498"/>
    <n v="1119250"/>
    <m/>
    <n v="-1119250"/>
    <x v="111"/>
  </r>
  <r>
    <x v="2138"/>
    <x v="80"/>
    <x v="97"/>
    <x v="9499"/>
    <m/>
    <n v="4096986"/>
    <n v="4096986"/>
    <x v="111"/>
  </r>
  <r>
    <x v="2138"/>
    <x v="80"/>
    <x v="97"/>
    <x v="9184"/>
    <n v="41000"/>
    <m/>
    <n v="-41000"/>
    <x v="111"/>
  </r>
  <r>
    <x v="2114"/>
    <x v="90"/>
    <x v="97"/>
    <x v="9500"/>
    <m/>
    <n v="8000000"/>
    <n v="8000000"/>
    <x v="111"/>
  </r>
  <r>
    <x v="2114"/>
    <x v="90"/>
    <x v="97"/>
    <x v="9184"/>
    <n v="80000"/>
    <m/>
    <n v="-80000"/>
    <x v="111"/>
  </r>
  <r>
    <x v="2114"/>
    <x v="90"/>
    <x v="97"/>
    <x v="9501"/>
    <m/>
    <n v="1154145"/>
    <n v="1154145"/>
    <x v="111"/>
  </r>
  <r>
    <x v="2114"/>
    <x v="91"/>
    <x v="97"/>
    <x v="9502"/>
    <m/>
    <n v="2920000"/>
    <n v="2920000"/>
    <x v="111"/>
  </r>
  <r>
    <x v="2114"/>
    <x v="84"/>
    <x v="97"/>
    <x v="9503"/>
    <m/>
    <n v="7925552"/>
    <n v="7925552"/>
    <x v="111"/>
  </r>
  <r>
    <x v="2142"/>
    <x v="58"/>
    <x v="97"/>
    <x v="9504"/>
    <m/>
    <n v="1012687"/>
    <n v="1012687"/>
    <x v="111"/>
  </r>
  <r>
    <x v="2142"/>
    <x v="58"/>
    <x v="97"/>
    <x v="9505"/>
    <m/>
    <n v="467659"/>
    <n v="467659"/>
    <x v="111"/>
  </r>
  <r>
    <x v="2142"/>
    <x v="52"/>
    <x v="97"/>
    <x v="9506"/>
    <m/>
    <n v="550000"/>
    <n v="550000"/>
    <x v="111"/>
  </r>
  <r>
    <x v="2142"/>
    <x v="52"/>
    <x v="97"/>
    <x v="9507"/>
    <m/>
    <n v="650000"/>
    <n v="650000"/>
    <x v="111"/>
  </r>
  <r>
    <x v="2142"/>
    <x v="52"/>
    <x v="97"/>
    <x v="9507"/>
    <m/>
    <n v="700000"/>
    <n v="700000"/>
    <x v="111"/>
  </r>
  <r>
    <x v="2142"/>
    <x v="94"/>
    <x v="97"/>
    <x v="9508"/>
    <m/>
    <n v="10000000"/>
    <n v="10000000"/>
    <x v="111"/>
  </r>
  <r>
    <x v="2142"/>
    <x v="97"/>
    <x v="97"/>
    <x v="9509"/>
    <m/>
    <n v="9316872"/>
    <n v="9316872"/>
    <x v="111"/>
  </r>
  <r>
    <x v="2142"/>
    <x v="23"/>
    <x v="97"/>
    <x v="9510"/>
    <m/>
    <n v="359992"/>
    <n v="359992"/>
    <x v="111"/>
  </r>
  <r>
    <x v="2147"/>
    <x v="81"/>
    <x v="97"/>
    <x v="9511"/>
    <m/>
    <n v="1119250"/>
    <n v="1119250"/>
    <x v="111"/>
  </r>
  <r>
    <x v="2147"/>
    <x v="5"/>
    <x v="97"/>
    <x v="9512"/>
    <m/>
    <n v="500000"/>
    <n v="500000"/>
    <x v="111"/>
  </r>
  <r>
    <x v="2149"/>
    <x v="58"/>
    <x v="97"/>
    <x v="9513"/>
    <m/>
    <n v="1013457"/>
    <n v="1013457"/>
    <x v="111"/>
  </r>
  <r>
    <x v="2151"/>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6" firstHeaderRow="0" firstDataRow="1" firstDataCol="1" rowPageCount="3" colPageCount="1"/>
  <pivotFields count="8">
    <pivotField axis="axisPage" showAll="0">
      <items count="2248">
        <item x="249"/>
        <item m="1" x="2245"/>
        <item m="1" x="2200"/>
        <item m="1" x="2199"/>
        <item m="1" x="2213"/>
        <item m="1" x="2203"/>
        <item m="1" x="2165"/>
        <item m="1" x="2184"/>
        <item m="1" x="2191"/>
        <item m="1" x="2211"/>
        <item m="1" x="2190"/>
        <item m="1" x="2219"/>
        <item m="1" x="2227"/>
        <item m="1" x="2188"/>
        <item m="1" x="2234"/>
        <item m="1" x="2181"/>
        <item m="1" x="2239"/>
        <item m="1" x="2194"/>
        <item m="1" x="2154"/>
        <item m="1" x="2243"/>
        <item m="1" x="2246"/>
        <item m="1" x="2161"/>
        <item m="1" x="2202"/>
        <item m="1" x="2156"/>
        <item m="1" x="2157"/>
        <item m="1" x="2159"/>
        <item m="1" x="2173"/>
        <item m="1" x="2174"/>
        <item m="1" x="2220"/>
        <item m="1" x="2208"/>
        <item m="1" x="2209"/>
        <item m="1" x="2214"/>
        <item m="1" x="2225"/>
        <item m="1" x="2204"/>
        <item m="1" x="2166"/>
        <item m="1" x="2171"/>
        <item m="1" x="2178"/>
        <item m="1" x="2228"/>
        <item x="0"/>
        <item m="1" x="2215"/>
        <item m="1" x="2221"/>
        <item m="1" x="2179"/>
        <item x="1"/>
        <item m="1" x="2222"/>
        <item m="1" x="2241"/>
        <item x="2"/>
        <item x="3"/>
        <item m="1" x="2185"/>
        <item m="1" x="2236"/>
        <item m="1" x="2182"/>
        <item m="1" x="2232"/>
        <item m="1" x="2240"/>
        <item m="1" x="2244"/>
        <item x="4"/>
        <item m="1" x="2155"/>
        <item x="5"/>
        <item x="6"/>
        <item m="1" x="219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7"/>
        <item x="157"/>
        <item x="158"/>
        <item x="159"/>
        <item x="160"/>
        <item x="161"/>
        <item x="162"/>
        <item x="163"/>
        <item x="164"/>
        <item x="165"/>
        <item x="166"/>
        <item x="167"/>
        <item x="168"/>
        <item x="169"/>
        <item m="1" x="21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5"/>
        <item x="276"/>
        <item x="277"/>
        <item x="278"/>
        <item x="275"/>
        <item m="1" x="2192"/>
        <item x="279"/>
        <item x="280"/>
        <item x="281"/>
        <item x="282"/>
        <item x="283"/>
        <item x="284"/>
        <item x="285"/>
        <item x="286"/>
        <item x="287"/>
        <item x="288"/>
        <item x="289"/>
        <item x="290"/>
        <item x="291"/>
        <item x="292"/>
        <item x="293"/>
        <item x="294"/>
        <item x="295"/>
        <item x="296"/>
        <item m="1" x="2196"/>
        <item x="297"/>
        <item x="298"/>
        <item x="299"/>
        <item m="1" x="2198"/>
        <item x="300"/>
        <item x="302"/>
        <item x="303"/>
        <item x="301"/>
        <item x="304"/>
        <item x="305"/>
        <item x="306"/>
        <item x="307"/>
        <item x="308"/>
        <item x="309"/>
        <item x="310"/>
        <item x="311"/>
        <item x="312"/>
        <item m="1" x="2162"/>
        <item x="313"/>
        <item m="1" x="2164"/>
        <item x="314"/>
        <item x="315"/>
        <item x="316"/>
        <item x="317"/>
        <item x="318"/>
        <item x="319"/>
        <item x="320"/>
        <item x="321"/>
        <item m="1" x="2210"/>
        <item x="323"/>
        <item x="324"/>
        <item x="325"/>
        <item x="326"/>
        <item x="322"/>
        <item x="327"/>
        <item x="328"/>
        <item x="329"/>
        <item x="330"/>
        <item x="331"/>
        <item m="1" x="2201"/>
        <item x="332"/>
        <item m="1" x="2163"/>
        <item x="333"/>
        <item x="334"/>
        <item x="335"/>
        <item x="336"/>
        <item x="337"/>
        <item x="338"/>
        <item x="344"/>
        <item m="1" x="217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0"/>
        <item x="375"/>
        <item x="376"/>
        <item x="373"/>
        <item x="377"/>
        <item x="378"/>
        <item x="379"/>
        <item x="380"/>
        <item m="1" x="2205"/>
        <item x="381"/>
        <item x="382"/>
        <item x="383"/>
        <item x="384"/>
        <item x="385"/>
        <item x="386"/>
        <item x="387"/>
        <item x="388"/>
        <item x="389"/>
        <item x="390"/>
        <item x="391"/>
        <item x="392"/>
        <item x="393"/>
        <item x="394"/>
        <item x="395"/>
        <item x="396"/>
        <item x="397"/>
        <item x="399"/>
        <item x="400"/>
        <item x="401"/>
        <item x="398"/>
        <item x="402"/>
        <item m="1" x="2206"/>
        <item x="403"/>
        <item x="404"/>
        <item x="405"/>
        <item x="406"/>
        <item x="407"/>
        <item x="408"/>
        <item x="409"/>
        <item m="1" x="2172"/>
        <item x="410"/>
        <item x="411"/>
        <item x="421"/>
        <item x="412"/>
        <item x="413"/>
        <item x="414"/>
        <item x="415"/>
        <item x="416"/>
        <item x="417"/>
        <item m="1" x="2226"/>
        <item x="418"/>
        <item x="419"/>
        <item x="420"/>
        <item x="423"/>
        <item x="443"/>
        <item x="424"/>
        <item x="422"/>
        <item x="425"/>
        <item x="426"/>
        <item x="427"/>
        <item x="428"/>
        <item x="429"/>
        <item x="430"/>
        <item x="431"/>
        <item x="432"/>
        <item m="1" x="2218"/>
        <item x="433"/>
        <item x="434"/>
        <item x="435"/>
        <item x="436"/>
        <item x="438"/>
        <item x="437"/>
        <item x="439"/>
        <item x="440"/>
        <item x="442"/>
        <item x="441"/>
        <item x="445"/>
        <item x="446"/>
        <item x="447"/>
        <item x="444"/>
        <item x="448"/>
        <item x="449"/>
        <item x="450"/>
        <item x="451"/>
        <item x="452"/>
        <item x="453"/>
        <item x="454"/>
        <item x="455"/>
        <item x="456"/>
        <item x="457"/>
        <item m="1" x="2180"/>
        <item x="458"/>
        <item x="459"/>
        <item m="1" x="2229"/>
        <item x="460"/>
        <item x="461"/>
        <item x="462"/>
        <item x="463"/>
        <item m="1" x="2238"/>
        <item x="464"/>
        <item x="465"/>
        <item x="466"/>
        <item x="467"/>
        <item x="468"/>
        <item x="469"/>
        <item x="470"/>
        <item m="1" x="2217"/>
        <item x="471"/>
        <item x="472"/>
        <item x="473"/>
        <item x="474"/>
        <item x="475"/>
        <item x="476"/>
        <item x="477"/>
        <item x="478"/>
        <item x="479"/>
        <item x="480"/>
        <item x="481"/>
        <item x="482"/>
        <item x="483"/>
        <item x="484"/>
        <item m="1" x="2193"/>
        <item x="490"/>
        <item x="485"/>
        <item x="486"/>
        <item x="487"/>
        <item x="488"/>
        <item x="489"/>
        <item x="491"/>
        <item x="492"/>
        <item m="1" x="2186"/>
        <item m="1" x="2230"/>
        <item x="503"/>
        <item m="1" x="2233"/>
        <item x="493"/>
        <item x="494"/>
        <item x="504"/>
        <item x="495"/>
        <item x="496"/>
        <item x="497"/>
        <item x="498"/>
        <item x="499"/>
        <item x="500"/>
        <item x="501"/>
        <item x="502"/>
        <item x="505"/>
        <item x="506"/>
        <item x="507"/>
        <item x="508"/>
        <item m="1" x="218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2"/>
        <item x="564"/>
        <item x="565"/>
        <item x="566"/>
        <item x="567"/>
        <item x="568"/>
        <item x="569"/>
        <item x="570"/>
        <item x="571"/>
        <item x="572"/>
        <item x="573"/>
        <item x="574"/>
        <item m="1" x="215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9"/>
        <item x="698"/>
        <item x="708"/>
        <item x="709"/>
        <item x="710"/>
        <item x="699"/>
        <item x="700"/>
        <item x="701"/>
        <item x="702"/>
        <item x="703"/>
        <item x="704"/>
        <item x="705"/>
        <item x="706"/>
        <item x="707"/>
        <item x="711"/>
        <item x="726"/>
        <item x="727"/>
        <item x="734"/>
        <item x="712"/>
        <item x="728"/>
        <item x="729"/>
        <item m="1" x="221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5"/>
        <item x="753"/>
        <item m="1" x="2177"/>
        <item x="740"/>
        <item x="754"/>
        <item x="741"/>
        <item x="742"/>
        <item x="743"/>
        <item x="744"/>
        <item x="745"/>
        <item x="746"/>
        <item x="747"/>
        <item x="755"/>
        <item x="748"/>
        <item x="757"/>
        <item x="758"/>
        <item x="769"/>
        <item x="759"/>
        <item m="1" x="2224"/>
        <item x="760"/>
        <item x="761"/>
        <item x="770"/>
        <item m="1" x="2231"/>
        <item x="762"/>
        <item x="771"/>
        <item x="763"/>
        <item x="764"/>
        <item x="765"/>
        <item x="766"/>
        <item x="772"/>
        <item x="773"/>
        <item x="767"/>
        <item x="768"/>
        <item x="774"/>
        <item x="775"/>
        <item x="790"/>
        <item x="776"/>
        <item x="791"/>
        <item x="777"/>
        <item x="778"/>
        <item x="792"/>
        <item x="779"/>
        <item x="780"/>
        <item x="781"/>
        <item x="782"/>
        <item x="793"/>
        <item x="783"/>
        <item x="794"/>
        <item x="795"/>
        <item x="21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2"/>
        <item x="944"/>
        <item m="1" x="217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3"/>
        <item x="1583"/>
        <item x="1577"/>
        <item x="1578"/>
        <item x="1576"/>
        <item x="1579"/>
        <item x="1580"/>
        <item x="1586"/>
        <item x="1587"/>
        <item x="1581"/>
        <item x="1582"/>
        <item x="1588"/>
        <item x="1589"/>
        <item x="1590"/>
        <item x="1602"/>
        <item x="1612"/>
        <item m="1" x="216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t="default"/>
      </items>
    </pivotField>
    <pivotField axis="axisRow" showAll="0">
      <items count="226">
        <item sd="0" x="97"/>
        <item sd="0" x="95"/>
        <item sd="0" x="94"/>
        <item sd="0" x="92"/>
        <item sd="0" x="91"/>
        <item sd="0" x="90"/>
        <item sd="0" x="52"/>
        <item sd="0" x="89"/>
        <item sd="0" x="87"/>
        <item sd="0" x="88"/>
        <item sd="0" x="85"/>
        <item sd="0" x="72"/>
        <item sd="0" x="79"/>
        <item sd="0" x="84"/>
        <item sd="0" x="83"/>
        <item sd="0" m="1" x="17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3"/>
        <item sd="0" x="49"/>
        <item sd="0" x="24"/>
        <item sd="0" x="33"/>
        <item sd="0" x="23"/>
        <item sd="0" x="22"/>
        <item sd="0" x="34"/>
        <item n="JPMC (Main Project)" sd="0" x="11"/>
        <item sd="0" x="18"/>
        <item sd="0" x="48"/>
        <item sd="0" x="46"/>
        <item sd="0" x="45"/>
        <item sd="0" x="37"/>
        <item sd="0" x="47"/>
        <item sd="0" m="1" x="136"/>
        <item sd="0" x="44"/>
        <item sd="0" m="1" x="150"/>
        <item sd="0" x="42"/>
        <item sd="0" x="40"/>
        <item sd="0" x="15"/>
        <item sd="0" x="27"/>
        <item sd="0" x="30"/>
        <item sd="0" x="25"/>
        <item sd="0" x="29"/>
        <item sd="0" x="8"/>
        <item sd="0" x="9"/>
        <item sd="0" m="1" x="145"/>
        <item sd="0" m="1" x="115"/>
        <item sd="0" m="1" x="166"/>
        <item sd="0" m="1" x="110"/>
        <item sd="0" m="1" x="122"/>
        <item sd="0" m="1" x="151"/>
        <item sd="0" x="13"/>
        <item sd="0" m="1" x="222"/>
        <item sd="0" m="1" x="202"/>
        <item sd="0" m="1" x="193"/>
        <item sd="0" m="1" x="130"/>
        <item sd="0" m="1" x="127"/>
        <item sd="0" m="1" x="218"/>
        <item sd="0" m="1" x="196"/>
        <item sd="0" m="1" x="205"/>
        <item sd="0" m="1" x="189"/>
        <item sd="0" m="1" x="179"/>
        <item sd="0" m="1" x="113"/>
        <item sd="0" m="1" x="141"/>
        <item sd="0" x="17"/>
        <item sd="0" m="1" x="147"/>
        <item sd="0" m="1" x="161"/>
        <item sd="0" m="1" x="114"/>
        <item sd="0" x="14"/>
        <item sd="0" m="1" x="212"/>
        <item sd="0" x="86"/>
        <item sd="0" m="1" x="156"/>
        <item sd="0" m="1" x="215"/>
        <item sd="0" m="1" x="149"/>
        <item sd="0" m="1" x="170"/>
        <item sd="0" m="1" x="168"/>
        <item sd="0" m="1" x="121"/>
        <item sd="0" m="1" x="159"/>
        <item sd="0" m="1" x="125"/>
        <item sd="0" m="1" x="165"/>
        <item sd="0" m="1" x="204"/>
        <item sd="0" m="1" x="160"/>
        <item sd="0" m="1" x="173"/>
        <item sd="0" x="10"/>
        <item sd="0" m="1" x="177"/>
        <item sd="0" x="1"/>
        <item sd="0" m="1" x="123"/>
        <item sd="0" m="1" x="178"/>
        <item sd="0" m="1" x="146"/>
        <item sd="0" m="1" x="206"/>
        <item sd="0" m="1" x="209"/>
        <item sd="0" m="1" x="181"/>
        <item sd="0" m="1" x="108"/>
        <item sd="0" m="1" x="129"/>
        <item sd="0" m="1" x="171"/>
        <item sd="0" m="1" x="164"/>
        <item sd="0" m="1" x="118"/>
        <item sd="0" m="1" x="112"/>
        <item sd="0" m="1" x="200"/>
        <item sd="0" x="3"/>
        <item sd="0" m="1" x="137"/>
        <item sd="0" x="7"/>
        <item sd="0" m="1" x="152"/>
        <item sd="0" x="2"/>
        <item sd="0" m="1" x="203"/>
        <item sd="0" m="1" x="158"/>
        <item sd="0" x="12"/>
        <item sd="0" m="1" x="140"/>
        <item sd="0" x="4"/>
        <item sd="0" m="1" x="221"/>
        <item sd="0" m="1" x="126"/>
        <item sd="0" m="1" x="134"/>
        <item sd="0" m="1" x="187"/>
        <item sd="0" m="1" x="195"/>
        <item sd="0" m="1" x="199"/>
        <item sd="0" m="1" x="117"/>
        <item sd="0" m="1" x="213"/>
        <item sd="0" m="1" x="128"/>
        <item sd="0" m="1" x="133"/>
        <item sd="0" x="6"/>
        <item sd="0" m="1" x="190"/>
        <item sd="0" m="1" x="194"/>
        <item sd="0" m="1" x="210"/>
        <item sd="0" m="1" x="216"/>
        <item sd="0" m="1" x="211"/>
        <item sd="0" x="16"/>
        <item sd="0" m="1" x="107"/>
        <item sd="0" m="1" x="183"/>
        <item sd="0" m="1" x="175"/>
        <item sd="0" m="1" x="192"/>
        <item sd="0" m="1" x="153"/>
        <item m="1" x="167"/>
        <item sd="0" m="1" x="131"/>
        <item sd="0" m="1" x="197"/>
        <item sd="0" m="1" x="154"/>
        <item sd="0" m="1" x="182"/>
        <item sd="0" m="1" x="208"/>
        <item sd="0" x="28"/>
        <item sd="0" m="1" x="169"/>
        <item sd="0" m="1" x="198"/>
        <item sd="0" m="1" x="224"/>
        <item sd="0" m="1" x="144"/>
        <item m="1" x="185"/>
        <item sd="0" m="1" x="184"/>
        <item sd="0" m="1" x="219"/>
        <item sd="0" m="1" x="139"/>
        <item m="1" x="207"/>
        <item sd="0" m="1" x="116"/>
        <item sd="0" m="1" x="162"/>
        <item sd="0" x="41"/>
        <item sd="0" m="1" x="172"/>
        <item sd="0" x="20"/>
        <item sd="0" x="36"/>
        <item sd="0" x="32"/>
        <item sd="0" x="31"/>
        <item sd="0" m="1" x="201"/>
        <item m="1" x="132"/>
        <item sd="0" x="51"/>
        <item sd="0" m="1" x="191"/>
        <item sd="0" m="1" x="155"/>
        <item sd="0" m="1" x="148"/>
        <item sd="0" m="1" x="120"/>
        <item sd="0" x="0"/>
        <item sd="0" x="26"/>
        <item sd="0" x="19"/>
        <item sd="0" m="1" x="142"/>
        <item sd="0" x="21"/>
        <item sd="0" m="1" x="214"/>
        <item sd="0" x="63"/>
        <item sd="0" x="64"/>
        <item sd="0" m="1" x="104"/>
        <item m="1" x="157"/>
        <item sd="0" x="70"/>
        <item m="1" x="188"/>
        <item m="1" x="119"/>
        <item m="1" x="124"/>
        <item sd="0" m="1" x="109"/>
        <item sd="0" m="1" x="180"/>
        <item sd="0" m="1" x="111"/>
        <item sd="0" m="1" x="106"/>
        <item m="1" x="174"/>
        <item sd="0" m="1" x="217"/>
        <item sd="0" x="82"/>
        <item sd="0" m="1" x="220"/>
        <item sd="0" m="1" x="163"/>
        <item sd="0" m="1" x="135"/>
        <item sd="0" x="98"/>
        <item sd="0" m="1" x="138"/>
        <item sd="0" m="1" x="186"/>
        <item sd="0" m="1" x="143"/>
        <item sd="0" m="1" x="99"/>
        <item sd="0" x="93"/>
        <item sd="0" m="1" x="103"/>
        <item sd="0" m="1" x="102"/>
        <item sd="0" m="1" x="101"/>
        <item m="1" x="105"/>
        <item m="1" x="100"/>
        <item x="96"/>
        <item t="default"/>
      </items>
    </pivotField>
    <pivotField axis="axisRow" showAll="0">
      <items count="1046">
        <item sd="0" x="60"/>
        <item sd="0" x="149"/>
        <item sd="0" m="1" x="887"/>
        <item sd="0" m="1" x="986"/>
        <item sd="0" m="1" x="849"/>
        <item sd="0" x="18"/>
        <item sd="0" x="288"/>
        <item sd="0" m="1" x="1027"/>
        <item sd="0" x="146"/>
        <item sd="0" x="179"/>
        <item sd="0" m="1" x="1024"/>
        <item sd="0" x="623"/>
        <item sd="0" x="100"/>
        <item sd="0" m="1" x="834"/>
        <item sd="0" m="1" x="990"/>
        <item sd="0" x="137"/>
        <item sd="0" m="1" x="972"/>
        <item sd="0" x="231"/>
        <item sd="0" m="1" x="805"/>
        <item sd="0" m="1" x="977"/>
        <item sd="0" x="363"/>
        <item sd="0" x="375"/>
        <item sd="0" m="1" x="863"/>
        <item sd="0" x="208"/>
        <item sd="0" x="159"/>
        <item sd="0" x="258"/>
        <item sd="0" x="282"/>
        <item sd="0" x="144"/>
        <item sd="0" x="191"/>
        <item sd="0" x="217"/>
        <item sd="0" x="322"/>
        <item sd="0" x="256"/>
        <item sd="0" x="189"/>
        <item sd="0" m="1" x="926"/>
        <item sd="0" x="325"/>
        <item sd="0" m="1" x="1028"/>
        <item sd="0" m="1" x="924"/>
        <item sd="0" x="630"/>
        <item sd="0" x="223"/>
        <item sd="0" m="1" x="817"/>
        <item sd="0" x="239"/>
        <item sd="0" x="135"/>
        <item sd="0" x="140"/>
        <item sd="0" m="1" x="1001"/>
        <item sd="0" m="1" x="930"/>
        <item sd="0" x="219"/>
        <item sd="0" x="562"/>
        <item sd="0" x="93"/>
        <item sd="0" m="1" x="998"/>
        <item sd="0" x="222"/>
        <item sd="0" m="1" x="830"/>
        <item sd="0" x="337"/>
        <item sd="0" x="207"/>
        <item sd="0" x="184"/>
        <item sd="0" x="152"/>
        <item sd="0" m="1" x="1011"/>
        <item sd="0" x="40"/>
        <item sd="0" x="281"/>
        <item sd="0" x="170"/>
        <item sd="0" x="317"/>
        <item sd="0" x="358"/>
        <item sd="0" x="214"/>
        <item sd="0" x="370"/>
        <item sd="0" x="279"/>
        <item sd="0" x="156"/>
        <item sd="0" x="700"/>
        <item sd="0" x="253"/>
        <item sd="0" m="1" x="987"/>
        <item sd="0" m="1" x="796"/>
        <item sd="0" x="365"/>
        <item sd="0" m="1" x="848"/>
        <item sd="0" m="1" x="813"/>
        <item sd="0" x="259"/>
        <item sd="0" x="252"/>
        <item sd="0" m="1" x="929"/>
        <item sd="0" x="12"/>
        <item sd="0" x="352"/>
        <item sd="0" x="218"/>
        <item sd="0" x="224"/>
        <item sd="0" x="63"/>
        <item sd="0" x="8"/>
        <item sd="0" x="102"/>
        <item sd="0" m="1" x="835"/>
        <item sd="0" m="1" x="1030"/>
        <item sd="0" x="319"/>
        <item sd="0" m="1" x="840"/>
        <item sd="0" m="1" x="1041"/>
        <item sd="0" x="386"/>
        <item sd="0" x="31"/>
        <item sd="0" x="55"/>
        <item sd="0" x="227"/>
        <item sd="0" x="356"/>
        <item sd="0" x="161"/>
        <item sd="0" x="153"/>
        <item sd="0" m="1" x="914"/>
        <item sd="0" x="133"/>
        <item sd="0" m="1" x="821"/>
        <item sd="0" m="1" x="814"/>
        <item sd="0" m="1" x="1016"/>
        <item sd="0" x="46"/>
        <item sd="0" x="374"/>
        <item sd="0" m="1" x="823"/>
        <item sd="0" x="270"/>
        <item sd="0" m="1" x="904"/>
        <item sd="0" m="1" x="869"/>
        <item sd="0" m="1" x="905"/>
        <item sd="0" m="1" x="885"/>
        <item sd="0" m="1" x="997"/>
        <item sd="0" m="1" x="940"/>
        <item sd="0" m="1" x="901"/>
        <item sd="0" x="366"/>
        <item sd="0" x="318"/>
        <item sd="0" m="1" x="862"/>
        <item sd="0" x="273"/>
        <item sd="0" m="1" x="962"/>
        <item sd="0" x="201"/>
        <item sd="0" m="1" x="889"/>
        <item sd="0" x="160"/>
        <item sd="0" m="1" x="994"/>
        <item sd="0" m="1" x="954"/>
        <item sd="0" m="1" x="847"/>
        <item sd="0" x="277"/>
        <item sd="0" m="1" x="948"/>
        <item sd="0" x="225"/>
        <item sd="0" m="1" x="819"/>
        <item sd="0" m="1" x="822"/>
        <item sd="0" m="1" x="833"/>
        <item sd="0" x="292"/>
        <item sd="0" x="15"/>
        <item sd="0" m="1" x="860"/>
        <item sd="0" m="1" x="875"/>
        <item sd="0" x="0"/>
        <item sd="0" x="232"/>
        <item sd="0" x="213"/>
        <item sd="0" m="1" x="996"/>
        <item sd="0" x="316"/>
        <item sd="0" m="1" x="804"/>
        <item sd="0" x="291"/>
        <item sd="0" x="333"/>
        <item sd="0" x="339"/>
        <item sd="0" x="275"/>
        <item sd="0" m="1" x="836"/>
        <item sd="0" x="174"/>
        <item sd="0" x="171"/>
        <item sd="0" x="233"/>
        <item sd="0" x="78"/>
        <item sd="0" m="1" x="895"/>
        <item sd="0" x="236"/>
        <item sd="0" x="58"/>
        <item sd="0" x="240"/>
        <item sd="0" m="1" x="829"/>
        <item sd="0" x="182"/>
        <item sd="0" x="307"/>
        <item sd="0" x="782"/>
        <item sd="0" x="290"/>
        <item sd="0" m="1" x="921"/>
        <item sd="0" m="1" x="983"/>
        <item sd="0" x="132"/>
        <item sd="0" x="56"/>
        <item sd="0" x="126"/>
        <item sd="0" x="22"/>
        <item sd="0" x="187"/>
        <item sd="0" m="1" x="810"/>
        <item sd="0" m="1" x="1014"/>
        <item sd="0" m="1" x="816"/>
        <item sd="0" x="11"/>
        <item sd="0" x="353"/>
        <item sd="0" m="1" x="900"/>
        <item sd="0" x="124"/>
        <item sd="0" m="1" x="1044"/>
        <item sd="0" x="77"/>
        <item sd="0" m="1" x="925"/>
        <item sd="0" x="92"/>
        <item sd="0" x="35"/>
        <item sd="0" x="196"/>
        <item sd="0" m="1" x="1023"/>
        <item sd="0" x="1"/>
        <item sd="0" x="180"/>
        <item sd="0" x="285"/>
        <item sd="0" m="1" x="943"/>
        <item sd="0" x="42"/>
        <item sd="0" m="1" x="964"/>
        <item sd="0" m="1" x="933"/>
        <item sd="0" m="1" x="951"/>
        <item sd="0" m="1" x="883"/>
        <item sd="0" x="84"/>
        <item sd="0" x="106"/>
        <item sd="0" m="1" x="795"/>
        <item sd="0" x="336"/>
        <item sd="0" m="1" x="957"/>
        <item sd="0" m="1" x="797"/>
        <item sd="0" m="1" x="792"/>
        <item sd="0" m="1" x="944"/>
        <item sd="0" m="1" x="825"/>
        <item sd="0" m="1" x="974"/>
        <item sd="0" m="1" x="826"/>
        <item sd="0" x="16"/>
        <item sd="0" m="1" x="953"/>
        <item sd="0" m="1" x="865"/>
        <item sd="0" x="280"/>
        <item sd="0" x="104"/>
        <item sd="0" x="332"/>
        <item sd="0" m="1" x="888"/>
        <item sd="0" x="348"/>
        <item sd="0" x="23"/>
        <item sd="0" x="362"/>
        <item sd="0" x="237"/>
        <item sd="0" x="91"/>
        <item sd="0" x="13"/>
        <item sd="0" x="175"/>
        <item sd="0" x="343"/>
        <item sd="0" m="1" x="1034"/>
        <item sd="0" m="1" x="1009"/>
        <item sd="0" x="87"/>
        <item sd="0" x="690"/>
        <item sd="0" x="33"/>
        <item sd="0" x="19"/>
        <item sd="0" m="1" x="799"/>
        <item sd="0" x="20"/>
        <item sd="0" m="1" x="811"/>
        <item sd="0" x="96"/>
        <item sd="0" m="1" x="1026"/>
        <item sd="0" m="1" x="1003"/>
        <item sd="0" m="1" x="876"/>
        <item sd="0" x="120"/>
        <item sd="0" x="131"/>
        <item sd="0" x="119"/>
        <item sd="0" m="1" x="955"/>
        <item sd="0" m="1" x="946"/>
        <item sd="0" m="1" x="809"/>
        <item sd="0" m="1" x="931"/>
        <item sd="0" x="228"/>
        <item sd="0" x="39"/>
        <item sd="0" x="108"/>
        <item sd="0" x="24"/>
        <item sd="0" x="139"/>
        <item sd="0" m="1" x="1013"/>
        <item sd="0" x="17"/>
        <item sd="0" x="248"/>
        <item sd="0" x="48"/>
        <item sd="0" m="1" x="927"/>
        <item sd="0" m="1" x="988"/>
        <item sd="0" x="134"/>
        <item sd="0" x="596"/>
        <item sd="0" m="1" x="897"/>
        <item sd="0" x="69"/>
        <item sd="0" x="34"/>
        <item sd="0" x="206"/>
        <item sd="0" m="1" x="1029"/>
        <item sd="0" m="1" x="903"/>
        <item sd="0" m="1" x="922"/>
        <item sd="0" m="1" x="864"/>
        <item sd="0" x="268"/>
        <item sd="0" x="376"/>
        <item sd="0" x="331"/>
        <item sd="0" m="1" x="856"/>
        <item sd="0" x="360"/>
        <item sd="0" m="1" x="1004"/>
        <item sd="0" x="89"/>
        <item sd="0" x="355"/>
        <item sd="0" m="1" x="902"/>
        <item sd="0" x="168"/>
        <item sd="0" m="1" x="800"/>
        <item sd="0" m="1" x="793"/>
        <item sd="0" x="272"/>
        <item sd="0" x="51"/>
        <item sd="0" x="190"/>
        <item sd="0" x="50"/>
        <item sd="0" x="79"/>
        <item sd="0" x="32"/>
        <item sd="0" m="1" x="991"/>
        <item sd="0" x="188"/>
        <item sd="0" x="110"/>
        <item sd="0" m="1" x="1010"/>
        <item sd="0" m="1" x="1007"/>
        <item sd="0" m="1" x="912"/>
        <item sd="0" m="1" x="858"/>
        <item sd="0" m="1" x="907"/>
        <item sd="0" m="1" x="879"/>
        <item sd="0" x="226"/>
        <item sd="0" x="57"/>
        <item sd="0" m="1" x="910"/>
        <item sd="0" x="340"/>
        <item sd="0" x="265"/>
        <item sd="0" x="294"/>
        <item sd="0" m="1" x="937"/>
        <item sd="0" x="62"/>
        <item sd="0" x="295"/>
        <item sd="0" x="3"/>
        <item sd="0" x="151"/>
        <item sd="0" x="210"/>
        <item sd="0" x="54"/>
        <item sd="0" m="1" x="969"/>
        <item sd="0" m="1" x="952"/>
        <item sd="0" x="323"/>
        <item sd="0" m="1" x="845"/>
        <item sd="0" x="75"/>
        <item sd="0" m="1" x="874"/>
        <item sd="0" x="186"/>
        <item sd="0" x="361"/>
        <item sd="0" x="368"/>
        <item sd="0" x="327"/>
        <item sd="0" x="195"/>
        <item sd="0" m="1" x="942"/>
        <item sd="0" m="1" x="982"/>
        <item sd="0" x="123"/>
        <item sd="0" m="1" x="871"/>
        <item sd="0" x="194"/>
        <item sd="0" x="121"/>
        <item sd="0" x="53"/>
        <item sd="0" m="1" x="999"/>
        <item sd="0" x="278"/>
        <item sd="0" x="212"/>
        <item sd="0" m="1" x="984"/>
        <item sd="0" m="1" x="975"/>
        <item sd="0" m="1" x="1042"/>
        <item sd="0" m="1" x="827"/>
        <item sd="0" m="1" x="1036"/>
        <item sd="0" x="117"/>
        <item sd="0" x="111"/>
        <item sd="0" x="81"/>
        <item sd="0" x="7"/>
        <item sd="0" x="235"/>
        <item sd="0" x="287"/>
        <item sd="0" m="1" x="973"/>
        <item sd="0" m="1" x="1020"/>
        <item sd="0" x="2"/>
        <item sd="0" m="1" x="1035"/>
        <item sd="0" m="1" x="893"/>
        <item sd="0" x="163"/>
        <item sd="0" m="1" x="967"/>
        <item sd="0" m="1" x="839"/>
        <item sd="0" m="1" x="1043"/>
        <item sd="0" m="1" x="806"/>
        <item sd="0" m="1" x="803"/>
        <item sd="0" x="130"/>
        <item sd="0" x="88"/>
        <item sd="0" m="1" x="1038"/>
        <item sd="0" x="204"/>
        <item sd="0" x="72"/>
        <item sd="0" x="73"/>
        <item sd="0" x="28"/>
        <item sd="0" x="47"/>
        <item sd="0" x="181"/>
        <item sd="0" x="26"/>
        <item sd="0" x="86"/>
        <item sd="0" x="230"/>
        <item sd="0" m="1" x="909"/>
        <item sd="0" m="1" x="892"/>
        <item sd="0" m="1" x="928"/>
        <item sd="0" x="94"/>
        <item sd="0" x="107"/>
        <item sd="0" x="309"/>
        <item sd="0" x="38"/>
        <item sd="0" x="145"/>
        <item sd="0" x="101"/>
        <item sd="0" x="369"/>
        <item sd="0" x="10"/>
        <item sd="0" x="74"/>
        <item sd="0" x="264"/>
        <item sd="0" m="1" x="878"/>
        <item sd="0" x="178"/>
        <item sd="0" x="266"/>
        <item sd="0" x="364"/>
        <item sd="0" x="98"/>
        <item sd="0" x="165"/>
        <item sd="0" x="66"/>
        <item sd="0" x="5"/>
        <item sd="0" m="1" x="852"/>
        <item sd="0" x="359"/>
        <item sd="0" m="1" x="1033"/>
        <item sd="0" x="269"/>
        <item sd="0" x="215"/>
        <item sd="0" x="349"/>
        <item sd="0" x="283"/>
        <item sd="0" x="185"/>
        <item sd="0" x="220"/>
        <item sd="0" m="1" x="1021"/>
        <item sd="0" m="1" x="798"/>
        <item sd="0" x="4"/>
        <item sd="0" x="377"/>
        <item sd="0" x="262"/>
        <item sd="0" x="326"/>
        <item sd="0" x="173"/>
        <item sd="0" x="200"/>
        <item sd="0" m="1" x="837"/>
        <item sd="0" x="345"/>
        <item sd="0" x="30"/>
        <item sd="0" m="1" x="970"/>
        <item sd="0" x="242"/>
        <item sd="0" m="1" x="899"/>
        <item sd="0" m="1" x="807"/>
        <item sd="0" x="243"/>
        <item sd="0" m="1" x="1015"/>
        <item sd="0" m="1" x="1018"/>
        <item sd="0" x="303"/>
        <item sd="0" x="37"/>
        <item sd="0" x="357"/>
        <item sd="0" m="1" x="911"/>
        <item sd="0" m="1" x="963"/>
        <item sd="0" x="115"/>
        <item sd="0" m="1" x="1012"/>
        <item sd="0" m="1" x="818"/>
        <item sd="0" m="1" x="881"/>
        <item sd="0" x="128"/>
        <item sd="0" m="1" x="1019"/>
        <item sd="0" m="1" x="995"/>
        <item sd="0" x="255"/>
        <item sd="0" x="199"/>
        <item sd="0" x="329"/>
        <item sd="0" x="297"/>
        <item sd="0" x="310"/>
        <item sd="0" x="83"/>
        <item sd="0" m="1" x="918"/>
        <item sd="0" m="1" x="801"/>
        <item sd="0" x="80"/>
        <item sd="0" m="1" x="870"/>
        <item sd="0" m="1" x="1008"/>
        <item sd="0" x="97"/>
        <item sd="0" x="289"/>
        <item sd="0" m="1" x="958"/>
        <item sd="0" x="116"/>
        <item sd="0" x="209"/>
        <item sd="0" x="198"/>
        <item sd="0" x="150"/>
        <item sd="0" x="136"/>
        <item sd="0" m="1" x="898"/>
        <item sd="0" x="109"/>
        <item sd="0" x="524"/>
        <item sd="0" m="1" x="877"/>
        <item sd="0" m="1" x="979"/>
        <item sd="0" x="284"/>
        <item sd="0" x="296"/>
        <item sd="0" x="211"/>
        <item sd="0" x="45"/>
        <item sd="0" m="1" x="959"/>
        <item sd="0" m="1" x="950"/>
        <item sd="0" x="155"/>
        <item sd="0" m="1" x="980"/>
        <item sd="0" x="61"/>
        <item sd="0" x="129"/>
        <item sd="0" x="105"/>
        <item sd="0" m="1" x="824"/>
        <item sd="0" x="157"/>
        <item sd="0" x="14"/>
        <item sd="0" x="43"/>
        <item sd="0" x="250"/>
        <item sd="0" x="238"/>
        <item sd="0" x="103"/>
        <item sd="0" x="70"/>
        <item sd="0" x="299"/>
        <item sd="0" x="127"/>
        <item sd="0" m="1" x="794"/>
        <item sd="0" x="193"/>
        <item sd="0" x="147"/>
        <item sd="0" m="1" x="913"/>
        <item sd="0" x="99"/>
        <item sd="0" x="344"/>
        <item sd="0" x="221"/>
        <item sd="0" m="1" x="1032"/>
        <item sd="0" m="1" x="1037"/>
        <item sd="0" x="271"/>
        <item sd="0" x="166"/>
        <item sd="0" x="286"/>
        <item sd="0" x="304"/>
        <item sd="0" m="1" x="906"/>
        <item sd="0" x="138"/>
        <item sd="0" x="41"/>
        <item sd="0" x="229"/>
        <item sd="0" m="1" x="966"/>
        <item sd="0" x="71"/>
        <item sd="0" x="64"/>
        <item sd="0" m="1" x="890"/>
        <item sd="0" m="1" x="884"/>
        <item sd="0" x="540"/>
        <item sd="0" x="44"/>
        <item sd="0" x="114"/>
        <item sd="0" x="52"/>
        <item sd="0" x="142"/>
        <item sd="0" x="82"/>
        <item sd="0" x="245"/>
        <item sd="0" x="314"/>
        <item sd="0" m="1" x="1005"/>
        <item sd="0" m="1" x="976"/>
        <item sd="0" x="308"/>
        <item sd="0" m="1" x="935"/>
        <item sd="0" m="1" x="1002"/>
        <item sd="0" x="122"/>
        <item sd="0" x="118"/>
        <item sd="0" m="1" x="956"/>
        <item sd="0" x="169"/>
        <item sd="0" x="197"/>
        <item sd="0" x="125"/>
        <item sd="0" x="203"/>
        <item sd="0" x="267"/>
        <item sd="0" x="301"/>
        <item sd="0" x="85"/>
        <item sd="0" x="25"/>
        <item sd="0" x="244"/>
        <item sd="0" x="112"/>
        <item sd="0" x="192"/>
        <item sd="0" x="302"/>
        <item sd="0" x="260"/>
        <item sd="0" x="261"/>
        <item sd="0" m="1" x="941"/>
        <item sd="0" x="328"/>
        <item sd="0" x="350"/>
        <item sd="0" x="254"/>
        <item sd="0" x="320"/>
        <item sd="0" x="241"/>
        <item sd="0" x="158"/>
        <item sd="0" m="1" x="932"/>
        <item sd="0" m="1" x="896"/>
        <item sd="0" m="1" x="989"/>
        <item sd="0" m="1" x="802"/>
        <item sd="0" m="1" x="854"/>
        <item sd="0" x="143"/>
        <item sd="0" m="1" x="993"/>
        <item sd="0" x="276"/>
        <item sd="0" x="298"/>
        <item sd="0" x="424"/>
        <item sd="0" x="346"/>
        <item sd="0" x="306"/>
        <item sd="0" m="1" x="1017"/>
        <item sd="0" x="321"/>
        <item sd="0" x="313"/>
        <item sd="0" x="49"/>
        <item sd="0" x="315"/>
        <item sd="0" x="59"/>
        <item sd="0" x="183"/>
        <item sd="0" x="330"/>
        <item sd="0" x="274"/>
        <item sd="0" x="311"/>
        <item sd="0" x="249"/>
        <item sd="0" m="1" x="832"/>
        <item sd="0" m="1" x="936"/>
        <item sd="0" m="1" x="1039"/>
        <item sd="0" m="1" x="891"/>
        <item sd="0" m="1" x="873"/>
        <item sd="0" m="1" x="872"/>
        <item sd="0" x="90"/>
        <item sd="0" x="202"/>
        <item sd="0" x="67"/>
        <item sd="0" m="1" x="968"/>
        <item sd="0" x="65"/>
        <item sd="0" x="247"/>
        <item sd="0" m="1" x="843"/>
        <item sd="0" x="216"/>
        <item sd="0" m="1" x="855"/>
        <item sd="0" x="141"/>
        <item sd="0" x="177"/>
        <item sd="0" x="305"/>
        <item sd="0" m="1" x="851"/>
        <item sd="0" x="347"/>
        <item sd="0" m="1" x="1031"/>
        <item sd="0" m="1" x="916"/>
        <item sd="0" x="293"/>
        <item sd="0" x="148"/>
        <item sd="0" x="354"/>
        <item sd="0" m="1" x="971"/>
        <item sd="0" x="27"/>
        <item sd="0" m="1" x="981"/>
        <item sd="0" x="68"/>
        <item sd="0" x="6"/>
        <item sd="0" x="263"/>
        <item sd="0" x="154"/>
        <item sd="0" x="164"/>
        <item sd="0" x="172"/>
        <item sd="0" x="205"/>
        <item sd="0" x="351"/>
        <item sd="0" m="1" x="857"/>
        <item sd="0" x="29"/>
        <item sd="0" m="1" x="1025"/>
        <item sd="0" x="9"/>
        <item sd="0" x="335"/>
        <item sd="0" m="1" x="920"/>
        <item sd="0" m="1" x="947"/>
        <item sd="0" m="1" x="886"/>
        <item sd="0" x="234"/>
        <item sd="0" x="162"/>
        <item sd="0" m="1" x="859"/>
        <item sd="0" m="1" x="992"/>
        <item sd="0" m="1" x="1022"/>
        <item sd="0" m="1" x="1006"/>
        <item sd="0" x="300"/>
        <item sd="0" x="167"/>
        <item sd="0" x="76"/>
        <item sd="0" m="1" x="985"/>
        <item sd="0" x="342"/>
        <item sd="0" x="341"/>
        <item sd="0" m="1" x="820"/>
        <item sd="0" m="1" x="882"/>
        <item sd="0" m="1" x="960"/>
        <item sd="0" m="1" x="939"/>
        <item sd="0" x="113"/>
        <item sd="0" x="251"/>
        <item sd="0" x="176"/>
        <item sd="0" x="372"/>
        <item sd="0" x="246"/>
        <item sd="0" m="1" x="808"/>
        <item sd="0" x="257"/>
        <item sd="0" x="95"/>
        <item sd="0" x="338"/>
        <item sd="0" x="36"/>
        <item sd="0" m="1" x="861"/>
        <item sd="0" x="21"/>
        <item sd="0" x="378"/>
        <item sd="0" x="381"/>
        <item sd="0" x="382"/>
        <item sd="0" x="379"/>
        <item sd="0" x="383"/>
        <item sd="0" x="380"/>
        <item sd="0" x="384"/>
        <item sd="0" x="385"/>
        <item sd="0" x="387"/>
        <item sd="0" m="1" x="841"/>
        <item sd="0" m="1" x="880"/>
        <item sd="0" x="388"/>
        <item sd="0" m="1" x="812"/>
        <item sd="0" x="389"/>
        <item sd="0" x="390"/>
        <item sd="0" x="391"/>
        <item sd="0" x="392"/>
        <item sd="0" x="393"/>
        <item sd="0" x="394"/>
        <item sd="0" x="396"/>
        <item sd="0" x="397"/>
        <item sd="0" x="398"/>
        <item sd="0" x="395"/>
        <item sd="0" x="373"/>
        <item sd="0" x="399"/>
        <item sd="0" m="1" x="828"/>
        <item sd="0" x="401"/>
        <item sd="0" x="400"/>
        <item sd="0" m="1" x="846"/>
        <item sd="0" x="402"/>
        <item sd="0" x="403"/>
        <item sd="0" x="404"/>
        <item sd="0" x="405"/>
        <item sd="0" x="406"/>
        <item sd="0" x="411"/>
        <item sd="0" m="1" x="90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9"/>
        <item sd="0" x="465"/>
        <item sd="0" x="469"/>
        <item sd="0" x="466"/>
        <item sd="0" x="467"/>
        <item sd="0" m="1" x="838"/>
        <item sd="0" x="470"/>
        <item sd="0" m="1" x="815"/>
        <item sd="0" x="472"/>
        <item sd="0" x="475"/>
        <item sd="0" x="476"/>
        <item sd="0" x="371"/>
        <item sd="0" m="1" x="919"/>
        <item sd="0" x="477"/>
        <item sd="0" x="478"/>
        <item sd="0" x="479"/>
        <item sd="0" x="473"/>
        <item sd="0" x="474"/>
        <item sd="0" x="480"/>
        <item sd="0" x="481"/>
        <item sd="0" x="482"/>
        <item sd="0" x="483"/>
        <item sd="0" x="484"/>
        <item sd="0" x="485"/>
        <item sd="0" x="486"/>
        <item sd="0" m="1" x="978"/>
        <item sd="0" x="488"/>
        <item sd="0" x="489"/>
        <item sd="0" x="487"/>
        <item sd="0" x="492"/>
        <item sd="0" x="491"/>
        <item sd="0" x="312"/>
        <item sd="0" m="1" x="961"/>
        <item sd="0" x="490"/>
        <item sd="0" x="493"/>
        <item sd="0" x="471"/>
        <item sd="0" x="494"/>
        <item sd="0" x="495"/>
        <item sd="0" m="1" x="945"/>
        <item sd="0" x="497"/>
        <item sd="0" x="499"/>
        <item sd="0" x="500"/>
        <item sd="0" x="503"/>
        <item sd="0" m="1" x="917"/>
        <item sd="0" m="1" x="85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4"/>
        <item sd="0" x="547"/>
        <item sd="0" x="548"/>
        <item sd="0" x="549"/>
        <item sd="0" x="543"/>
        <item sd="0" x="544"/>
        <item sd="0" x="546"/>
        <item sd="0" x="550"/>
        <item sd="0" x="551"/>
        <item sd="0" x="545"/>
        <item sd="0" x="556"/>
        <item sd="0" x="557"/>
        <item sd="0" x="558"/>
        <item sd="0" x="559"/>
        <item sd="0" x="552"/>
        <item sd="0" x="553"/>
        <item sd="0" x="554"/>
        <item sd="0" m="1" x="894"/>
        <item sd="0" x="431"/>
        <item sd="0" x="555"/>
        <item sd="0" x="560"/>
        <item sd="0" x="561"/>
        <item sd="0" x="563"/>
        <item sd="0" x="564"/>
        <item sd="0" x="565"/>
        <item sd="0" m="1" x="1000"/>
        <item sd="0" x="566"/>
        <item sd="0" x="567"/>
        <item sd="0" x="571"/>
        <item sd="0" x="572"/>
        <item sd="0" x="573"/>
        <item sd="0" x="574"/>
        <item sd="0" x="568"/>
        <item sd="0" x="569"/>
        <item sd="0" x="575"/>
        <item sd="0" x="570"/>
        <item sd="0" m="1" x="91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9"/>
        <item x="683"/>
        <item x="687"/>
        <item x="689"/>
        <item x="685"/>
        <item x="686"/>
        <item x="691"/>
        <item x="684"/>
        <item x="692"/>
        <item x="693"/>
        <item x="694"/>
        <item x="695"/>
        <item x="696"/>
        <item m="1" x="842"/>
        <item x="698"/>
        <item x="699"/>
        <item x="697"/>
        <item x="701"/>
        <item x="702"/>
        <item m="1" x="965"/>
        <item x="705"/>
        <item m="1" x="790"/>
        <item x="703"/>
        <item x="704"/>
        <item x="706"/>
        <item x="707"/>
        <item x="720"/>
        <item x="708"/>
        <item x="709"/>
        <item x="710"/>
        <item x="711"/>
        <item x="712"/>
        <item x="713"/>
        <item x="714"/>
        <item x="715"/>
        <item x="716"/>
        <item x="717"/>
        <item x="718"/>
        <item x="719"/>
        <item x="721"/>
        <item x="722"/>
        <item x="723"/>
        <item x="724"/>
        <item x="725"/>
        <item m="1" x="867"/>
        <item x="726"/>
        <item x="727"/>
        <item x="730"/>
        <item m="1" x="1040"/>
        <item m="1" x="831"/>
        <item x="731"/>
        <item x="728"/>
        <item x="334"/>
        <item x="729"/>
        <item x="732"/>
        <item x="733"/>
        <item x="734"/>
        <item x="735"/>
        <item x="736"/>
        <item x="737"/>
        <item x="738"/>
        <item m="1" x="938"/>
        <item x="739"/>
        <item x="740"/>
        <item x="741"/>
        <item x="742"/>
        <item x="787"/>
        <item x="743"/>
        <item x="744"/>
        <item x="745"/>
        <item x="746"/>
        <item x="747"/>
        <item x="748"/>
        <item m="1" x="850"/>
        <item x="749"/>
        <item x="756"/>
        <item x="750"/>
        <item x="751"/>
        <item m="1" x="923"/>
        <item x="752"/>
        <item x="753"/>
        <item x="754"/>
        <item x="755"/>
        <item x="757"/>
        <item x="594"/>
        <item x="758"/>
        <item x="759"/>
        <item x="760"/>
        <item x="761"/>
        <item x="762"/>
        <item x="763"/>
        <item x="764"/>
        <item x="765"/>
        <item x="766"/>
        <item x="767"/>
        <item x="768"/>
        <item m="1" x="791"/>
        <item x="770"/>
        <item x="771"/>
        <item x="772"/>
        <item x="773"/>
        <item x="769"/>
        <item x="774"/>
        <item x="775"/>
        <item x="776"/>
        <item x="777"/>
        <item x="778"/>
        <item x="779"/>
        <item x="780"/>
        <item x="781"/>
        <item x="783"/>
        <item x="784"/>
        <item x="785"/>
        <item x="786"/>
        <item x="788"/>
        <item t="default" sd="0"/>
      </items>
    </pivotField>
    <pivotField axis="axisPage" showAll="0">
      <items count="95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99"/>
        <item x="9330"/>
        <item x="9331"/>
        <item x="9356"/>
        <item x="9370"/>
        <item x="9371"/>
        <item x="9372"/>
        <item x="9373"/>
        <item x="9374"/>
        <item x="9375"/>
        <item x="9376"/>
        <item x="9377"/>
        <item x="9378"/>
        <item x="9379"/>
        <item x="9380"/>
        <item x="9381"/>
        <item x="9382"/>
        <item x="9488"/>
        <item x="9489"/>
        <item x="9490"/>
        <item x="9491"/>
        <item x="9492"/>
        <item x="9493"/>
        <item x="9494"/>
        <item x="9367"/>
        <item x="9369"/>
        <item x="9500"/>
        <item x="9501"/>
        <item x="9502"/>
        <item x="9503"/>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95"/>
        <item x="9504"/>
        <item x="9505"/>
        <item x="9407"/>
        <item x="9408"/>
        <item x="9415"/>
        <item x="9416"/>
        <item x="9417"/>
        <item x="9496"/>
        <item x="9497"/>
        <item x="9507"/>
        <item x="9508"/>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09"/>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98"/>
        <item x="9506"/>
        <item x="9510"/>
        <item x="9511"/>
        <item x="9512"/>
        <item x="9162"/>
        <item x="9427"/>
        <item x="9467"/>
        <item x="9468"/>
        <item x="9469"/>
        <item x="9470"/>
        <item x="9471"/>
        <item x="9472"/>
        <item x="9473"/>
        <item x="9476"/>
        <item x="9513"/>
        <item x="9477"/>
        <item x="9478"/>
        <item x="9479"/>
        <item x="9480"/>
        <item x="9481"/>
        <item x="9482"/>
        <item x="9483"/>
        <item x="9474"/>
        <item x="9475"/>
        <item x="9414"/>
        <item x="9484"/>
        <item x="9485"/>
        <item x="9486"/>
        <item x="948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1">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4"/>
    </i>
    <i r="1">
      <x v="8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2">
        <item x="0"/>
        <item x="1"/>
        <item x="2"/>
        <item x="4"/>
        <item x="5"/>
        <item x="7"/>
        <item x="8"/>
        <item x="9"/>
        <item x="10"/>
        <item x="11"/>
        <item x="12"/>
        <item m="1" x="1167"/>
        <item x="13"/>
        <item x="14"/>
        <item x="15"/>
        <item x="17"/>
        <item x="19"/>
        <item x="3"/>
        <item x="6"/>
        <item x="18"/>
        <item x="16"/>
        <item m="1" x="1169"/>
        <item m="1" x="1168"/>
        <item x="22"/>
        <item x="20"/>
        <item x="24"/>
        <item m="1" x="1170"/>
        <item x="25"/>
        <item x="21"/>
        <item x="29"/>
        <item m="1" x="1171"/>
        <item x="23"/>
        <item x="40"/>
        <item x="26"/>
        <item x="30"/>
        <item x="36"/>
        <item x="27"/>
        <item x="28"/>
        <item x="39"/>
        <item x="31"/>
        <item x="32"/>
        <item x="33"/>
        <item m="1" x="1172"/>
        <item x="38"/>
        <item m="1" x="1173"/>
        <item m="1" x="1174"/>
        <item x="45"/>
        <item x="35"/>
        <item x="41"/>
        <item x="34"/>
        <item x="37"/>
        <item x="61"/>
        <item x="43"/>
        <item m="1" x="1176"/>
        <item x="42"/>
        <item x="48"/>
        <item x="44"/>
        <item m="1" x="1175"/>
        <item x="51"/>
        <item x="46"/>
        <item x="47"/>
        <item x="53"/>
        <item m="1" x="1177"/>
        <item x="54"/>
        <item x="57"/>
        <item x="50"/>
        <item x="49"/>
        <item m="1" x="1178"/>
        <item x="52"/>
        <item m="1" x="1179"/>
        <item x="55"/>
        <item x="56"/>
        <item x="63"/>
        <item x="58"/>
        <item x="59"/>
        <item x="60"/>
        <item x="62"/>
        <item x="64"/>
        <item x="65"/>
        <item x="66"/>
        <item x="67"/>
        <item x="68"/>
        <item x="69"/>
        <item m="1" x="1180"/>
        <item m="1" x="1181"/>
        <item x="70"/>
        <item x="71"/>
        <item x="77"/>
        <item m="1" x="1182"/>
        <item m="1" x="1183"/>
        <item m="1" x="1184"/>
        <item x="72"/>
        <item x="73"/>
        <item x="74"/>
        <item x="75"/>
        <item x="76"/>
        <item x="78"/>
        <item x="79"/>
        <item x="80"/>
        <item m="1" x="1185"/>
        <item x="88"/>
        <item x="81"/>
        <item m="1" x="1186"/>
        <item x="82"/>
        <item x="83"/>
        <item x="84"/>
        <item x="85"/>
        <item x="86"/>
        <item x="87"/>
        <item x="89"/>
        <item x="90"/>
        <item x="91"/>
        <item x="92"/>
        <item m="1" x="1187"/>
        <item x="93"/>
        <item x="94"/>
        <item x="95"/>
        <item x="96"/>
        <item m="1" x="1188"/>
        <item x="97"/>
        <item m="1" x="1189"/>
        <item x="98"/>
        <item x="105"/>
        <item x="99"/>
        <item x="110"/>
        <item x="100"/>
        <item x="101"/>
        <item x="102"/>
        <item x="103"/>
        <item x="104"/>
        <item x="106"/>
        <item x="107"/>
        <item x="108"/>
        <item x="109"/>
        <item x="111"/>
        <item x="112"/>
        <item m="1" x="119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1"/>
        <item m="1" x="1192"/>
        <item x="141"/>
        <item x="167"/>
        <item x="146"/>
        <item x="143"/>
        <item x="191"/>
        <item x="144"/>
        <item m="1" x="119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4"/>
        <item x="179"/>
        <item x="180"/>
        <item x="181"/>
        <item x="182"/>
        <item x="142"/>
        <item x="155"/>
        <item x="169"/>
        <item x="183"/>
        <item x="185"/>
        <item x="217"/>
        <item m="1" x="1195"/>
        <item x="187"/>
        <item x="186"/>
        <item x="188"/>
        <item x="189"/>
        <item x="192"/>
        <item x="193"/>
        <item x="194"/>
        <item x="195"/>
        <item x="196"/>
        <item x="197"/>
        <item x="198"/>
        <item x="200"/>
        <item x="201"/>
        <item x="202"/>
        <item m="1" x="1275"/>
        <item m="1" x="1276"/>
        <item m="1" x="1300"/>
        <item m="1" x="1229"/>
        <item x="205"/>
        <item x="203"/>
        <item x="204"/>
        <item x="206"/>
        <item x="207"/>
        <item x="184"/>
        <item x="208"/>
        <item x="209"/>
        <item x="210"/>
        <item x="211"/>
        <item x="212"/>
        <item m="1" x="1230"/>
        <item m="1" x="1231"/>
        <item m="1" x="1232"/>
        <item m="1" x="1233"/>
        <item x="223"/>
        <item x="213"/>
        <item x="214"/>
        <item x="215"/>
        <item x="216"/>
        <item x="218"/>
        <item m="1" x="1301"/>
        <item x="219"/>
        <item x="220"/>
        <item x="221"/>
        <item m="1" x="1196"/>
        <item m="1" x="1197"/>
        <item x="222"/>
        <item x="224"/>
        <item x="225"/>
        <item x="229"/>
        <item x="230"/>
        <item x="231"/>
        <item x="232"/>
        <item x="233"/>
        <item x="234"/>
        <item x="235"/>
        <item x="236"/>
        <item x="242"/>
        <item x="237"/>
        <item x="238"/>
        <item x="239"/>
        <item x="240"/>
        <item x="241"/>
        <item x="243"/>
        <item x="244"/>
        <item m="1" x="1198"/>
        <item x="245"/>
        <item x="246"/>
        <item m="1" x="128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4"/>
        <item x="374"/>
        <item x="115"/>
        <item x="280"/>
        <item x="281"/>
        <item x="227"/>
        <item m="1" x="1199"/>
        <item x="282"/>
        <item x="283"/>
        <item m="1" x="1289"/>
        <item x="284"/>
        <item x="285"/>
        <item x="286"/>
        <item x="287"/>
        <item x="288"/>
        <item x="289"/>
        <item x="136"/>
        <item x="290"/>
        <item x="291"/>
        <item x="292"/>
        <item x="293"/>
        <item x="294"/>
        <item x="295"/>
        <item x="296"/>
        <item x="297"/>
        <item x="371"/>
        <item x="298"/>
        <item x="299"/>
        <item x="300"/>
        <item x="301"/>
        <item x="302"/>
        <item m="1" x="1294"/>
        <item x="304"/>
        <item x="303"/>
        <item x="305"/>
        <item m="1" x="1285"/>
        <item x="313"/>
        <item x="310"/>
        <item x="309"/>
        <item m="1" x="1307"/>
        <item x="306"/>
        <item x="312"/>
        <item x="307"/>
        <item x="308"/>
        <item x="228"/>
        <item x="311"/>
        <item x="314"/>
        <item x="315"/>
        <item x="316"/>
        <item x="317"/>
        <item x="322"/>
        <item x="318"/>
        <item x="319"/>
        <item x="321"/>
        <item x="320"/>
        <item x="323"/>
        <item x="324"/>
        <item x="325"/>
        <item x="326"/>
        <item x="327"/>
        <item x="328"/>
        <item x="329"/>
        <item m="1" x="1235"/>
        <item x="330"/>
        <item x="331"/>
        <item x="332"/>
        <item x="333"/>
        <item x="334"/>
        <item x="335"/>
        <item m="1" x="1225"/>
        <item m="1" x="1226"/>
        <item m="1" x="1227"/>
        <item m="1" x="1228"/>
        <item m="1" x="1288"/>
        <item x="337"/>
        <item x="336"/>
        <item x="338"/>
        <item x="339"/>
        <item x="340"/>
        <item x="352"/>
        <item x="341"/>
        <item x="342"/>
        <item x="343"/>
        <item m="1" x="1200"/>
        <item x="344"/>
        <item x="345"/>
        <item x="346"/>
        <item x="347"/>
        <item x="362"/>
        <item x="348"/>
        <item x="349"/>
        <item x="350"/>
        <item x="351"/>
        <item x="356"/>
        <item x="353"/>
        <item x="355"/>
        <item x="354"/>
        <item x="372"/>
        <item x="363"/>
        <item x="357"/>
        <item x="358"/>
        <item x="359"/>
        <item x="360"/>
        <item x="361"/>
        <item m="1" x="1201"/>
        <item x="364"/>
        <item x="365"/>
        <item x="366"/>
        <item x="367"/>
        <item x="368"/>
        <item x="369"/>
        <item x="370"/>
        <item m="1" x="1202"/>
        <item m="1" x="1295"/>
        <item m="1" x="1296"/>
        <item x="373"/>
        <item x="375"/>
        <item m="1" x="1203"/>
        <item x="379"/>
        <item x="382"/>
        <item x="376"/>
        <item x="377"/>
        <item x="378"/>
        <item m="1" x="1204"/>
        <item x="380"/>
        <item x="381"/>
        <item x="383"/>
        <item x="384"/>
        <item x="385"/>
        <item x="386"/>
        <item m="1" x="1302"/>
        <item m="1" x="1297"/>
        <item x="387"/>
        <item x="388"/>
        <item x="389"/>
        <item m="1" x="1205"/>
        <item m="1" x="1206"/>
        <item x="390"/>
        <item x="391"/>
        <item x="394"/>
        <item x="392"/>
        <item x="393"/>
        <item x="395"/>
        <item x="396"/>
        <item x="397"/>
        <item x="398"/>
        <item x="399"/>
        <item x="400"/>
        <item m="1" x="1207"/>
        <item x="401"/>
        <item x="402"/>
        <item x="403"/>
        <item x="404"/>
        <item x="405"/>
        <item x="406"/>
        <item m="1" x="1208"/>
        <item x="407"/>
        <item x="408"/>
        <item x="410"/>
        <item x="411"/>
        <item x="412"/>
        <item x="413"/>
        <item m="1" x="1236"/>
        <item x="414"/>
        <item x="415"/>
        <item x="416"/>
        <item x="409"/>
        <item x="417"/>
        <item m="1" x="1309"/>
        <item x="422"/>
        <item m="1" x="1280"/>
        <item x="418"/>
        <item x="419"/>
        <item x="421"/>
        <item m="1" x="1303"/>
        <item x="420"/>
        <item m="1" x="1237"/>
        <item x="423"/>
        <item x="424"/>
        <item x="425"/>
        <item x="426"/>
        <item x="427"/>
        <item x="428"/>
        <item x="429"/>
        <item x="430"/>
        <item x="431"/>
        <item x="432"/>
        <item x="433"/>
        <item x="434"/>
        <item x="435"/>
        <item x="436"/>
        <item x="437"/>
        <item x="438"/>
        <item x="439"/>
        <item x="440"/>
        <item x="441"/>
        <item x="442"/>
        <item x="443"/>
        <item x="444"/>
        <item m="1" x="1291"/>
        <item x="445"/>
        <item x="446"/>
        <item x="447"/>
        <item m="1" x="1290"/>
        <item x="448"/>
        <item m="1" x="1293"/>
        <item x="449"/>
        <item m="1" x="1305"/>
        <item x="450"/>
        <item x="451"/>
        <item m="1" x="1209"/>
        <item x="452"/>
        <item x="453"/>
        <item x="454"/>
        <item x="455"/>
        <item x="456"/>
        <item m="1" x="1238"/>
        <item x="457"/>
        <item x="458"/>
        <item x="459"/>
        <item x="460"/>
        <item x="461"/>
        <item x="462"/>
        <item x="463"/>
        <item m="1" x="1210"/>
        <item x="464"/>
        <item x="465"/>
        <item x="466"/>
        <item x="467"/>
        <item x="468"/>
        <item x="469"/>
        <item x="470"/>
        <item x="471"/>
        <item x="472"/>
        <item x="473"/>
        <item m="1" x="1259"/>
        <item x="474"/>
        <item x="475"/>
        <item x="476"/>
        <item x="477"/>
        <item x="478"/>
        <item m="1" x="1260"/>
        <item x="479"/>
        <item x="480"/>
        <item x="481"/>
        <item x="482"/>
        <item m="1" x="1239"/>
        <item x="483"/>
        <item x="484"/>
        <item x="485"/>
        <item x="486"/>
        <item x="487"/>
        <item x="488"/>
        <item x="489"/>
        <item x="490"/>
        <item x="491"/>
        <item x="492"/>
        <item x="493"/>
        <item x="494"/>
        <item x="495"/>
        <item x="496"/>
        <item x="497"/>
        <item m="1" x="1220"/>
        <item x="499"/>
        <item x="498"/>
        <item x="500"/>
        <item x="501"/>
        <item x="502"/>
        <item x="503"/>
        <item x="504"/>
        <item m="1" x="1221"/>
        <item x="506"/>
        <item x="507"/>
        <item x="508"/>
        <item x="509"/>
        <item x="510"/>
        <item x="511"/>
        <item x="512"/>
        <item m="1" x="1240"/>
        <item m="1" x="1241"/>
        <item m="1" x="1242"/>
        <item m="1" x="1243"/>
        <item m="1" x="1244"/>
        <item x="513"/>
        <item x="514"/>
        <item x="515"/>
        <item x="516"/>
        <item x="517"/>
        <item x="518"/>
        <item x="519"/>
        <item x="520"/>
        <item x="521"/>
        <item x="522"/>
        <item x="523"/>
        <item x="524"/>
        <item x="525"/>
        <item x="526"/>
        <item x="527"/>
        <item x="528"/>
        <item x="529"/>
        <item x="530"/>
        <item x="531"/>
        <item x="532"/>
        <item x="533"/>
        <item m="1" x="1245"/>
        <item x="539"/>
        <item x="534"/>
        <item x="535"/>
        <item x="536"/>
        <item x="537"/>
        <item x="538"/>
        <item x="543"/>
        <item x="540"/>
        <item x="541"/>
        <item x="542"/>
        <item x="544"/>
        <item x="545"/>
        <item x="546"/>
        <item x="547"/>
        <item x="548"/>
        <item x="550"/>
        <item x="551"/>
        <item x="552"/>
        <item x="553"/>
        <item x="554"/>
        <item x="555"/>
        <item x="556"/>
        <item m="1" x="126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2"/>
        <item x="608"/>
        <item x="612"/>
        <item x="613"/>
        <item x="614"/>
        <item x="615"/>
        <item x="609"/>
        <item x="610"/>
        <item x="611"/>
        <item x="616"/>
        <item x="617"/>
        <item m="1" x="1263"/>
        <item x="618"/>
        <item x="619"/>
        <item m="1" x="1264"/>
        <item x="620"/>
        <item x="621"/>
        <item x="622"/>
        <item m="1" x="1265"/>
        <item x="623"/>
        <item m="1" x="1266"/>
        <item x="625"/>
        <item x="624"/>
        <item x="626"/>
        <item x="628"/>
        <item x="630"/>
        <item x="631"/>
        <item x="632"/>
        <item x="633"/>
        <item x="634"/>
        <item x="635"/>
        <item m="1" x="1246"/>
        <item x="649"/>
        <item x="636"/>
        <item m="1" x="1222"/>
        <item m="1" x="1247"/>
        <item x="637"/>
        <item x="638"/>
        <item x="627"/>
        <item x="642"/>
        <item x="643"/>
        <item x="644"/>
        <item m="1" x="1248"/>
        <item x="629"/>
        <item x="645"/>
        <item x="646"/>
        <item x="647"/>
        <item m="1" x="1211"/>
        <item x="648"/>
        <item x="650"/>
        <item x="651"/>
        <item x="641"/>
        <item x="652"/>
        <item x="653"/>
        <item m="1" x="1299"/>
        <item x="654"/>
        <item m="1" x="1267"/>
        <item m="1" x="1268"/>
        <item m="1" x="1249"/>
        <item x="655"/>
        <item m="1" x="1250"/>
        <item x="656"/>
        <item x="657"/>
        <item x="658"/>
        <item x="659"/>
        <item x="660"/>
        <item x="640"/>
        <item x="661"/>
        <item x="663"/>
        <item x="666"/>
        <item x="664"/>
        <item x="665"/>
        <item x="639"/>
        <item x="662"/>
        <item x="667"/>
        <item x="668"/>
        <item x="669"/>
        <item x="670"/>
        <item x="671"/>
        <item x="672"/>
        <item x="673"/>
        <item x="674"/>
        <item x="675"/>
        <item m="1" x="1212"/>
        <item x="676"/>
        <item m="1" x="1213"/>
        <item x="680"/>
        <item x="677"/>
        <item x="678"/>
        <item x="679"/>
        <item x="681"/>
        <item m="1" x="1282"/>
        <item x="683"/>
        <item x="682"/>
        <item x="684"/>
        <item x="685"/>
        <item x="686"/>
        <item x="687"/>
        <item x="688"/>
        <item x="689"/>
        <item x="698"/>
        <item x="690"/>
        <item x="691"/>
        <item x="692"/>
        <item x="706"/>
        <item x="701"/>
        <item x="693"/>
        <item x="694"/>
        <item x="695"/>
        <item m="1" x="1284"/>
        <item x="696"/>
        <item x="697"/>
        <item x="699"/>
        <item x="700"/>
        <item x="702"/>
        <item m="1" x="1216"/>
        <item x="703"/>
        <item x="707"/>
        <item x="704"/>
        <item x="705"/>
        <item x="708"/>
        <item x="718"/>
        <item x="710"/>
        <item x="711"/>
        <item x="712"/>
        <item x="713"/>
        <item x="714"/>
        <item x="715"/>
        <item x="716"/>
        <item x="717"/>
        <item m="1" x="1251"/>
        <item x="719"/>
        <item x="720"/>
        <item x="721"/>
        <item m="1" x="1214"/>
        <item m="1" x="1215"/>
        <item m="1" x="1217"/>
        <item x="727"/>
        <item x="722"/>
        <item x="723"/>
        <item x="724"/>
        <item x="725"/>
        <item x="726"/>
        <item x="728"/>
        <item x="759"/>
        <item x="729"/>
        <item x="730"/>
        <item x="731"/>
        <item m="1" x="1298"/>
        <item m="1" x="1278"/>
        <item x="732"/>
        <item x="733"/>
        <item x="734"/>
        <item m="1" x="1287"/>
        <item x="735"/>
        <item x="736"/>
        <item x="737"/>
        <item x="738"/>
        <item x="739"/>
        <item x="740"/>
        <item x="741"/>
        <item x="742"/>
        <item x="743"/>
        <item x="766"/>
        <item x="744"/>
        <item x="745"/>
        <item x="746"/>
        <item x="747"/>
        <item x="754"/>
        <item x="748"/>
        <item m="1" x="1218"/>
        <item x="749"/>
        <item x="750"/>
        <item x="751"/>
        <item x="752"/>
        <item x="768"/>
        <item x="753"/>
        <item x="755"/>
        <item x="756"/>
        <item x="757"/>
        <item x="758"/>
        <item m="1" x="1252"/>
        <item x="760"/>
        <item m="1" x="1269"/>
        <item x="761"/>
        <item m="1" x="1253"/>
        <item x="762"/>
        <item x="763"/>
        <item m="1" x="1279"/>
        <item x="764"/>
        <item m="1" x="1277"/>
        <item x="765"/>
        <item x="767"/>
        <item x="769"/>
        <item m="1" x="1274"/>
        <item x="770"/>
        <item x="771"/>
        <item x="772"/>
        <item x="773"/>
        <item x="774"/>
        <item x="775"/>
        <item x="776"/>
        <item x="777"/>
        <item x="778"/>
        <item x="779"/>
        <item x="780"/>
        <item x="781"/>
        <item x="782"/>
        <item x="783"/>
        <item x="784"/>
        <item x="785"/>
        <item x="786"/>
        <item x="787"/>
        <item x="788"/>
        <item x="789"/>
        <item x="790"/>
        <item x="791"/>
        <item x="792"/>
        <item m="1" x="1254"/>
        <item x="793"/>
        <item m="1" x="1255"/>
        <item x="794"/>
        <item x="800"/>
        <item x="795"/>
        <item x="796"/>
        <item x="797"/>
        <item x="798"/>
        <item x="799"/>
        <item x="801"/>
        <item x="803"/>
        <item x="802"/>
        <item m="1" x="1256"/>
        <item x="804"/>
        <item x="805"/>
        <item x="806"/>
        <item x="810"/>
        <item x="812"/>
        <item x="811"/>
        <item m="1" x="1283"/>
        <item x="814"/>
        <item x="809"/>
        <item m="1" x="1281"/>
        <item x="821"/>
        <item m="1" x="1306"/>
        <item x="813"/>
        <item x="815"/>
        <item x="817"/>
        <item x="818"/>
        <item x="807"/>
        <item x="816"/>
        <item x="819"/>
        <item m="1" x="1223"/>
        <item x="823"/>
        <item x="824"/>
        <item m="1" x="1270"/>
        <item x="826"/>
        <item x="831"/>
        <item x="829"/>
        <item x="825"/>
        <item x="830"/>
        <item x="835"/>
        <item x="833"/>
        <item x="834"/>
        <item x="832"/>
        <item x="709"/>
        <item x="839"/>
        <item x="840"/>
        <item x="837"/>
        <item x="842"/>
        <item x="843"/>
        <item x="844"/>
        <item m="1" x="1304"/>
        <item x="836"/>
        <item m="1" x="1292"/>
        <item m="1" x="1224"/>
        <item x="822"/>
        <item x="838"/>
        <item x="841"/>
        <item x="848"/>
        <item x="847"/>
        <item x="849"/>
        <item x="846"/>
        <item m="1" x="1271"/>
        <item x="851"/>
        <item x="850"/>
        <item x="845"/>
        <item m="1" x="1308"/>
        <item x="852"/>
        <item x="854"/>
        <item x="855"/>
        <item x="856"/>
        <item x="858"/>
        <item x="859"/>
        <item x="853"/>
        <item x="860"/>
        <item x="861"/>
        <item x="808"/>
        <item x="820"/>
        <item x="857"/>
        <item x="828"/>
        <item x="862"/>
        <item x="864"/>
        <item x="863"/>
        <item x="865"/>
        <item x="866"/>
        <item x="867"/>
        <item x="870"/>
        <item x="868"/>
        <item x="869"/>
        <item x="872"/>
        <item x="873"/>
        <item x="874"/>
        <item x="876"/>
        <item m="1" x="1272"/>
        <item x="875"/>
        <item x="879"/>
        <item x="881"/>
        <item x="880"/>
        <item x="878"/>
        <item x="882"/>
        <item x="883"/>
        <item x="885"/>
        <item m="1" x="1273"/>
        <item x="877"/>
        <item x="884"/>
        <item x="886"/>
        <item x="888"/>
        <item x="889"/>
        <item x="887"/>
        <item x="827"/>
        <item x="890"/>
        <item x="891"/>
        <item x="892"/>
        <item x="893"/>
        <item m="1" x="1219"/>
        <item x="894"/>
        <item x="895"/>
        <item x="896"/>
        <item x="900"/>
        <item x="898"/>
        <item x="902"/>
        <item x="897"/>
        <item x="899"/>
        <item x="904"/>
        <item x="905"/>
        <item x="906"/>
        <item x="907"/>
        <item x="903"/>
        <item x="901"/>
        <item x="908"/>
        <item x="871"/>
        <item m="1" x="1257"/>
        <item x="910"/>
        <item x="909"/>
        <item x="911"/>
        <item m="1" x="125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45"/>
    </i>
    <i>
      <x v="10"/>
    </i>
    <i>
      <x v="17"/>
    </i>
    <i>
      <x v="60"/>
    </i>
    <i>
      <x v="62"/>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8">
        <item x="249"/>
        <item m="1" x="2245"/>
        <item m="1" x="2200"/>
        <item m="1" x="2199"/>
        <item m="1" x="2213"/>
        <item m="1" x="2203"/>
        <item m="1" x="2165"/>
        <item m="1" x="2184"/>
        <item m="1" x="2191"/>
        <item m="1" x="2211"/>
        <item m="1" x="2190"/>
        <item m="1" x="2219"/>
        <item m="1" x="2227"/>
        <item m="1" x="2188"/>
        <item m="1" x="2234"/>
        <item m="1" x="2181"/>
        <item m="1" x="2239"/>
        <item m="1" x="2194"/>
        <item m="1" x="2154"/>
        <item m="1" x="2243"/>
        <item m="1" x="2246"/>
        <item m="1" x="2161"/>
        <item m="1" x="2202"/>
        <item m="1" x="2156"/>
        <item m="1" x="2157"/>
        <item m="1" x="2159"/>
        <item m="1" x="2173"/>
        <item m="1" x="2174"/>
        <item m="1" x="2220"/>
        <item m="1" x="2208"/>
        <item m="1" x="2209"/>
        <item m="1" x="2214"/>
        <item m="1" x="2225"/>
        <item m="1" x="2204"/>
        <item m="1" x="2166"/>
        <item m="1" x="2171"/>
        <item m="1" x="2178"/>
        <item m="1" x="2228"/>
        <item x="0"/>
        <item m="1" x="2215"/>
        <item m="1" x="2221"/>
        <item m="1" x="2179"/>
        <item x="1"/>
        <item m="1" x="2222"/>
        <item m="1" x="2241"/>
        <item x="2"/>
        <item x="3"/>
        <item m="1" x="2185"/>
        <item m="1" x="2236"/>
        <item m="1" x="2182"/>
        <item m="1" x="2232"/>
        <item m="1" x="2240"/>
        <item m="1" x="2244"/>
        <item x="4"/>
        <item m="1" x="2155"/>
        <item x="5"/>
        <item x="6"/>
        <item m="1" x="219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7"/>
        <item x="157"/>
        <item x="158"/>
        <item x="159"/>
        <item x="160"/>
        <item x="161"/>
        <item x="162"/>
        <item x="163"/>
        <item x="164"/>
        <item x="165"/>
        <item x="166"/>
        <item x="167"/>
        <item x="168"/>
        <item x="169"/>
        <item m="1" x="21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5"/>
        <item x="276"/>
        <item x="277"/>
        <item x="278"/>
        <item x="275"/>
        <item m="1" x="2192"/>
        <item x="279"/>
        <item x="280"/>
        <item x="281"/>
        <item x="282"/>
        <item x="283"/>
        <item x="284"/>
        <item x="285"/>
        <item x="286"/>
        <item x="287"/>
        <item x="288"/>
        <item x="289"/>
        <item x="290"/>
        <item x="291"/>
        <item x="292"/>
        <item x="293"/>
        <item x="294"/>
        <item x="295"/>
        <item x="296"/>
        <item m="1" x="2196"/>
        <item x="297"/>
        <item x="298"/>
        <item x="299"/>
        <item m="1" x="2198"/>
        <item x="300"/>
        <item x="302"/>
        <item x="303"/>
        <item x="301"/>
        <item x="304"/>
        <item x="305"/>
        <item x="306"/>
        <item x="307"/>
        <item x="308"/>
        <item x="309"/>
        <item x="310"/>
        <item x="311"/>
        <item x="312"/>
        <item m="1" x="2162"/>
        <item x="313"/>
        <item m="1" x="2164"/>
        <item x="314"/>
        <item x="315"/>
        <item x="316"/>
        <item x="317"/>
        <item x="318"/>
        <item x="319"/>
        <item x="320"/>
        <item x="321"/>
        <item m="1" x="2210"/>
        <item x="323"/>
        <item x="324"/>
        <item x="325"/>
        <item x="326"/>
        <item x="322"/>
        <item x="327"/>
        <item x="328"/>
        <item x="329"/>
        <item x="330"/>
        <item x="331"/>
        <item m="1" x="2201"/>
        <item x="332"/>
        <item m="1" x="2163"/>
        <item x="333"/>
        <item x="334"/>
        <item x="335"/>
        <item x="336"/>
        <item x="337"/>
        <item x="338"/>
        <item x="344"/>
        <item m="1" x="217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0"/>
        <item x="375"/>
        <item x="376"/>
        <item x="373"/>
        <item x="377"/>
        <item x="378"/>
        <item x="379"/>
        <item x="380"/>
        <item m="1" x="2205"/>
        <item x="381"/>
        <item x="382"/>
        <item x="383"/>
        <item x="384"/>
        <item x="385"/>
        <item x="386"/>
        <item x="387"/>
        <item x="388"/>
        <item x="389"/>
        <item x="390"/>
        <item x="391"/>
        <item x="392"/>
        <item x="393"/>
        <item x="394"/>
        <item x="395"/>
        <item x="396"/>
        <item x="397"/>
        <item x="399"/>
        <item x="400"/>
        <item x="401"/>
        <item x="398"/>
        <item x="402"/>
        <item m="1" x="2206"/>
        <item x="403"/>
        <item x="404"/>
        <item x="405"/>
        <item x="406"/>
        <item x="407"/>
        <item x="408"/>
        <item x="409"/>
        <item m="1" x="2172"/>
        <item x="410"/>
        <item x="411"/>
        <item x="421"/>
        <item x="412"/>
        <item x="413"/>
        <item x="414"/>
        <item x="415"/>
        <item x="416"/>
        <item x="417"/>
        <item m="1" x="2226"/>
        <item x="418"/>
        <item x="419"/>
        <item x="420"/>
        <item x="423"/>
        <item x="443"/>
        <item x="424"/>
        <item x="422"/>
        <item x="425"/>
        <item x="426"/>
        <item x="427"/>
        <item x="428"/>
        <item x="429"/>
        <item x="430"/>
        <item x="431"/>
        <item x="432"/>
        <item m="1" x="2218"/>
        <item x="433"/>
        <item x="434"/>
        <item x="435"/>
        <item x="436"/>
        <item x="438"/>
        <item x="437"/>
        <item x="439"/>
        <item x="440"/>
        <item x="442"/>
        <item x="441"/>
        <item x="445"/>
        <item x="446"/>
        <item x="447"/>
        <item x="444"/>
        <item x="448"/>
        <item x="449"/>
        <item x="450"/>
        <item x="451"/>
        <item x="452"/>
        <item x="453"/>
        <item x="454"/>
        <item x="455"/>
        <item x="456"/>
        <item x="457"/>
        <item m="1" x="2180"/>
        <item x="458"/>
        <item x="459"/>
        <item m="1" x="2229"/>
        <item x="460"/>
        <item x="461"/>
        <item x="462"/>
        <item x="463"/>
        <item m="1" x="2238"/>
        <item x="464"/>
        <item x="465"/>
        <item x="466"/>
        <item x="467"/>
        <item x="468"/>
        <item x="469"/>
        <item x="470"/>
        <item m="1" x="2217"/>
        <item x="471"/>
        <item x="472"/>
        <item x="473"/>
        <item x="474"/>
        <item x="475"/>
        <item x="476"/>
        <item x="477"/>
        <item x="478"/>
        <item x="479"/>
        <item x="480"/>
        <item x="481"/>
        <item x="482"/>
        <item x="483"/>
        <item x="484"/>
        <item m="1" x="2193"/>
        <item x="490"/>
        <item x="485"/>
        <item x="486"/>
        <item x="487"/>
        <item x="488"/>
        <item x="489"/>
        <item x="491"/>
        <item x="492"/>
        <item m="1" x="2186"/>
        <item m="1" x="2230"/>
        <item x="503"/>
        <item m="1" x="2233"/>
        <item x="493"/>
        <item x="494"/>
        <item x="504"/>
        <item x="495"/>
        <item x="496"/>
        <item x="497"/>
        <item x="498"/>
        <item x="499"/>
        <item x="500"/>
        <item x="501"/>
        <item x="502"/>
        <item x="505"/>
        <item x="506"/>
        <item x="507"/>
        <item x="508"/>
        <item m="1" x="218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2"/>
        <item x="564"/>
        <item x="565"/>
        <item x="566"/>
        <item x="567"/>
        <item x="568"/>
        <item x="569"/>
        <item x="570"/>
        <item x="571"/>
        <item x="572"/>
        <item x="573"/>
        <item x="574"/>
        <item m="1" x="215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9"/>
        <item x="698"/>
        <item x="708"/>
        <item x="709"/>
        <item x="710"/>
        <item x="699"/>
        <item x="700"/>
        <item x="701"/>
        <item x="702"/>
        <item x="703"/>
        <item x="704"/>
        <item x="705"/>
        <item x="706"/>
        <item x="707"/>
        <item x="711"/>
        <item x="726"/>
        <item x="727"/>
        <item x="734"/>
        <item x="712"/>
        <item x="728"/>
        <item x="729"/>
        <item m="1" x="221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5"/>
        <item x="753"/>
        <item m="1" x="2177"/>
        <item x="740"/>
        <item x="754"/>
        <item x="741"/>
        <item x="742"/>
        <item x="743"/>
        <item x="744"/>
        <item x="745"/>
        <item x="746"/>
        <item x="747"/>
        <item x="755"/>
        <item x="748"/>
        <item x="757"/>
        <item x="758"/>
        <item x="769"/>
        <item x="759"/>
        <item m="1" x="2224"/>
        <item x="760"/>
        <item x="761"/>
        <item x="770"/>
        <item m="1" x="2231"/>
        <item x="762"/>
        <item x="771"/>
        <item x="763"/>
        <item x="764"/>
        <item x="765"/>
        <item x="766"/>
        <item x="772"/>
        <item x="773"/>
        <item x="767"/>
        <item x="768"/>
        <item x="774"/>
        <item x="775"/>
        <item x="790"/>
        <item x="776"/>
        <item x="791"/>
        <item x="777"/>
        <item x="778"/>
        <item x="792"/>
        <item x="779"/>
        <item x="780"/>
        <item x="781"/>
        <item x="782"/>
        <item x="793"/>
        <item x="783"/>
        <item x="794"/>
        <item x="795"/>
        <item x="21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2"/>
        <item x="944"/>
        <item m="1" x="217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3"/>
        <item x="1583"/>
        <item x="1577"/>
        <item x="1578"/>
        <item x="1576"/>
        <item x="1579"/>
        <item x="1580"/>
        <item x="1586"/>
        <item x="1587"/>
        <item x="1581"/>
        <item x="1582"/>
        <item x="1588"/>
        <item x="1589"/>
        <item x="1590"/>
        <item x="1602"/>
        <item x="1612"/>
        <item m="1" x="216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t="default"/>
      </items>
    </pivotField>
    <pivotField axis="axisRow" showAll="0">
      <items count="226">
        <item sd="0" x="43"/>
        <item sd="0" x="46"/>
        <item sd="0" x="45"/>
        <item sd="0" x="35"/>
        <item sd="0" m="1" x="136"/>
        <item sd="0" x="44"/>
        <item sd="0" m="1" x="150"/>
        <item sd="0" m="1" x="172"/>
        <item sd="0" x="42"/>
        <item sd="0" x="41"/>
        <item sd="0" x="40"/>
        <item sd="0" x="39"/>
        <item sd="0" x="38"/>
        <item sd="0" x="37"/>
        <item sd="0" x="20"/>
        <item sd="0" x="36"/>
        <item sd="0" m="1" x="142"/>
        <item sd="0" x="15"/>
        <item sd="0" x="18"/>
        <item n="JPMC (Main Project)" sd="0" x="11"/>
        <item sd="0" x="32"/>
        <item sd="0" x="31"/>
        <item sd="0" x="33"/>
        <item sd="0" x="34"/>
        <item sd="0" x="27"/>
        <item sd="0" x="30"/>
        <item sd="0" x="29"/>
        <item sd="0" x="26"/>
        <item sd="0" x="24"/>
        <item sd="0" x="25"/>
        <item sd="0" x="0"/>
        <item sd="0" x="19"/>
        <item sd="0" x="22"/>
        <item sd="0" x="23"/>
        <item sd="0" m="1" x="120"/>
        <item sd="0" x="21"/>
        <item sd="0" m="1" x="191"/>
        <item sd="0" m="1" x="148"/>
        <item sd="0" m="1" x="155"/>
        <item sd="0" x="8"/>
        <item sd="0" x="9"/>
        <item sd="0" m="1" x="145"/>
        <item sd="0" m="1" x="115"/>
        <item sd="0" m="1" x="166"/>
        <item sd="0" m="1" x="110"/>
        <item sd="0" m="1" x="122"/>
        <item sd="0" m="1" x="151"/>
        <item sd="0" x="13"/>
        <item sd="0" m="1" x="222"/>
        <item sd="0" m="1" x="202"/>
        <item sd="0" m="1" x="193"/>
        <item sd="0" m="1" x="130"/>
        <item sd="0" m="1" x="127"/>
        <item sd="0" m="1" x="218"/>
        <item sd="0" m="1" x="196"/>
        <item sd="0" m="1" x="205"/>
        <item sd="0" m="1" x="189"/>
        <item sd="0" m="1" x="179"/>
        <item sd="0" m="1" x="113"/>
        <item sd="0" m="1" x="141"/>
        <item sd="0" x="17"/>
        <item sd="0" m="1" x="147"/>
        <item sd="0" m="1" x="161"/>
        <item sd="0" m="1" x="114"/>
        <item sd="0" x="14"/>
        <item sd="0" m="1" x="212"/>
        <item sd="0" x="86"/>
        <item sd="0" m="1" x="156"/>
        <item sd="0" m="1" x="215"/>
        <item sd="0" m="1" x="149"/>
        <item sd="0" m="1" x="170"/>
        <item sd="0" m="1" x="168"/>
        <item sd="0" m="1" x="121"/>
        <item sd="0" m="1" x="159"/>
        <item sd="0" m="1" x="125"/>
        <item sd="0" m="1" x="165"/>
        <item sd="0" m="1" x="204"/>
        <item sd="0" m="1" x="160"/>
        <item sd="0" m="1" x="173"/>
        <item sd="0" x="10"/>
        <item sd="0" m="1" x="177"/>
        <item sd="0" x="1"/>
        <item sd="0" m="1" x="123"/>
        <item sd="0" m="1" x="178"/>
        <item sd="0" m="1" x="146"/>
        <item sd="0" m="1" x="206"/>
        <item sd="0" m="1" x="209"/>
        <item sd="0" m="1" x="181"/>
        <item sd="0" m="1" x="108"/>
        <item sd="0" m="1" x="129"/>
        <item sd="0" m="1" x="171"/>
        <item sd="0" m="1" x="164"/>
        <item sd="0" m="1" x="118"/>
        <item sd="0" m="1" x="112"/>
        <item sd="0" m="1" x="200"/>
        <item sd="0" x="3"/>
        <item sd="0" m="1" x="137"/>
        <item sd="0" x="7"/>
        <item sd="0" m="1" x="152"/>
        <item sd="0" x="2"/>
        <item sd="0" m="1" x="203"/>
        <item sd="0" m="1" x="158"/>
        <item sd="0" x="12"/>
        <item sd="0" x="5"/>
        <item sd="0" m="1" x="140"/>
        <item sd="0" x="4"/>
        <item sd="0" m="1" x="221"/>
        <item sd="0" m="1" x="126"/>
        <item sd="0" m="1" x="134"/>
        <item sd="0" m="1" x="187"/>
        <item sd="0" m="1" x="195"/>
        <item sd="0" m="1" x="199"/>
        <item sd="0" m="1" x="117"/>
        <item sd="0" m="1" x="213"/>
        <item sd="0" m="1" x="128"/>
        <item sd="0" m="1" x="133"/>
        <item sd="0" x="6"/>
        <item sd="0" m="1" x="190"/>
        <item sd="0" m="1" x="194"/>
        <item sd="0" m="1" x="210"/>
        <item sd="0" m="1" x="216"/>
        <item sd="0" m="1" x="211"/>
        <item sd="0" x="16"/>
        <item sd="0" m="1" x="107"/>
        <item sd="0" m="1" x="183"/>
        <item sd="0" m="1" x="175"/>
        <item sd="0" m="1" x="192"/>
        <item sd="0" m="1" x="153"/>
        <item m="1" x="167"/>
        <item sd="0" m="1" x="131"/>
        <item sd="0" m="1" x="197"/>
        <item sd="0" m="1" x="154"/>
        <item sd="0" m="1" x="182"/>
        <item sd="0" m="1" x="208"/>
        <item sd="0" x="28"/>
        <item sd="0" m="1" x="169"/>
        <item sd="0" m="1" x="198"/>
        <item sd="0" m="1" x="224"/>
        <item sd="0" m="1" x="144"/>
        <item m="1" x="185"/>
        <item sd="0" m="1" x="184"/>
        <item sd="0" m="1" x="219"/>
        <item sd="0" m="1" x="139"/>
        <item m="1" x="207"/>
        <item sd="0" m="1" x="116"/>
        <item m="1" x="162"/>
        <item m="1" x="201"/>
        <item m="1" x="132"/>
        <item x="47"/>
        <item x="48"/>
        <item x="49"/>
        <item m="1" x="223"/>
        <item x="51"/>
        <item x="52"/>
        <item x="50"/>
        <item x="53"/>
        <item x="54"/>
        <item x="55"/>
        <item x="56"/>
        <item x="57"/>
        <item m="1" x="214"/>
        <item x="59"/>
        <item x="58"/>
        <item x="60"/>
        <item x="63"/>
        <item x="61"/>
        <item x="62"/>
        <item x="64"/>
        <item m="1" x="104"/>
        <item m="1" x="157"/>
        <item x="65"/>
        <item x="67"/>
        <item x="66"/>
        <item x="68"/>
        <item x="69"/>
        <item x="70"/>
        <item x="71"/>
        <item m="1" x="188"/>
        <item m="1" x="119"/>
        <item x="72"/>
        <item x="75"/>
        <item x="73"/>
        <item x="76"/>
        <item m="1" x="124"/>
        <item m="1" x="109"/>
        <item x="78"/>
        <item x="74"/>
        <item m="1" x="180"/>
        <item m="1" x="176"/>
        <item x="80"/>
        <item m="1" x="111"/>
        <item m="1" x="106"/>
        <item m="1" x="174"/>
        <item x="77"/>
        <item m="1" x="217"/>
        <item x="81"/>
        <item x="82"/>
        <item x="83"/>
        <item m="1" x="220"/>
        <item m="1" x="163"/>
        <item x="84"/>
        <item m="1" x="135"/>
        <item x="79"/>
        <item x="98"/>
        <item m="1" x="138"/>
        <item x="85"/>
        <item m="1" x="186"/>
        <item x="87"/>
        <item x="88"/>
        <item x="89"/>
        <item x="90"/>
        <item x="91"/>
        <item m="1" x="143"/>
        <item m="1" x="99"/>
        <item x="92"/>
        <item x="93"/>
        <item m="1" x="103"/>
        <item m="1" x="102"/>
        <item m="1" x="101"/>
        <item x="94"/>
        <item m="1" x="105"/>
        <item x="95"/>
        <item x="97"/>
        <item m="1" x="100"/>
        <item x="96"/>
        <item t="default"/>
      </items>
    </pivotField>
    <pivotField axis="axisRow" showAll="0" sortType="ascending">
      <items count="1046">
        <item h="1" sd="0" x="60"/>
        <item h="1" sd="0" x="149"/>
        <item h="1" x="755"/>
        <item h="1" sd="0" m="1" x="815"/>
        <item h="1" sd="0" x="724"/>
        <item h="1" sd="0" m="1" x="887"/>
        <item h="1" sd="0" x="572"/>
        <item h="1" sd="0" m="1" x="986"/>
        <item h="1" sd="0" m="1" x="828"/>
        <item h="1" sd="0" x="464"/>
        <item h="1" sd="0" m="1" x="849"/>
        <item h="1" x="756"/>
        <item h="1" sd="0" x="18"/>
        <item h="1" sd="0" x="288"/>
        <item h="1" sd="0" m="1" x="1027"/>
        <item h="1" sd="0" x="146"/>
        <item h="1" sd="0" x="179"/>
        <item h="1" sd="0" x="490"/>
        <item h="1" sd="0" x="673"/>
        <item h="1" sd="0" m="1" x="1024"/>
        <item h="1" sd="0" x="641"/>
        <item h="1" sd="0" x="623"/>
        <item h="1" sd="0" x="100"/>
        <item h="1" sd="0" x="606"/>
        <item h="1" sd="0" m="1" x="834"/>
        <item h="1" sd="0" m="1" x="990"/>
        <item h="1" sd="0" x="137"/>
        <item h="1" sd="0" m="1" x="972"/>
        <item h="1" sd="0" x="231"/>
        <item h="1" sd="0" m="1" x="805"/>
        <item sd="0" x="758"/>
        <item h="1" sd="0" m="1" x="977"/>
        <item h="1" sd="0" m="1" x="866"/>
        <item h="1" sd="0" x="363"/>
        <item h="1" sd="0" x="510"/>
        <item sd="0" x="563"/>
        <item h="1" sd="0" x="651"/>
        <item h="1" x="736"/>
        <item h="1" sd="0" x="375"/>
        <item h="1" sd="0" x="379"/>
        <item h="1" sd="0" m="1" x="863"/>
        <item h="1" sd="0" x="718"/>
        <item h="1" sd="0" m="1" x="841"/>
        <item h="1" sd="0" m="1" x="894"/>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6"/>
        <item h="1" sd="0" x="325"/>
        <item h="1" sd="0" x="481"/>
        <item h="1" sd="0" m="1" x="1028"/>
        <item h="1" sd="0" m="1" x="924"/>
        <item h="1" sd="0" x="528"/>
        <item h="1" sd="0" x="630"/>
        <item h="1" sd="0" x="223"/>
        <item h="1" sd="0" m="1" x="817"/>
        <item h="1" sd="0" x="239"/>
        <item h="1" sd="0" x="521"/>
        <item h="1" sd="0" x="135"/>
        <item h="1" sd="0" x="140"/>
        <item h="1" sd="0" x="479"/>
        <item h="1" sd="0" m="1" x="1001"/>
        <item h="1" sd="0" m="1" x="930"/>
        <item h="1" sd="0" x="219"/>
        <item h="1" sd="0" m="1" x="1040"/>
        <item h="1" sd="0" x="562"/>
        <item h="1" x="743"/>
        <item h="1" x="760"/>
        <item h="1" sd="0" x="711"/>
        <item h="1" sd="0" x="683"/>
        <item h="1" sd="0" x="93"/>
        <item h="1" sd="0" m="1" x="998"/>
        <item h="1" sd="0" x="399"/>
        <item h="1" sd="0" x="222"/>
        <item h="1" sd="0" m="1" x="830"/>
        <item h="1" sd="0" x="337"/>
        <item h="1" sd="0" x="207"/>
        <item h="1" sd="0" x="517"/>
        <item h="1" sd="0" x="489"/>
        <item h="1" sd="0" x="184"/>
        <item h="1" sd="0" x="152"/>
        <item h="1" sd="0" m="1" x="1011"/>
        <item h="1" sd="0" x="40"/>
        <item h="1" sd="0" x="281"/>
        <item h="1" sd="0" x="170"/>
        <item h="1" sd="0" x="317"/>
        <item h="1" sd="0" x="358"/>
        <item h="1" sd="0" x="214"/>
        <item h="1" sd="0" x="370"/>
        <item h="1" sd="0" x="378"/>
        <item h="1" sd="0" x="279"/>
        <item h="1" sd="0" m="1" x="867"/>
        <item h="1" sd="0" x="156"/>
        <item h="1" sd="0" x="700"/>
        <item h="1" sd="0" x="639"/>
        <item h="1" sd="0" x="253"/>
        <item h="1" sd="0" m="1" x="987"/>
        <item h="1" sd="0" x="442"/>
        <item h="1" sd="0" m="1" x="796"/>
        <item h="1" sd="0" x="409"/>
        <item h="1" sd="0" x="365"/>
        <item h="1" sd="0" m="1" x="848"/>
        <item h="1" sd="0" m="1" x="813"/>
        <item sd="0" x="666"/>
        <item h="1" sd="0" x="556"/>
        <item h="1" sd="0" x="383"/>
        <item h="1" sd="0" x="259"/>
        <item h="1" sd="0" x="463"/>
        <item h="1" sd="0" x="252"/>
        <item h="1" sd="0" x="643"/>
        <item h="1" sd="0" x="537"/>
        <item h="1" sd="0" m="1" x="929"/>
        <item h="1" sd="0" x="577"/>
        <item h="1" sd="0" x="597"/>
        <item h="1" sd="0" x="12"/>
        <item h="1" sd="0" x="571"/>
        <item h="1" sd="0" m="1" x="1000"/>
        <item h="1" sd="0" x="569"/>
        <item h="1" sd="0" x="352"/>
        <item h="1" sd="0" x="218"/>
        <item h="1" sd="0" x="371"/>
        <item h="1" sd="0" x="224"/>
        <item h="1" sd="0" x="63"/>
        <item h="1" sd="0" x="8"/>
        <item h="1" sd="0" x="102"/>
        <item h="1" sd="0" m="1" x="835"/>
        <item h="1" sd="0" m="1" x="1030"/>
        <item h="1" sd="0" x="550"/>
        <item h="1" sd="0" x="319"/>
        <item h="1" sd="0" m="1" x="840"/>
        <item h="1" sd="0" m="1" x="1041"/>
        <item h="1" sd="0" x="386"/>
        <item h="1" sd="0" x="634"/>
        <item h="1" sd="0" x="31"/>
        <item h="1" sd="0" x="55"/>
        <item h="1" sd="0" x="227"/>
        <item h="1" sd="0" x="453"/>
        <item h="1" sd="0" x="356"/>
        <item h="1" sd="0" x="161"/>
        <item h="1" sd="0" x="153"/>
        <item h="1" sd="0" x="653"/>
        <item h="1" sd="0" x="553"/>
        <item h="1" sd="0" x="704"/>
        <item h="1" sd="0" m="1" x="914"/>
        <item h="1" sd="0" x="133"/>
        <item h="1" sd="0" m="1" x="821"/>
        <item h="1" sd="0" m="1" x="814"/>
        <item h="1" sd="0" m="1" x="1016"/>
        <item h="1" sd="0" x="668"/>
        <item h="1" x="762"/>
        <item h="1" sd="0" x="681"/>
        <item h="1" sd="0" x="685"/>
        <item h="1" sd="0" x="46"/>
        <item h="1" sd="0" x="374"/>
        <item h="1" sd="0" m="1" x="823"/>
        <item h="1" sd="0" x="423"/>
        <item h="1" sd="0" x="574"/>
        <item h="1" sd="0" x="367"/>
        <item h="1" sd="0" x="270"/>
        <item h="1" sd="0" m="1" x="904"/>
        <item h="1" sd="0" m="1" x="869"/>
        <item h="1" sd="0" x="427"/>
        <item h="1" sd="0" x="411"/>
        <item h="1" sd="0" x="465"/>
        <item h="1" sd="0" m="1" x="905"/>
        <item h="1" sd="0" m="1" x="885"/>
        <item h="1" sd="0" m="1" x="997"/>
        <item h="1" sd="0" m="1" x="940"/>
        <item h="1" sd="0" m="1" x="901"/>
        <item h="1" sd="0" x="366"/>
        <item h="1" sd="0" x="437"/>
        <item h="1" sd="0" x="506"/>
        <item h="1" sd="0" x="632"/>
        <item h="1" sd="0" m="1" x="915"/>
        <item h="1" sd="0" x="567"/>
        <item h="1" sd="0" x="665"/>
        <item h="1" sd="0" x="534"/>
        <item h="1" sd="0" x="456"/>
        <item h="1" sd="0" x="318"/>
        <item h="1" sd="0" m="1" x="862"/>
        <item h="1" sd="0" x="697"/>
        <item h="1" sd="0" x="312"/>
        <item h="1" sd="0" x="273"/>
        <item h="1" sd="0" x="428"/>
        <item h="1" sd="0" x="519"/>
        <item h="1" sd="0" m="1" x="962"/>
        <item h="1" sd="0" x="396"/>
        <item h="1" x="751"/>
        <item h="1" sd="0" x="605"/>
        <item h="1" sd="0" x="402"/>
        <item h="1" sd="0" x="710"/>
        <item h="1" sd="0" x="201"/>
        <item h="1" sd="0" m="1" x="889"/>
        <item h="1" x="779"/>
        <item h="1" sd="0" x="160"/>
        <item h="1" sd="0" x="443"/>
        <item h="1" sd="0" m="1" x="994"/>
        <item h="1" sd="0" m="1" x="954"/>
        <item h="1" sd="0" m="1" x="847"/>
        <item h="1" x="746"/>
        <item h="1" sd="0" x="451"/>
        <item h="1" sd="0" x="538"/>
        <item h="1" sd="0" x="414"/>
        <item h="1" sd="0" x="413"/>
        <item h="1" sd="0" x="277"/>
        <item h="1" sd="0" x="467"/>
        <item h="1" sd="0" m="1" x="948"/>
        <item h="1" sd="0" x="225"/>
        <item h="1" sd="0" m="1" x="819"/>
        <item h="1" sd="0" m="1" x="822"/>
        <item h="1" sd="0" x="522"/>
        <item h="1" sd="0" x="468"/>
        <item h="1" sd="0" x="539"/>
        <item h="1" sd="0" x="633"/>
        <item h="1" sd="0" m="1" x="833"/>
        <item h="1" sd="0" x="292"/>
        <item h="1" sd="0" x="15"/>
        <item h="1" sd="0" m="1" x="860"/>
        <item h="1" sd="0" m="1" x="875"/>
        <item h="1" sd="0" x="662"/>
        <item h="1" sd="0" x="0"/>
        <item h="1" sd="0" x="232"/>
        <item h="1" sd="0" x="679"/>
        <item h="1" sd="0" x="213"/>
        <item h="1" sd="0" m="1" x="996"/>
        <item h="1" sd="0" x="316"/>
        <item h="1" x="749"/>
        <item h="1" sd="0" x="702"/>
        <item h="1" sd="0" x="513"/>
        <item h="1" sd="0" x="436"/>
        <item h="1" sd="0" x="449"/>
        <item h="1" sd="0" m="1" x="804"/>
        <item h="1" sd="0" x="291"/>
        <item h="1" x="739"/>
        <item h="1" sd="0" x="391"/>
        <item h="1" sd="0" x="333"/>
        <item h="1" x="787"/>
        <item sd="0" x="339"/>
        <item h="1" sd="0" x="275"/>
        <item h="1" sd="0" m="1" x="836"/>
        <item sd="0" x="174"/>
        <item h="1" sd="0" x="171"/>
        <item h="1" sd="0" x="233"/>
        <item h="1" sd="0" x="78"/>
        <item h="1" sd="0" m="1" x="895"/>
        <item h="1" sd="0" x="236"/>
        <item h="1" sd="0" x="58"/>
        <item h="1" sd="0" m="1" x="965"/>
        <item h="1" sd="0" x="474"/>
        <item h="1" sd="0" x="511"/>
        <item h="1" sd="0" x="408"/>
        <item h="1" sd="0" x="587"/>
        <item h="1" sd="0" x="240"/>
        <item h="1" sd="0" m="1" x="829"/>
        <item h="1" sd="0" x="182"/>
        <item h="1" sd="0" x="307"/>
        <item h="1" sd="0" x="782"/>
        <item h="1" sd="0" x="648"/>
        <item h="1" x="776"/>
        <item h="1" sd="0" x="290"/>
        <item h="1" sd="0" m="1" x="921"/>
        <item h="1" sd="0" m="1" x="983"/>
        <item h="1" sd="0" x="636"/>
        <item h="1" sd="0" x="499"/>
        <item h="1" sd="0" x="447"/>
        <item h="1" sd="0" x="132"/>
        <item h="1" sd="0" x="56"/>
        <item h="1" sd="0" x="126"/>
        <item h="1" sd="0" x="22"/>
        <item h="1" sd="0" x="187"/>
        <item h="1" sd="0" m="1" x="810"/>
        <item h="1" sd="0" m="1" x="1014"/>
        <item h="1" sd="0" m="1" x="816"/>
        <item h="1" sd="0" x="11"/>
        <item h="1" sd="0" x="670"/>
        <item h="1" sd="0" x="353"/>
        <item h="1" sd="0" x="542"/>
        <item h="1" sd="0" m="1" x="900"/>
        <item h="1" sd="0" x="124"/>
        <item h="1" sd="0" x="646"/>
        <item h="1" sd="0" m="1" x="1044"/>
        <item h="1" sd="0" x="77"/>
        <item h="1" sd="0" m="1" x="925"/>
        <item h="1" sd="0" x="435"/>
        <item h="1" sd="0" x="92"/>
        <item h="1" sd="0" x="35"/>
        <item h="1" sd="0" x="196"/>
        <item h="1" sd="0" m="1" x="1023"/>
        <item h="1" sd="0" x="1"/>
        <item h="1" sd="0" x="180"/>
        <item h="1" sd="0" x="430"/>
        <item h="1" sd="0" x="285"/>
        <item h="1" x="747"/>
        <item h="1" sd="0" x="581"/>
        <item h="1" sd="0" m="1" x="943"/>
        <item h="1" sd="0" x="42"/>
        <item h="1" sd="0" x="469"/>
        <item h="1" sd="0" x="440"/>
        <item h="1" sd="0" m="1" x="964"/>
        <item h="1" sd="0" m="1" x="933"/>
        <item h="1" sd="0" m="1" x="951"/>
        <item h="1" sd="0" m="1" x="883"/>
        <item h="1" sd="0" x="84"/>
        <item h="1" sd="0" x="106"/>
        <item h="1" sd="0" x="727"/>
        <item h="1" sd="0" m="1" x="795"/>
        <item h="1" sd="0" x="526"/>
        <item h="1" sd="0" x="592"/>
        <item h="1" sd="0" x="484"/>
        <item h="1" sd="0" x="336"/>
        <item h="1" sd="0" x="659"/>
        <item h="1" sd="0" x="669"/>
        <item h="1" sd="0" m="1" x="957"/>
        <item h="1" sd="0" x="560"/>
        <item h="1" sd="0" x="714"/>
        <item sd="0" x="709"/>
        <item sd="0" x="599"/>
        <item h="1" sd="0" m="1" x="797"/>
        <item h="1" sd="0" m="1" x="792"/>
        <item h="1" sd="0" m="1" x="944"/>
        <item h="1" sd="0" m="1" x="825"/>
        <item h="1" sd="0" x="515"/>
        <item h="1" sd="0" x="715"/>
        <item h="1" sd="0" x="677"/>
        <item h="1" sd="0" x="698"/>
        <item h="1" sd="0" m="1" x="974"/>
        <item h="1" x="783"/>
        <item h="1" sd="0" m="1" x="826"/>
        <item h="1" sd="0" x="16"/>
        <item h="1" sd="0" m="1" x="908"/>
        <item h="1" sd="0" x="407"/>
        <item h="1" sd="0" x="603"/>
        <item h="1" sd="0" m="1" x="953"/>
        <item h="1" sd="0" m="1" x="865"/>
        <item h="1" sd="0" x="280"/>
        <item h="1" sd="0" x="104"/>
        <item h="1" sd="0" x="332"/>
        <item h="1" sd="0" m="1" x="888"/>
        <item h="1" sd="0" x="348"/>
        <item h="1" sd="0" x="23"/>
        <item sd="0" x="693"/>
        <item h="1" sd="0" m="1" x="842"/>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4"/>
        <item h="1" sd="0" m="1" x="1009"/>
        <item h="1" sd="0" x="87"/>
        <item h="1" sd="0" x="501"/>
        <item h="1" sd="0" x="690"/>
        <item h="1" sd="0" x="450"/>
        <item h="1" sd="0" x="33"/>
        <item h="1" sd="0" x="19"/>
        <item h="1" sd="0" x="389"/>
        <item h="1" sd="0" m="1" x="799"/>
        <item h="1" sd="0" x="403"/>
        <item h="1" sd="0" x="20"/>
        <item h="1" sd="0" m="1" x="811"/>
        <item h="1" sd="0" x="584"/>
        <item h="1" sd="0" x="96"/>
        <item h="1" sd="0" x="555"/>
        <item h="1" sd="0" x="438"/>
        <item h="1" sd="0" m="1" x="838"/>
        <item h="1" sd="0" m="1" x="1026"/>
        <item h="1" sd="0" m="1" x="1003"/>
        <item h="1" sd="0" m="1" x="876"/>
        <item h="1" sd="0" x="588"/>
        <item h="1" sd="0" x="120"/>
        <item h="1" sd="0" x="590"/>
        <item h="1" sd="0" x="131"/>
        <item h="1" sd="0" x="119"/>
        <item h="1" sd="0" m="1" x="955"/>
        <item h="1" sd="0" m="1" x="919"/>
        <item h="1" sd="0" m="1" x="946"/>
        <item h="1" sd="0" m="1" x="809"/>
        <item h="1" sd="0" m="1" x="931"/>
        <item h="1" sd="0" x="228"/>
        <item h="1" sd="0" x="39"/>
        <item h="1" sd="0" x="619"/>
        <item h="1" sd="0" x="108"/>
        <item h="1" sd="0" x="24"/>
        <item h="1" x="729"/>
        <item h="1" sd="0" x="139"/>
        <item h="1" sd="0" x="393"/>
        <item h="1" sd="0" m="1" x="1013"/>
        <item h="1" sd="0" x="613"/>
        <item h="1" sd="0" x="17"/>
        <item h="1" sd="0" x="461"/>
        <item h="1" x="742"/>
        <item h="1" x="768"/>
        <item h="1" sd="0" x="441"/>
        <item h="1" sd="0" x="248"/>
        <item h="1" sd="0" x="48"/>
        <item h="1" sd="0" m="1" x="927"/>
        <item h="1" sd="0" m="1" x="988"/>
        <item h="1" sd="0" x="134"/>
        <item h="1" sd="0" x="596"/>
        <item h="1" sd="0" m="1" x="897"/>
        <item h="1" sd="0" x="69"/>
        <item h="1" x="788"/>
        <item h="1" sd="0" x="654"/>
        <item h="1" sd="0" m="1" x="961"/>
        <item h="1" sd="0" x="34"/>
        <item h="1" sd="0" x="206"/>
        <item h="1" sd="0" m="1" x="1029"/>
        <item h="1" sd="0" m="1" x="903"/>
        <item h="1" sd="0" m="1" x="922"/>
        <item h="1" sd="0" m="1" x="864"/>
        <item h="1" x="786"/>
        <item h="1" sd="0" x="268"/>
        <item h="1" sd="0" x="376"/>
        <item h="1" sd="0" x="331"/>
        <item h="1" sd="0" m="1" x="856"/>
        <item h="1" sd="0" x="360"/>
        <item h="1" sd="0" m="1" x="1004"/>
        <item h="1" sd="0" x="89"/>
        <item h="1" sd="0" x="355"/>
        <item sd="0" x="642"/>
        <item h="1" sd="0" m="1" x="902"/>
        <item h="1" sd="0" x="168"/>
        <item h="1" sd="0" m="1" x="800"/>
        <item h="1" sd="0" m="1" x="793"/>
        <item h="1" sd="0" x="473"/>
        <item h="1" sd="0" x="272"/>
        <item h="1" sd="0" x="523"/>
        <item h="1" sd="0" x="51"/>
        <item h="1" sd="0" x="190"/>
        <item h="1" sd="0" x="625"/>
        <item h="1" sd="0" x="50"/>
        <item h="1" sd="0" x="79"/>
        <item h="1" sd="0" x="32"/>
        <item h="1" sd="0" m="1" x="991"/>
        <item h="1" sd="0" x="667"/>
        <item h="1" sd="0" x="188"/>
        <item h="1" x="764"/>
        <item h="1" sd="0" x="110"/>
        <item h="1" sd="0" m="1" x="1010"/>
        <item h="1" x="775"/>
        <item h="1" sd="0" m="1" x="1007"/>
        <item h="1" sd="0" m="1" x="912"/>
        <item h="1" sd="0" m="1" x="858"/>
        <item h="1" sd="0" m="1" x="907"/>
        <item h="1" sd="0" m="1" x="879"/>
        <item h="1" sd="0" x="226"/>
        <item h="1" sd="0" x="57"/>
        <item h="1" sd="0" m="1" x="910"/>
        <item h="1" sd="0" x="530"/>
        <item h="1" sd="0" x="554"/>
        <item h="1" x="734"/>
        <item h="1" sd="0" x="340"/>
        <item h="1" sd="0" x="604"/>
        <item h="1" sd="0" x="265"/>
        <item h="1" sd="0" x="448"/>
        <item h="1" sd="0" x="628"/>
        <item h="1" x="770"/>
        <item h="1" sd="0" m="1" x="949"/>
        <item h="1" sd="0" x="294"/>
        <item h="1" sd="0" m="1" x="937"/>
        <item h="1" sd="0" x="585"/>
        <item h="1" sd="0" x="583"/>
        <item h="1" sd="0" x="62"/>
        <item h="1" sd="0" x="295"/>
        <item h="1" sd="0" x="3"/>
        <item h="1" sd="0" x="151"/>
        <item h="1" sd="0" x="415"/>
        <item h="1" sd="0" x="503"/>
        <item h="1" sd="0" x="210"/>
        <item h="1" sd="0" x="54"/>
        <item h="1" sd="0" m="1" x="969"/>
        <item h="1" sd="0" m="1" x="952"/>
        <item h="1" sd="0" x="387"/>
        <item h="1" sd="0" m="1" x="812"/>
        <item h="1" sd="0" x="323"/>
        <item h="1" sd="0" x="713"/>
        <item h="1" sd="0" x="678"/>
        <item h="1" sd="0" m="1" x="845"/>
        <item h="1" sd="0" x="75"/>
        <item h="1" sd="0" x="476"/>
        <item h="1" sd="0" x="527"/>
        <item h="1" sd="0" m="1" x="874"/>
        <item h="1" sd="0" x="186"/>
        <item h="1" sd="0" x="486"/>
        <item h="1" sd="0" x="674"/>
        <item h="1" sd="0" x="429"/>
        <item h="1" sd="0" x="361"/>
        <item h="1" sd="0" x="368"/>
        <item sd="0" x="721"/>
        <item sd="0" x="766"/>
        <item h="1" sd="0" x="327"/>
        <item h="1" sd="0" x="195"/>
        <item h="1" sd="0" x="687"/>
        <item h="1" x="774"/>
        <item h="1" sd="0" x="566"/>
        <item h="1" sd="0" m="1" x="942"/>
        <item h="1" sd="0" m="1" x="982"/>
        <item h="1" sd="0" x="123"/>
        <item h="1" sd="0" x="497"/>
        <item sd="0" x="719"/>
        <item h="1" sd="0" m="1" x="871"/>
        <item h="1" sd="0" x="194"/>
        <item h="1" sd="0" x="557"/>
        <item h="1" sd="0" x="663"/>
        <item h="1" sd="0" x="121"/>
        <item h="1" x="772"/>
        <item h="1" sd="0" x="53"/>
        <item h="1" sd="0" x="472"/>
        <item h="1" sd="0" x="549"/>
        <item h="1" sd="0" x="565"/>
        <item h="1" sd="0" m="1" x="999"/>
        <item h="1" m="1" x="923"/>
        <item h="1" sd="0" x="278"/>
        <item h="1" x="750"/>
        <item h="1" sd="0" x="212"/>
        <item h="1" sd="0" m="1" x="880"/>
        <item h="1" sd="0" m="1" x="984"/>
        <item h="1" sd="0" m="1" x="975"/>
        <item h="1" sd="0" x="631"/>
        <item h="1" sd="0" m="1" x="1042"/>
        <item h="1" sd="0" m="1" x="827"/>
        <item h="1" sd="0" x="675"/>
        <item h="1" sd="0" m="1" x="1036"/>
        <item h="1" sd="0" x="691"/>
        <item h="1" sd="0" x="117"/>
        <item h="1" sd="0" x="111"/>
        <item h="1" sd="0" x="671"/>
        <item h="1" sd="0" x="502"/>
        <item h="1" sd="0" x="417"/>
        <item h="1" sd="0" x="81"/>
        <item h="1" sd="0" x="7"/>
        <item h="1" sd="0" x="235"/>
        <item h="1" sd="0" x="434"/>
        <item h="1" sd="0" x="287"/>
        <item h="1" sd="0" m="1" x="973"/>
        <item h="1" sd="0" m="1" x="1020"/>
        <item h="1" sd="0" x="491"/>
        <item h="1" sd="0" x="722"/>
        <item h="1" sd="0" x="2"/>
        <item h="1" sd="0" x="637"/>
        <item h="1" sd="0" m="1" x="1035"/>
        <item h="1" sd="0" m="1" x="893"/>
        <item h="1" sd="0" x="692"/>
        <item h="1" sd="0" x="536"/>
        <item h="1" sd="0" x="163"/>
        <item h="1" sd="0" x="431"/>
        <item h="1" sd="0" m="1" x="967"/>
        <item h="1" sd="0" x="650"/>
        <item h="1" sd="0" x="680"/>
        <item h="1" sd="0" x="478"/>
        <item h="1" sd="0" x="602"/>
        <item h="1" sd="0" m="1" x="853"/>
        <item h="1" sd="0" x="445"/>
        <item h="1" sd="0" m="1" x="839"/>
        <item h="1" sd="0" m="1" x="1043"/>
        <item h="1" sd="0" m="1" x="806"/>
        <item h="1" sd="0" m="1" x="803"/>
        <item h="1" sd="0" x="130"/>
        <item h="1" sd="0" x="88"/>
        <item h="1" sd="0" m="1" x="1038"/>
        <item h="1" sd="0" x="204"/>
        <item h="1" sd="0" x="72"/>
        <item h="1" sd="0" x="73"/>
        <item h="1" sd="0" x="28"/>
        <item h="1" sd="0" x="47"/>
        <item h="1" sd="0" x="181"/>
        <item h="1" sd="0" x="26"/>
        <item h="1" sd="0" x="86"/>
        <item h="1" sd="0" x="230"/>
        <item h="1" sd="0" m="1" x="909"/>
        <item h="1" sd="0" m="1" x="892"/>
        <item h="1" x="737"/>
        <item h="1" sd="0" m="1" x="92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8"/>
        <item h="1" sd="0" x="178"/>
        <item h="1" sd="0" x="266"/>
        <item h="1" sd="0" x="364"/>
        <item h="1" x="777"/>
        <item h="1" sd="0" x="525"/>
        <item h="1" sd="0" x="98"/>
        <item h="1" sd="0" x="589"/>
        <item h="1" sd="0" x="165"/>
        <item h="1" sd="0" x="580"/>
        <item h="1" sd="0" x="66"/>
        <item sd="0" x="688"/>
        <item h="1" sd="0" x="5"/>
        <item h="1" sd="0" x="388"/>
        <item h="1" sd="0" x="545"/>
        <item h="1" sd="0" x="576"/>
        <item h="1" m="1" x="938"/>
        <item sd="0" x="635"/>
        <item h="1" sd="0" m="1" x="852"/>
        <item h="1" sd="0" x="359"/>
        <item h="1" sd="0" m="1" x="1033"/>
        <item h="1" sd="0" x="425"/>
        <item h="1" sd="0" x="269"/>
        <item h="1" sd="0" x="215"/>
        <item h="1" sd="0" x="349"/>
        <item h="1" sd="0" x="283"/>
        <item h="1" sd="0" x="185"/>
        <item h="1" sd="0" x="460"/>
        <item h="1" sd="0" x="220"/>
        <item h="1" sd="0" x="703"/>
        <item h="1" sd="0" x="598"/>
        <item h="1" sd="0" x="644"/>
        <item h="1" x="753"/>
        <item h="1" sd="0" x="624"/>
        <item h="1" sd="0" x="547"/>
        <item h="1" sd="0" m="1" x="1021"/>
        <item h="1" sd="0" m="1" x="798"/>
        <item h="1" sd="0" x="4"/>
        <item h="1" sd="0" x="377"/>
        <item h="1" sd="0" x="262"/>
        <item h="1" sd="0" x="454"/>
        <item h="1" sd="0" x="326"/>
        <item h="1" sd="0" x="173"/>
        <item h="1" sd="0" x="200"/>
        <item h="1" x="785"/>
        <item h="1" sd="0" m="1" x="837"/>
        <item h="1" sd="0" x="725"/>
        <item h="1" sd="0" x="495"/>
        <item h="1" sd="0" x="345"/>
        <item h="1" sd="0" x="717"/>
        <item h="1" sd="0" x="568"/>
        <item h="1" sd="0" x="640"/>
        <item h="1" sd="0" x="482"/>
        <item h="1" sd="0" x="726"/>
        <item h="1" sd="0" x="30"/>
        <item h="1" sd="0" m="1" x="970"/>
        <item h="1" sd="0" x="242"/>
        <item h="1" sd="0" x="591"/>
        <item h="1" sd="0" x="645"/>
        <item h="1" sd="0" m="1" x="899"/>
        <item h="1" sd="0" m="1" x="807"/>
        <item h="1" sd="0" x="694"/>
        <item h="1" sd="0" x="470"/>
        <item h="1" sd="0" x="243"/>
        <item h="1" sd="0" m="1" x="1015"/>
        <item h="1" sd="0" x="622"/>
        <item h="1" sd="0" x="398"/>
        <item h="1" sd="0" m="1" x="846"/>
        <item h="1" sd="0" m="1" x="1018"/>
        <item h="1" sd="0" m="1" x="917"/>
        <item h="1" sd="0" x="551"/>
        <item h="1" sd="0" x="303"/>
        <item h="1" sd="0" x="532"/>
        <item h="1" sd="0" x="37"/>
        <item h="1" sd="0" x="357"/>
        <item h="1" sd="0" x="487"/>
        <item h="1" sd="0" x="658"/>
        <item h="1" sd="0" x="686"/>
        <item h="1" sd="0" x="512"/>
        <item h="1" x="780"/>
        <item h="1" sd="0" m="1" x="911"/>
        <item h="1" sd="0" m="1" x="963"/>
        <item h="1" sd="0" x="115"/>
        <item h="1" sd="0" m="1" x="1012"/>
        <item h="1" sd="0" m="1" x="818"/>
        <item h="1" sd="0" x="324"/>
        <item sd="0" x="518"/>
        <item h="1" sd="0" m="1" x="881"/>
        <item h="1" sd="0" x="128"/>
        <item h="1" sd="0" x="520"/>
        <item h="1" sd="0" m="1" x="1019"/>
        <item h="1" sd="0" m="1" x="995"/>
        <item h="1" sd="0" x="255"/>
        <item h="1" sd="0" x="199"/>
        <item h="1" sd="0" x="329"/>
        <item h="1" sd="0" x="297"/>
        <item h="1" sd="0" x="310"/>
        <item h="1" x="741"/>
        <item h="1" sd="0" x="83"/>
        <item h="1" sd="0" m="1" x="918"/>
        <item h="1" sd="0" x="600"/>
        <item h="1" sd="0" m="1" x="801"/>
        <item h="1" sd="0" x="80"/>
        <item h="1" sd="0" m="1" x="870"/>
        <item h="1" sd="0" m="1" x="1008"/>
        <item h="1" sd="0" x="97"/>
        <item h="1" sd="0" x="564"/>
        <item h="1" sd="0" x="289"/>
        <item h="1" sd="0" m="1" x="958"/>
        <item h="1" sd="0" x="116"/>
        <item h="1" sd="0" x="209"/>
        <item h="1" sd="0" x="452"/>
        <item h="1" sd="0" x="684"/>
        <item h="1" sd="0" x="198"/>
        <item h="1" sd="0" x="401"/>
        <item h="1" sd="0" x="656"/>
        <item h="1" sd="0" x="150"/>
        <item h="1" sd="0" x="136"/>
        <item h="1" sd="0" m="1" x="898"/>
        <item h="1" sd="0" x="676"/>
        <item h="1" sd="0" m="1" x="831"/>
        <item h="1" sd="0" x="109"/>
        <item h="1" sd="0" x="397"/>
        <item sd="0" x="664"/>
        <item h="1" sd="0" x="498"/>
        <item h="1" sd="0" x="706"/>
        <item h="1" sd="0" x="649"/>
        <item h="1" sd="0" x="514"/>
        <item h="1" sd="0" x="558"/>
        <item h="1" sd="0" x="524"/>
        <item h="1" sd="0" m="1" x="877"/>
        <item h="1" sd="0" x="660"/>
        <item h="1" sd="0" m="1" x="979"/>
        <item h="1" x="334"/>
        <item sd="0" x="757"/>
        <item h="1" sd="0" x="728"/>
        <item h="1" sd="0" x="284"/>
        <item h="1" sd="0" x="296"/>
        <item h="1" sd="0" x="211"/>
        <item h="1" sd="0" x="582"/>
        <item h="1" sd="0" x="45"/>
        <item h="1" sd="0" m="1" x="959"/>
        <item h="1" sd="0" m="1" x="950"/>
        <item h="1" sd="0" x="507"/>
        <item h="1" sd="0" x="155"/>
        <item h="1" sd="0" m="1" x="980"/>
        <item h="1" sd="0" x="61"/>
        <item h="1" sd="0" x="129"/>
        <item h="1" sd="0" x="105"/>
        <item h="1" sd="0" x="614"/>
        <item sd="0" x="716"/>
        <item h="1" sd="0" m="1" x="824"/>
        <item h="1" sd="0" x="157"/>
        <item h="1" sd="0" x="14"/>
        <item h="1" sd="0" x="43"/>
        <item h="1" sd="0" x="250"/>
        <item h="1" sd="0" x="238"/>
        <item h="1" sd="0" x="103"/>
        <item h="1" sd="0" x="385"/>
        <item h="1" sd="0" x="70"/>
        <item h="1" sd="0" x="299"/>
        <item h="1" sd="0" x="127"/>
        <item h="1" sd="0" m="1" x="794"/>
        <item h="1" sd="0" x="193"/>
        <item h="1" sd="0" x="147"/>
        <item h="1" sd="0" m="1" x="913"/>
        <item h="1" sd="0" x="548"/>
        <item h="1" sd="0" m="1" x="934"/>
        <item h="1" sd="0" x="610"/>
        <item h="1" sd="0" x="405"/>
        <item sd="0" x="748"/>
        <item h="1" sd="0" m="1" x="868"/>
        <item h="1" m="1" x="850"/>
        <item h="1" x="594"/>
        <item h="1" sd="0" x="99"/>
        <item h="1" sd="0" x="344"/>
        <item h="1" sd="0" x="541"/>
        <item h="1" sd="0" x="689"/>
        <item h="1" x="781"/>
        <item h="1" sd="0" x="612"/>
        <item h="1" sd="0" x="221"/>
        <item h="1" sd="0" x="607"/>
        <item h="1" sd="0" m="1" x="1032"/>
        <item h="1" sd="0" m="1" x="1037"/>
        <item h="1" sd="0" x="271"/>
        <item h="1" sd="0" m="1" x="945"/>
        <item h="1" sd="0" x="166"/>
        <item h="1" sd="0" x="286"/>
        <item sd="0" x="611"/>
        <item h="1" sd="0" x="531"/>
        <item h="1" sd="0" x="621"/>
        <item h="1" sd="0" x="304"/>
        <item h="1" sd="0" m="1" x="906"/>
        <item h="1" sd="0" x="458"/>
        <item h="1" sd="0" x="439"/>
        <item h="1" sd="0" x="543"/>
        <item h="1" sd="0" x="609"/>
        <item h="1" sd="0" x="138"/>
        <item h="1" sd="0" x="41"/>
        <item h="1" sd="0" x="229"/>
        <item h="1" sd="0" x="420"/>
        <item h="1" sd="0" m="1" x="966"/>
        <item h="1" sd="0" x="617"/>
        <item h="1" sd="0" x="71"/>
        <item h="1" sd="0" x="64"/>
        <item h="1" sd="0" x="492"/>
        <item h="1" sd="0" m="1" x="890"/>
        <item h="1" sd="0" m="1" x="884"/>
        <item h="1" x="732"/>
        <item h="1" sd="0" x="432"/>
        <item h="1" x="745"/>
        <item h="1" sd="0" x="540"/>
        <item h="1" sd="0" x="455"/>
        <item h="1" sd="0" x="44"/>
        <item h="1" sd="0" x="114"/>
        <item h="1" sd="0" x="52"/>
        <item h="1" sd="0" x="142"/>
        <item h="1" sd="0" x="579"/>
        <item h="1" sd="0" x="82"/>
        <item h="1" sd="0" x="245"/>
        <item h="1" sd="0" x="457"/>
        <item h="1" sd="0" x="314"/>
        <item h="1" sd="0" m="1" x="1005"/>
        <item h="1" sd="0" x="373"/>
        <item h="1" sd="0" m="1" x="976"/>
        <item h="1" x="767"/>
        <item h="1" sd="0" x="720"/>
        <item h="1" sd="0" x="418"/>
        <item h="1" sd="0" x="308"/>
        <item h="1" sd="0" m="1" x="935"/>
        <item h="1" sd="0" m="1" x="1002"/>
        <item h="1" sd="0" x="122"/>
        <item h="1" sd="0" x="118"/>
        <item h="1" sd="0" x="661"/>
        <item h="1" sd="0" m="1" x="956"/>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1"/>
        <item h="1" sd="0" x="652"/>
        <item h="1" sd="0" x="647"/>
        <item h="1" sd="0" x="608"/>
        <item h="1" sd="0" x="328"/>
        <item h="1" sd="0" x="350"/>
        <item h="1" sd="0" x="254"/>
        <item h="1" sd="0" x="320"/>
        <item h="1" sd="0" x="620"/>
        <item h="1" sd="0" x="241"/>
        <item h="1" sd="0" x="158"/>
        <item h="1" sd="0" m="1" x="932"/>
        <item h="1" sd="0" x="475"/>
        <item h="1" x="784"/>
        <item h="1" sd="0" x="416"/>
        <item h="1" sd="0" m="1" x="896"/>
        <item h="1" sd="0" m="1" x="989"/>
        <item h="1" sd="0" m="1" x="802"/>
        <item h="1" sd="0" x="529"/>
        <item h="1" sd="0" m="1" x="790"/>
        <item h="1" sd="0" x="657"/>
        <item h="1" x="740"/>
        <item h="1" sd="0" m="1" x="854"/>
        <item h="1" sd="0" x="143"/>
        <item h="1" sd="0" m="1" x="789"/>
        <item h="1" sd="0" m="1" x="993"/>
        <item h="1" sd="0" x="276"/>
        <item h="1" sd="0" x="298"/>
        <item h="1" sd="0" x="424"/>
        <item h="1" sd="0" x="696"/>
        <item h="1" sd="0" x="346"/>
        <item h="1" sd="0" x="485"/>
        <item h="1" sd="0" x="306"/>
        <item h="1" sd="0" x="561"/>
        <item h="1" sd="0" m="1" x="1017"/>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2"/>
        <item h="1" sd="0" m="1" x="936"/>
        <item h="1" sd="0" x="578"/>
        <item h="1" sd="0" m="1" x="1039"/>
        <item h="1" sd="0" x="552"/>
        <item h="1" sd="0" m="1" x="891"/>
        <item h="1" sd="0" m="1" x="873"/>
        <item h="1" sd="0" m="1" x="872"/>
        <item h="1" sd="0" x="382"/>
        <item h="1" sd="0" x="90"/>
        <item h="1" sd="0" x="390"/>
        <item h="1" sd="0" x="202"/>
        <item h="1" sd="0" x="67"/>
        <item h="1" sd="0" m="1" x="968"/>
        <item h="1" sd="0" x="701"/>
        <item h="1" sd="0" x="65"/>
        <item h="1" sd="0" x="247"/>
        <item h="1" sd="0" m="1" x="843"/>
        <item h="1" sd="0" x="712"/>
        <item h="1" sd="0" x="216"/>
        <item h="1" sd="0" m="1" x="855"/>
        <item h="1" sd="0" x="141"/>
        <item h="1" sd="0" x="177"/>
        <item h="1" sd="0" x="305"/>
        <item h="1" sd="0" m="1" x="851"/>
        <item h="1" sd="0" x="426"/>
        <item h="1" sd="0" x="404"/>
        <item sd="0" x="655"/>
        <item h="1" x="738"/>
        <item h="1" sd="0" x="400"/>
        <item h="1" sd="0" x="347"/>
        <item h="1" sd="0" m="1" x="1031"/>
        <item h="1" sd="0" m="1" x="916"/>
        <item h="1" sd="0" x="293"/>
        <item h="1" sd="0" x="148"/>
        <item h="1" sd="0" x="354"/>
        <item h="1" sd="0" m="1" x="971"/>
        <item h="1" sd="0" x="27"/>
        <item h="1" sd="0" m="1" x="981"/>
        <item h="1" sd="0" x="705"/>
        <item h="1" sd="0" x="68"/>
        <item h="1" sd="0" x="6"/>
        <item h="1" sd="0" x="263"/>
        <item h="1" sd="0" x="154"/>
        <item h="1" x="763"/>
        <item h="1" sd="0" x="493"/>
        <item h="1" sd="0" x="494"/>
        <item sd="0" x="744"/>
        <item h="1" sd="0" x="164"/>
        <item h="1" sd="0" x="172"/>
        <item h="1" sd="0" x="601"/>
        <item h="1" sd="0" x="205"/>
        <item h="1" sd="0" x="351"/>
        <item h="1" sd="0" x="480"/>
        <item h="1" sd="0" m="1" x="857"/>
        <item h="1" sd="0" x="586"/>
        <item h="1" sd="0" x="412"/>
        <item h="1" sd="0" x="516"/>
        <item h="1" sd="0" x="29"/>
        <item h="1" sd="0" m="1" x="1025"/>
        <item h="1" sd="0" x="9"/>
        <item h="1" x="761"/>
        <item h="1" sd="0" x="335"/>
        <item h="1" sd="0" m="1" x="920"/>
        <item h="1" sd="0" m="1" x="947"/>
        <item h="1" sd="0" m="1" x="886"/>
        <item h="1" sd="0" x="234"/>
        <item h="1" sd="0" x="162"/>
        <item h="1" sd="0" x="410"/>
        <item h="1" sd="0" m="1" x="859"/>
        <item h="1" sd="0" x="629"/>
        <item h="1" sd="0" m="1" x="992"/>
        <item h="1" sd="0" m="1" x="1022"/>
        <item h="1" sd="0" x="477"/>
        <item h="1" sd="0" x="544"/>
        <item h="1" sd="0" x="546"/>
        <item h="1" sd="0" m="1" x="844"/>
        <item h="1" sd="0" x="615"/>
        <item h="1" sd="0" x="682"/>
        <item h="1" sd="0" m="1" x="1006"/>
        <item h="1" sd="0" x="300"/>
        <item h="1" sd="0" x="167"/>
        <item h="1" sd="0" x="76"/>
        <item h="1" sd="0" x="444"/>
        <item h="1" sd="0" m="1" x="985"/>
        <item h="1" sd="0" x="342"/>
        <item sd="0" x="735"/>
        <item h="1" m="1" x="791"/>
        <item h="1" sd="0" x="341"/>
        <item h="1" x="769"/>
        <item h="1" sd="0" m="1" x="820"/>
        <item h="1" sd="0" m="1" x="882"/>
        <item h="1" sd="0" x="618"/>
        <item h="1" sd="0" m="1" x="960"/>
        <item h="1" sd="0" m="1" x="939"/>
        <item h="1" sd="0" x="380"/>
        <item h="1" sd="0" x="433"/>
        <item h="1" sd="0" m="1" x="978"/>
        <item h="1" sd="0" x="113"/>
        <item h="1" x="771"/>
        <item h="1" sd="0" x="559"/>
        <item h="1" sd="0" x="251"/>
        <item h="1" sd="0" x="176"/>
        <item h="1" sd="0" x="446"/>
        <item h="1" sd="0" x="372"/>
        <item h="1" sd="0" x="246"/>
        <item h="1" x="733"/>
        <item h="1" sd="0" m="1" x="808"/>
        <item h="1" sd="0" x="257"/>
        <item h="1" sd="0" x="95"/>
        <item h="1" x="773"/>
        <item sd="0" x="338"/>
        <item h="1" sd="0" x="36"/>
        <item h="1" sd="0" m="1" x="861"/>
        <item h="1" sd="0" x="381"/>
        <item h="1" sd="0" x="21"/>
        <item t="default" sd="0"/>
      </items>
    </pivotField>
    <pivotField axis="axisPage" showAll="0">
      <items count="95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99"/>
        <item x="9330"/>
        <item x="9331"/>
        <item x="9356"/>
        <item x="9370"/>
        <item x="9371"/>
        <item x="9372"/>
        <item x="9373"/>
        <item x="9374"/>
        <item x="9375"/>
        <item x="9376"/>
        <item x="9377"/>
        <item x="9378"/>
        <item x="9379"/>
        <item x="9380"/>
        <item x="9381"/>
        <item x="9382"/>
        <item x="9488"/>
        <item x="9489"/>
        <item x="9490"/>
        <item x="9491"/>
        <item x="9492"/>
        <item x="9493"/>
        <item x="9494"/>
        <item x="9367"/>
        <item x="9369"/>
        <item x="9500"/>
        <item x="9501"/>
        <item x="9502"/>
        <item x="9503"/>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95"/>
        <item x="9504"/>
        <item x="9505"/>
        <item x="9407"/>
        <item x="9408"/>
        <item x="9415"/>
        <item x="9416"/>
        <item x="9417"/>
        <item x="9496"/>
        <item x="9497"/>
        <item x="9507"/>
        <item x="9508"/>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09"/>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98"/>
        <item x="9506"/>
        <item x="9510"/>
        <item x="9511"/>
        <item x="9512"/>
        <item x="9162"/>
        <item x="9427"/>
        <item x="9467"/>
        <item x="9468"/>
        <item x="9469"/>
        <item x="9470"/>
        <item x="9471"/>
        <item x="9472"/>
        <item x="9473"/>
        <item x="9476"/>
        <item x="9513"/>
        <item x="9477"/>
        <item x="9478"/>
        <item x="9479"/>
        <item x="9480"/>
        <item x="9481"/>
        <item x="9482"/>
        <item x="9483"/>
        <item x="9474"/>
        <item x="9475"/>
        <item x="9414"/>
        <item x="9484"/>
        <item x="9485"/>
        <item x="9486"/>
        <item x="948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5"/>
    </i>
    <i>
      <x v="516"/>
    </i>
    <i>
      <x v="526"/>
    </i>
    <i>
      <x v="630"/>
    </i>
    <i>
      <x v="636"/>
    </i>
    <i>
      <x v="705"/>
    </i>
    <i>
      <x v="742"/>
    </i>
    <i>
      <x v="753"/>
    </i>
    <i>
      <x v="769"/>
    </i>
    <i>
      <x v="789"/>
    </i>
    <i>
      <x v="807"/>
    </i>
    <i>
      <x v="956"/>
    </i>
    <i>
      <x v="976"/>
    </i>
    <i>
      <x v="1015"/>
    </i>
    <i>
      <x v="104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5"/>
          </reference>
        </references>
      </pivotArea>
    </format>
    <format dxfId="70">
      <pivotArea dataOnly="0" labelOnly="1" fieldPosition="0">
        <references count="2">
          <reference field="1" count="2">
            <x v="39"/>
            <x v="103"/>
          </reference>
          <reference field="2" count="1" selected="0">
            <x v="705"/>
          </reference>
        </references>
      </pivotArea>
    </format>
    <format dxfId="69">
      <pivotArea dataOnly="0" labelOnly="1" fieldPosition="0">
        <references count="2">
          <reference field="1" count="9">
            <x v="0"/>
            <x v="1"/>
            <x v="2"/>
            <x v="3"/>
            <x v="17"/>
            <x v="25"/>
            <x v="33"/>
            <x v="39"/>
            <x v="103"/>
          </reference>
          <reference field="2" count="1" selected="0">
            <x v="70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12">
        <item x="0"/>
        <item x="1"/>
        <item x="2"/>
        <item x="4"/>
        <item x="5"/>
        <item x="7"/>
        <item x="8"/>
        <item x="9"/>
        <item x="10"/>
        <item x="11"/>
        <item x="12"/>
        <item m="1" x="1167"/>
        <item x="13"/>
        <item x="14"/>
        <item x="15"/>
        <item x="17"/>
        <item x="19"/>
        <item x="3"/>
        <item x="6"/>
        <item x="18"/>
        <item x="16"/>
        <item m="1" x="1169"/>
        <item m="1" x="1168"/>
        <item x="22"/>
        <item x="20"/>
        <item x="24"/>
        <item m="1" x="1170"/>
        <item x="25"/>
        <item x="21"/>
        <item x="29"/>
        <item m="1" x="1171"/>
        <item x="23"/>
        <item x="40"/>
        <item x="26"/>
        <item x="30"/>
        <item x="36"/>
        <item x="27"/>
        <item x="28"/>
        <item x="39"/>
        <item x="31"/>
        <item x="32"/>
        <item x="33"/>
        <item m="1" x="1172"/>
        <item x="38"/>
        <item m="1" x="1173"/>
        <item m="1" x="1174"/>
        <item x="45"/>
        <item x="35"/>
        <item x="41"/>
        <item x="34"/>
        <item x="37"/>
        <item x="61"/>
        <item x="43"/>
        <item m="1" x="1176"/>
        <item x="42"/>
        <item x="48"/>
        <item x="44"/>
        <item m="1" x="1175"/>
        <item x="51"/>
        <item x="46"/>
        <item x="47"/>
        <item x="53"/>
        <item m="1" x="1177"/>
        <item x="54"/>
        <item x="57"/>
        <item x="50"/>
        <item x="49"/>
        <item m="1" x="1178"/>
        <item x="52"/>
        <item m="1" x="1179"/>
        <item x="55"/>
        <item x="56"/>
        <item x="63"/>
        <item x="58"/>
        <item x="59"/>
        <item x="60"/>
        <item x="62"/>
        <item x="64"/>
        <item x="65"/>
        <item x="66"/>
        <item x="67"/>
        <item x="68"/>
        <item x="69"/>
        <item m="1" x="1180"/>
        <item m="1" x="1181"/>
        <item x="70"/>
        <item x="71"/>
        <item x="77"/>
        <item m="1" x="1182"/>
        <item m="1" x="1183"/>
        <item m="1" x="1184"/>
        <item x="72"/>
        <item x="73"/>
        <item x="74"/>
        <item x="75"/>
        <item x="76"/>
        <item x="78"/>
        <item x="79"/>
        <item x="80"/>
        <item m="1" x="1185"/>
        <item x="88"/>
        <item x="81"/>
        <item m="1" x="1186"/>
        <item x="82"/>
        <item x="83"/>
        <item x="84"/>
        <item x="85"/>
        <item x="86"/>
        <item x="87"/>
        <item x="89"/>
        <item x="90"/>
        <item x="91"/>
        <item x="92"/>
        <item m="1" x="1187"/>
        <item x="93"/>
        <item x="94"/>
        <item x="95"/>
        <item x="96"/>
        <item m="1" x="1188"/>
        <item x="97"/>
        <item m="1" x="1189"/>
        <item x="98"/>
        <item x="105"/>
        <item x="99"/>
        <item x="110"/>
        <item x="100"/>
        <item x="101"/>
        <item x="102"/>
        <item x="103"/>
        <item x="104"/>
        <item x="106"/>
        <item x="107"/>
        <item x="108"/>
        <item x="109"/>
        <item x="111"/>
        <item x="112"/>
        <item m="1" x="119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1"/>
        <item m="1" x="1192"/>
        <item x="141"/>
        <item x="167"/>
        <item x="146"/>
        <item x="143"/>
        <item x="191"/>
        <item x="144"/>
        <item m="1" x="119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4"/>
        <item x="179"/>
        <item x="180"/>
        <item x="181"/>
        <item x="182"/>
        <item x="142"/>
        <item x="155"/>
        <item x="169"/>
        <item x="183"/>
        <item x="185"/>
        <item x="217"/>
        <item m="1" x="1195"/>
        <item x="187"/>
        <item x="186"/>
        <item x="188"/>
        <item x="189"/>
        <item x="192"/>
        <item x="193"/>
        <item x="194"/>
        <item x="195"/>
        <item x="196"/>
        <item x="197"/>
        <item x="198"/>
        <item x="200"/>
        <item x="201"/>
        <item x="202"/>
        <item m="1" x="1275"/>
        <item m="1" x="1276"/>
        <item m="1" x="1300"/>
        <item m="1" x="1229"/>
        <item x="205"/>
        <item x="203"/>
        <item x="204"/>
        <item x="206"/>
        <item x="207"/>
        <item x="184"/>
        <item x="208"/>
        <item x="209"/>
        <item x="210"/>
        <item x="211"/>
        <item x="212"/>
        <item m="1" x="1230"/>
        <item m="1" x="1231"/>
        <item m="1" x="1232"/>
        <item m="1" x="1233"/>
        <item x="223"/>
        <item x="213"/>
        <item x="214"/>
        <item x="215"/>
        <item x="216"/>
        <item x="218"/>
        <item m="1" x="1301"/>
        <item x="219"/>
        <item x="220"/>
        <item x="221"/>
        <item m="1" x="1196"/>
        <item m="1" x="1197"/>
        <item x="222"/>
        <item x="224"/>
        <item x="225"/>
        <item x="229"/>
        <item x="230"/>
        <item x="231"/>
        <item x="232"/>
        <item x="233"/>
        <item x="234"/>
        <item x="235"/>
        <item x="236"/>
        <item x="242"/>
        <item x="237"/>
        <item x="238"/>
        <item x="239"/>
        <item x="240"/>
        <item x="241"/>
        <item x="243"/>
        <item x="244"/>
        <item m="1" x="1198"/>
        <item x="245"/>
        <item x="246"/>
        <item m="1" x="128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4"/>
        <item x="374"/>
        <item x="115"/>
        <item x="280"/>
        <item x="281"/>
        <item x="227"/>
        <item m="1" x="1199"/>
        <item x="282"/>
        <item x="283"/>
        <item m="1" x="1289"/>
        <item x="284"/>
        <item x="285"/>
        <item x="286"/>
        <item x="287"/>
        <item x="288"/>
        <item x="289"/>
        <item x="136"/>
        <item x="290"/>
        <item x="291"/>
        <item x="292"/>
        <item x="293"/>
        <item x="294"/>
        <item x="295"/>
        <item x="296"/>
        <item x="297"/>
        <item x="371"/>
        <item x="298"/>
        <item x="299"/>
        <item x="300"/>
        <item x="301"/>
        <item x="302"/>
        <item m="1" x="1294"/>
        <item x="304"/>
        <item x="303"/>
        <item x="305"/>
        <item m="1" x="1285"/>
        <item x="313"/>
        <item x="310"/>
        <item x="309"/>
        <item m="1" x="1307"/>
        <item x="306"/>
        <item x="312"/>
        <item x="307"/>
        <item x="308"/>
        <item x="228"/>
        <item x="311"/>
        <item x="314"/>
        <item x="315"/>
        <item x="316"/>
        <item x="317"/>
        <item x="322"/>
        <item x="318"/>
        <item x="319"/>
        <item x="321"/>
        <item x="320"/>
        <item x="323"/>
        <item x="324"/>
        <item x="325"/>
        <item x="326"/>
        <item x="327"/>
        <item x="328"/>
        <item x="329"/>
        <item m="1" x="1235"/>
        <item x="330"/>
        <item x="331"/>
        <item x="332"/>
        <item x="333"/>
        <item x="334"/>
        <item x="335"/>
        <item m="1" x="1225"/>
        <item m="1" x="1226"/>
        <item m="1" x="1227"/>
        <item m="1" x="1228"/>
        <item m="1" x="1288"/>
        <item x="337"/>
        <item x="336"/>
        <item x="338"/>
        <item x="339"/>
        <item x="340"/>
        <item x="352"/>
        <item x="341"/>
        <item x="342"/>
        <item x="343"/>
        <item m="1" x="1200"/>
        <item x="344"/>
        <item x="345"/>
        <item x="346"/>
        <item x="347"/>
        <item x="362"/>
        <item x="348"/>
        <item x="349"/>
        <item x="350"/>
        <item x="351"/>
        <item x="356"/>
        <item x="353"/>
        <item x="355"/>
        <item x="354"/>
        <item x="372"/>
        <item x="363"/>
        <item x="357"/>
        <item x="358"/>
        <item x="359"/>
        <item x="360"/>
        <item x="361"/>
        <item m="1" x="1201"/>
        <item x="364"/>
        <item x="365"/>
        <item x="366"/>
        <item x="367"/>
        <item x="368"/>
        <item x="369"/>
        <item x="370"/>
        <item m="1" x="1202"/>
        <item m="1" x="1295"/>
        <item m="1" x="1296"/>
        <item x="373"/>
        <item x="375"/>
        <item m="1" x="1203"/>
        <item x="379"/>
        <item x="382"/>
        <item x="376"/>
        <item x="377"/>
        <item x="378"/>
        <item m="1" x="1204"/>
        <item x="380"/>
        <item x="381"/>
        <item x="383"/>
        <item x="384"/>
        <item x="385"/>
        <item x="386"/>
        <item m="1" x="1302"/>
        <item m="1" x="1297"/>
        <item x="387"/>
        <item x="388"/>
        <item x="389"/>
        <item m="1" x="1205"/>
        <item m="1" x="1206"/>
        <item x="390"/>
        <item x="391"/>
        <item x="394"/>
        <item x="392"/>
        <item x="393"/>
        <item x="395"/>
        <item x="396"/>
        <item x="397"/>
        <item x="398"/>
        <item x="399"/>
        <item x="400"/>
        <item m="1" x="1207"/>
        <item x="401"/>
        <item x="402"/>
        <item x="403"/>
        <item x="404"/>
        <item x="405"/>
        <item x="406"/>
        <item m="1" x="1208"/>
        <item x="407"/>
        <item x="408"/>
        <item x="410"/>
        <item x="411"/>
        <item x="412"/>
        <item x="413"/>
        <item m="1" x="1236"/>
        <item x="414"/>
        <item x="415"/>
        <item x="416"/>
        <item x="409"/>
        <item x="417"/>
        <item m="1" x="1309"/>
        <item x="422"/>
        <item m="1" x="1280"/>
        <item x="418"/>
        <item x="419"/>
        <item x="421"/>
        <item m="1" x="1303"/>
        <item x="420"/>
        <item m="1" x="1237"/>
        <item x="423"/>
        <item x="424"/>
        <item x="425"/>
        <item x="426"/>
        <item x="427"/>
        <item x="428"/>
        <item x="429"/>
        <item x="430"/>
        <item x="431"/>
        <item x="432"/>
        <item x="433"/>
        <item x="434"/>
        <item x="435"/>
        <item x="436"/>
        <item x="437"/>
        <item x="438"/>
        <item x="439"/>
        <item x="440"/>
        <item x="441"/>
        <item x="442"/>
        <item x="443"/>
        <item x="444"/>
        <item m="1" x="1291"/>
        <item x="445"/>
        <item x="446"/>
        <item x="447"/>
        <item m="1" x="1290"/>
        <item x="448"/>
        <item m="1" x="1293"/>
        <item x="449"/>
        <item m="1" x="1305"/>
        <item x="450"/>
        <item x="451"/>
        <item m="1" x="1209"/>
        <item x="452"/>
        <item x="453"/>
        <item x="454"/>
        <item x="455"/>
        <item x="456"/>
        <item m="1" x="1238"/>
        <item x="457"/>
        <item x="458"/>
        <item x="459"/>
        <item x="460"/>
        <item x="461"/>
        <item x="462"/>
        <item x="463"/>
        <item m="1" x="1210"/>
        <item x="464"/>
        <item x="465"/>
        <item x="466"/>
        <item x="467"/>
        <item x="468"/>
        <item x="469"/>
        <item x="470"/>
        <item x="471"/>
        <item x="472"/>
        <item x="473"/>
        <item m="1" x="1259"/>
        <item x="474"/>
        <item x="475"/>
        <item x="476"/>
        <item x="477"/>
        <item x="478"/>
        <item m="1" x="1260"/>
        <item x="479"/>
        <item x="480"/>
        <item x="481"/>
        <item x="482"/>
        <item m="1" x="1239"/>
        <item x="483"/>
        <item x="484"/>
        <item x="485"/>
        <item x="486"/>
        <item x="487"/>
        <item x="488"/>
        <item x="489"/>
        <item x="490"/>
        <item x="491"/>
        <item x="492"/>
        <item x="493"/>
        <item x="494"/>
        <item x="495"/>
        <item x="496"/>
        <item x="497"/>
        <item m="1" x="1220"/>
        <item x="499"/>
        <item x="498"/>
        <item x="500"/>
        <item x="501"/>
        <item x="502"/>
        <item x="503"/>
        <item x="504"/>
        <item m="1" x="1221"/>
        <item x="506"/>
        <item x="507"/>
        <item x="508"/>
        <item x="509"/>
        <item x="510"/>
        <item x="511"/>
        <item x="512"/>
        <item m="1" x="1240"/>
        <item m="1" x="1241"/>
        <item m="1" x="1242"/>
        <item m="1" x="1243"/>
        <item m="1" x="1244"/>
        <item x="513"/>
        <item x="514"/>
        <item x="515"/>
        <item x="516"/>
        <item x="517"/>
        <item x="518"/>
        <item x="519"/>
        <item x="520"/>
        <item x="521"/>
        <item x="522"/>
        <item x="523"/>
        <item x="524"/>
        <item x="525"/>
        <item x="526"/>
        <item x="527"/>
        <item x="528"/>
        <item x="529"/>
        <item x="530"/>
        <item x="531"/>
        <item x="532"/>
        <item x="533"/>
        <item m="1" x="1245"/>
        <item x="539"/>
        <item x="534"/>
        <item x="535"/>
        <item x="536"/>
        <item x="537"/>
        <item x="538"/>
        <item x="543"/>
        <item x="540"/>
        <item x="541"/>
        <item x="542"/>
        <item x="544"/>
        <item x="545"/>
        <item x="546"/>
        <item x="547"/>
        <item x="548"/>
        <item x="550"/>
        <item x="551"/>
        <item x="552"/>
        <item x="553"/>
        <item x="554"/>
        <item x="555"/>
        <item x="556"/>
        <item m="1" x="126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2"/>
        <item x="608"/>
        <item x="612"/>
        <item x="613"/>
        <item x="614"/>
        <item x="615"/>
        <item x="609"/>
        <item x="610"/>
        <item x="611"/>
        <item x="616"/>
        <item x="617"/>
        <item m="1" x="1263"/>
        <item x="618"/>
        <item x="619"/>
        <item m="1" x="1264"/>
        <item x="620"/>
        <item x="621"/>
        <item x="622"/>
        <item m="1" x="1265"/>
        <item x="623"/>
        <item m="1" x="1266"/>
        <item x="625"/>
        <item x="624"/>
        <item x="626"/>
        <item x="628"/>
        <item x="630"/>
        <item x="631"/>
        <item x="632"/>
        <item x="633"/>
        <item x="634"/>
        <item x="635"/>
        <item m="1" x="1246"/>
        <item x="649"/>
        <item x="636"/>
        <item m="1" x="1222"/>
        <item m="1" x="1247"/>
        <item x="637"/>
        <item x="638"/>
        <item x="627"/>
        <item x="642"/>
        <item x="643"/>
        <item x="644"/>
        <item m="1" x="1248"/>
        <item x="629"/>
        <item x="645"/>
        <item x="646"/>
        <item x="647"/>
        <item m="1" x="1211"/>
        <item x="648"/>
        <item x="650"/>
        <item x="651"/>
        <item x="641"/>
        <item x="652"/>
        <item x="653"/>
        <item m="1" x="1299"/>
        <item x="654"/>
        <item m="1" x="1267"/>
        <item m="1" x="1268"/>
        <item m="1" x="1249"/>
        <item x="655"/>
        <item m="1" x="1250"/>
        <item x="656"/>
        <item x="657"/>
        <item x="658"/>
        <item x="659"/>
        <item x="660"/>
        <item x="640"/>
        <item x="661"/>
        <item x="663"/>
        <item x="666"/>
        <item x="664"/>
        <item x="665"/>
        <item x="639"/>
        <item x="662"/>
        <item x="667"/>
        <item x="668"/>
        <item x="669"/>
        <item x="670"/>
        <item x="671"/>
        <item x="672"/>
        <item x="673"/>
        <item x="674"/>
        <item x="675"/>
        <item m="1" x="1212"/>
        <item x="676"/>
        <item m="1" x="1213"/>
        <item x="680"/>
        <item x="677"/>
        <item x="678"/>
        <item x="679"/>
        <item x="681"/>
        <item m="1" x="1282"/>
        <item x="683"/>
        <item x="682"/>
        <item x="684"/>
        <item x="685"/>
        <item x="686"/>
        <item x="687"/>
        <item x="688"/>
        <item x="689"/>
        <item x="698"/>
        <item x="690"/>
        <item x="691"/>
        <item x="692"/>
        <item x="706"/>
        <item x="701"/>
        <item x="693"/>
        <item x="694"/>
        <item x="695"/>
        <item m="1" x="1284"/>
        <item x="696"/>
        <item x="697"/>
        <item x="699"/>
        <item x="700"/>
        <item x="702"/>
        <item m="1" x="1216"/>
        <item x="703"/>
        <item x="707"/>
        <item x="704"/>
        <item x="705"/>
        <item x="708"/>
        <item x="718"/>
        <item x="710"/>
        <item x="711"/>
        <item x="712"/>
        <item x="713"/>
        <item x="714"/>
        <item x="715"/>
        <item x="716"/>
        <item x="717"/>
        <item m="1" x="1251"/>
        <item x="719"/>
        <item x="720"/>
        <item x="721"/>
        <item m="1" x="1214"/>
        <item m="1" x="1215"/>
        <item m="1" x="1217"/>
        <item x="727"/>
        <item x="722"/>
        <item x="723"/>
        <item x="724"/>
        <item x="725"/>
        <item x="726"/>
        <item x="728"/>
        <item x="759"/>
        <item x="729"/>
        <item x="730"/>
        <item x="731"/>
        <item m="1" x="1298"/>
        <item m="1" x="1278"/>
        <item x="732"/>
        <item x="733"/>
        <item x="734"/>
        <item m="1" x="1287"/>
        <item x="735"/>
        <item x="736"/>
        <item x="737"/>
        <item x="738"/>
        <item x="739"/>
        <item x="740"/>
        <item x="741"/>
        <item x="742"/>
        <item x="743"/>
        <item x="766"/>
        <item x="744"/>
        <item x="745"/>
        <item x="746"/>
        <item x="747"/>
        <item x="754"/>
        <item x="748"/>
        <item m="1" x="1218"/>
        <item x="749"/>
        <item x="750"/>
        <item x="751"/>
        <item x="752"/>
        <item x="768"/>
        <item x="753"/>
        <item x="755"/>
        <item x="756"/>
        <item x="757"/>
        <item x="758"/>
        <item m="1" x="1252"/>
        <item x="760"/>
        <item m="1" x="1269"/>
        <item x="761"/>
        <item m="1" x="1253"/>
        <item x="762"/>
        <item x="763"/>
        <item m="1" x="1279"/>
        <item x="764"/>
        <item m="1" x="1277"/>
        <item x="765"/>
        <item x="767"/>
        <item x="769"/>
        <item m="1" x="1274"/>
        <item x="770"/>
        <item x="771"/>
        <item x="772"/>
        <item x="773"/>
        <item x="774"/>
        <item x="775"/>
        <item x="776"/>
        <item x="777"/>
        <item x="778"/>
        <item x="779"/>
        <item x="780"/>
        <item x="781"/>
        <item x="782"/>
        <item x="783"/>
        <item x="784"/>
        <item x="785"/>
        <item x="786"/>
        <item x="787"/>
        <item x="788"/>
        <item x="789"/>
        <item x="790"/>
        <item x="791"/>
        <item x="792"/>
        <item m="1" x="1254"/>
        <item x="793"/>
        <item m="1" x="1255"/>
        <item x="794"/>
        <item x="800"/>
        <item x="795"/>
        <item x="796"/>
        <item x="797"/>
        <item x="798"/>
        <item x="799"/>
        <item x="801"/>
        <item x="803"/>
        <item x="802"/>
        <item m="1" x="1256"/>
        <item x="804"/>
        <item x="805"/>
        <item x="806"/>
        <item x="810"/>
        <item x="812"/>
        <item x="811"/>
        <item m="1" x="1283"/>
        <item x="814"/>
        <item x="809"/>
        <item m="1" x="1281"/>
        <item x="821"/>
        <item m="1" x="1306"/>
        <item x="813"/>
        <item x="815"/>
        <item x="817"/>
        <item x="818"/>
        <item x="807"/>
        <item x="816"/>
        <item x="819"/>
        <item m="1" x="1223"/>
        <item x="823"/>
        <item x="824"/>
        <item m="1" x="1270"/>
        <item x="826"/>
        <item x="831"/>
        <item x="829"/>
        <item x="825"/>
        <item x="830"/>
        <item x="835"/>
        <item x="833"/>
        <item x="834"/>
        <item x="832"/>
        <item x="709"/>
        <item x="839"/>
        <item x="840"/>
        <item x="837"/>
        <item x="842"/>
        <item x="843"/>
        <item x="844"/>
        <item m="1" x="1304"/>
        <item x="836"/>
        <item m="1" x="1292"/>
        <item m="1" x="1224"/>
        <item x="822"/>
        <item x="838"/>
        <item x="841"/>
        <item x="848"/>
        <item x="847"/>
        <item x="849"/>
        <item x="846"/>
        <item m="1" x="1271"/>
        <item x="851"/>
        <item x="850"/>
        <item x="845"/>
        <item m="1" x="1308"/>
        <item x="852"/>
        <item x="854"/>
        <item x="855"/>
        <item x="856"/>
        <item x="858"/>
        <item x="859"/>
        <item x="853"/>
        <item x="860"/>
        <item x="861"/>
        <item x="808"/>
        <item x="820"/>
        <item x="857"/>
        <item x="828"/>
        <item x="862"/>
        <item x="864"/>
        <item x="863"/>
        <item x="865"/>
        <item x="866"/>
        <item x="867"/>
        <item x="870"/>
        <item x="868"/>
        <item x="869"/>
        <item x="872"/>
        <item x="873"/>
        <item x="874"/>
        <item x="876"/>
        <item m="1" x="1272"/>
        <item x="875"/>
        <item x="879"/>
        <item x="881"/>
        <item x="880"/>
        <item x="878"/>
        <item x="882"/>
        <item x="883"/>
        <item x="885"/>
        <item m="1" x="1273"/>
        <item x="877"/>
        <item x="884"/>
        <item x="886"/>
        <item x="888"/>
        <item x="889"/>
        <item x="887"/>
        <item x="827"/>
        <item x="890"/>
        <item x="891"/>
        <item x="892"/>
        <item x="893"/>
        <item m="1" x="1219"/>
        <item x="894"/>
        <item x="895"/>
        <item x="896"/>
        <item x="900"/>
        <item x="898"/>
        <item x="902"/>
        <item x="897"/>
        <item x="899"/>
        <item x="904"/>
        <item x="905"/>
        <item x="906"/>
        <item x="907"/>
        <item x="903"/>
        <item x="901"/>
        <item x="908"/>
        <item x="871"/>
        <item m="1" x="1257"/>
        <item x="910"/>
        <item x="909"/>
        <item x="911"/>
        <item m="1" x="125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29"/>
    </i>
    <i>
      <x v="127"/>
    </i>
    <i r="1">
      <x v="33"/>
    </i>
    <i r="1">
      <x v="44"/>
    </i>
    <i r="1">
      <x v="11"/>
    </i>
    <i r="1">
      <x v="52"/>
    </i>
    <i r="1">
      <x v="10"/>
    </i>
    <i r="1">
      <x v="60"/>
    </i>
    <i r="1">
      <x v="65"/>
    </i>
    <i r="1">
      <x v="9"/>
    </i>
    <i r="1">
      <x v="7"/>
    </i>
    <i>
      <x v="117"/>
    </i>
    <i>
      <x v="142"/>
    </i>
    <i>
      <x v="118"/>
    </i>
    <i>
      <x v="121"/>
    </i>
    <i>
      <x v="103"/>
    </i>
    <i>
      <x v="104"/>
    </i>
    <i>
      <x v="132"/>
    </i>
    <i>
      <x v="111"/>
    </i>
    <i>
      <x v="125"/>
    </i>
    <i>
      <x v="113"/>
    </i>
    <i>
      <x v="6"/>
    </i>
    <i>
      <x v="136"/>
    </i>
    <i>
      <x v="115"/>
    </i>
    <i>
      <x v="105"/>
    </i>
    <i>
      <x v="69"/>
    </i>
    <i>
      <x v="122"/>
    </i>
    <i>
      <x v="22"/>
    </i>
    <i>
      <x v="100"/>
    </i>
    <i>
      <x v="114"/>
    </i>
    <i>
      <x v="126"/>
    </i>
    <i>
      <x v="128"/>
    </i>
    <i>
      <x v="119"/>
    </i>
    <i>
      <x v="71"/>
    </i>
    <i>
      <x v="101"/>
    </i>
    <i>
      <x v="83"/>
    </i>
    <i>
      <x v="24"/>
    </i>
    <i>
      <x v="29"/>
    </i>
    <i>
      <x v="92"/>
    </i>
    <i>
      <x v="30"/>
    </i>
    <i>
      <x v="10"/>
    </i>
    <i>
      <x v="31"/>
    </i>
    <i>
      <x v="131"/>
    </i>
    <i>
      <x v="32"/>
    </i>
    <i>
      <x v="87"/>
    </i>
    <i>
      <x v="33"/>
    </i>
    <i>
      <x v="97"/>
    </i>
    <i>
      <x v="34"/>
    </i>
    <i>
      <x v="17"/>
    </i>
    <i>
      <x v="35"/>
    </i>
    <i>
      <x v="1"/>
    </i>
    <i>
      <x v="36"/>
    </i>
    <i>
      <x v="2"/>
    </i>
    <i>
      <x v="37"/>
    </i>
    <i>
      <x v="78"/>
    </i>
    <i>
      <x v="38"/>
    </i>
    <i>
      <x v="85"/>
    </i>
    <i>
      <x v="39"/>
    </i>
    <i>
      <x v="89"/>
    </i>
    <i>
      <x v="40"/>
    </i>
    <i>
      <x v="95"/>
    </i>
    <i>
      <x v="41"/>
    </i>
    <i>
      <x v="99"/>
    </i>
    <i>
      <x v="42"/>
    </i>
    <i>
      <x v="7"/>
    </i>
    <i>
      <x v="43"/>
    </i>
    <i>
      <x v="110"/>
    </i>
    <i>
      <x v="44"/>
    </i>
    <i>
      <x v="18"/>
    </i>
    <i>
      <x v="45"/>
    </i>
    <i>
      <x v="23"/>
    </i>
    <i>
      <x v="47"/>
    </i>
    <i>
      <x v="14"/>
    </i>
    <i>
      <x v="48"/>
    </i>
    <i>
      <x v="3"/>
    </i>
    <i>
      <x v="50"/>
    </i>
    <i>
      <x v="28"/>
    </i>
    <i>
      <x v="51"/>
    </i>
    <i>
      <x v="82"/>
    </i>
    <i>
      <x v="52"/>
    </i>
    <i>
      <x v="84"/>
    </i>
    <i>
      <x v="54"/>
    </i>
    <i>
      <x v="86"/>
    </i>
    <i>
      <x v="55"/>
    </i>
    <i>
      <x v="88"/>
    </i>
    <i>
      <x v="56"/>
    </i>
    <i>
      <x v="91"/>
    </i>
    <i>
      <x v="57"/>
    </i>
    <i>
      <x v="94"/>
    </i>
    <i>
      <x v="58"/>
    </i>
    <i>
      <x v="96"/>
    </i>
    <i>
      <x v="59"/>
    </i>
    <i>
      <x v="98"/>
    </i>
    <i>
      <x v="60"/>
    </i>
    <i>
      <x v="21"/>
    </i>
    <i>
      <x v="61"/>
    </i>
    <i>
      <x v="102"/>
    </i>
    <i>
      <x v="62"/>
    </i>
    <i>
      <x v="8"/>
    </i>
    <i>
      <x v="63"/>
    </i>
    <i>
      <x v="106"/>
    </i>
    <i>
      <x v="64"/>
    </i>
    <i>
      <x v="9"/>
    </i>
    <i>
      <x v="135"/>
    </i>
    <i>
      <x v="20"/>
    </i>
    <i>
      <x v="137"/>
    </i>
    <i>
      <x v="116"/>
    </i>
    <i>
      <x v="139"/>
    </i>
    <i>
      <x v="11"/>
    </i>
    <i>
      <x v="68"/>
    </i>
    <i>
      <x v="12"/>
    </i>
    <i>
      <x v="133"/>
    </i>
    <i>
      <x v="124"/>
    </i>
    <i>
      <x v="16"/>
    </i>
    <i>
      <x v="25"/>
    </i>
    <i>
      <x v="19"/>
    </i>
    <i>
      <x v="26"/>
    </i>
    <i>
      <x v="73"/>
    </i>
    <i>
      <x v="130"/>
    </i>
    <i>
      <x v="74"/>
    </i>
    <i>
      <x v="15"/>
    </i>
    <i>
      <x v="76"/>
    </i>
    <i>
      <x v="77"/>
    </i>
    <i>
      <x v="70"/>
    </i>
    <i>
      <x v="140"/>
    </i>
    <i>
      <x v="4"/>
    </i>
    <i>
      <x v="66"/>
    </i>
    <i>
      <x v="5"/>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45317</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380"/>
  <sheetViews>
    <sheetView tabSelected="1" zoomScale="140" zoomScaleNormal="140" workbookViewId="0">
      <pane ySplit="1" topLeftCell="A18382" activePane="bottomLeft" state="frozen"/>
      <selection pane="bottomLeft" activeCell="E18397" sqref="E18397"/>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11"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11"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2"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5"/>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4"/>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4"/>
    </row>
    <row r="16529" spans="1:10" ht="15" x14ac:dyDescent="0.2">
      <c r="A16529" s="734">
        <v>45171</v>
      </c>
      <c r="B16529" s="63" t="s">
        <v>16</v>
      </c>
      <c r="C16529" s="63" t="s">
        <v>392</v>
      </c>
      <c r="D16529" s="183" t="s">
        <v>10964</v>
      </c>
      <c r="E16529" s="126">
        <v>4000</v>
      </c>
      <c r="F16529" s="58"/>
      <c r="G16529" s="58">
        <f t="shared" si="264"/>
        <v>-4000</v>
      </c>
      <c r="H16529" s="705" t="s">
        <v>10955</v>
      </c>
      <c r="J16529" s="1094"/>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4"/>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4"/>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4"/>
    </row>
    <row r="16653" spans="1:10" ht="15" x14ac:dyDescent="0.2">
      <c r="A16653" s="734">
        <v>45182</v>
      </c>
      <c r="B16653" s="63" t="s">
        <v>10909</v>
      </c>
      <c r="C16653" s="63" t="s">
        <v>5741</v>
      </c>
      <c r="D16653" s="183" t="s">
        <v>11090</v>
      </c>
      <c r="E16653" s="126">
        <v>10000</v>
      </c>
      <c r="F16653" s="58"/>
      <c r="G16653" s="58">
        <f t="shared" si="266"/>
        <v>-10000</v>
      </c>
      <c r="H16653" s="705" t="s">
        <v>10955</v>
      </c>
      <c r="J16653" s="1094"/>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4"/>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4"/>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4"/>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4"/>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12046</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4"/>
    </row>
    <row r="16917" spans="1:10" ht="15" x14ac:dyDescent="0.2">
      <c r="A16917" s="730">
        <v>45174</v>
      </c>
      <c r="B16917" s="91" t="s">
        <v>9356</v>
      </c>
      <c r="C16917" s="94" t="s">
        <v>559</v>
      </c>
      <c r="D16917" s="892" t="s">
        <v>10957</v>
      </c>
      <c r="E16917" s="92"/>
      <c r="F16917" s="92">
        <v>938219</v>
      </c>
      <c r="G16917" s="176">
        <f t="shared" si="270"/>
        <v>938219</v>
      </c>
      <c r="H16917" s="702" t="s">
        <v>10955</v>
      </c>
      <c r="J16917" s="1094"/>
    </row>
    <row r="16918" spans="1:10" ht="15" x14ac:dyDescent="0.2">
      <c r="A16918" s="730">
        <v>45174</v>
      </c>
      <c r="B16918" s="91" t="s">
        <v>9356</v>
      </c>
      <c r="C16918" s="94" t="s">
        <v>559</v>
      </c>
      <c r="D16918" s="892" t="s">
        <v>10959</v>
      </c>
      <c r="E16918" s="92"/>
      <c r="F16918" s="92">
        <v>2112457</v>
      </c>
      <c r="G16918" s="176">
        <f t="shared" si="270"/>
        <v>2112457</v>
      </c>
      <c r="H16918" s="702" t="s">
        <v>10955</v>
      </c>
      <c r="J16918" s="1094"/>
    </row>
    <row r="16919" spans="1:10" ht="15" x14ac:dyDescent="0.2">
      <c r="A16919" s="730">
        <v>45174</v>
      </c>
      <c r="B16919" s="91" t="s">
        <v>10379</v>
      </c>
      <c r="C16919" s="94" t="s">
        <v>559</v>
      </c>
      <c r="D16919" s="892" t="s">
        <v>10958</v>
      </c>
      <c r="E16919" s="92"/>
      <c r="F16919" s="92">
        <v>2000000</v>
      </c>
      <c r="G16919" s="176">
        <f t="shared" si="270"/>
        <v>2000000</v>
      </c>
      <c r="H16919" s="702" t="s">
        <v>10955</v>
      </c>
      <c r="J16919" s="1094"/>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5" t="s">
        <v>11537</v>
      </c>
      <c r="E17246" s="735">
        <v>4800</v>
      </c>
      <c r="F17246" s="58"/>
      <c r="G17246" s="126">
        <f t="shared" si="275"/>
        <v>-4800</v>
      </c>
      <c r="H17246" s="705" t="s">
        <v>11246</v>
      </c>
    </row>
    <row r="17247" spans="1:8" ht="15" x14ac:dyDescent="0.2">
      <c r="A17247" s="734">
        <v>45229</v>
      </c>
      <c r="B17247" s="41" t="s">
        <v>10909</v>
      </c>
      <c r="C17247" s="634" t="s">
        <v>10994</v>
      </c>
      <c r="D17247" s="1065" t="s">
        <v>11537</v>
      </c>
      <c r="E17247" s="735">
        <v>4800</v>
      </c>
      <c r="F17247" s="58"/>
      <c r="G17247" s="126">
        <f t="shared" si="275"/>
        <v>-4800</v>
      </c>
      <c r="H17247" s="705" t="s">
        <v>11246</v>
      </c>
    </row>
    <row r="17248" spans="1:8" ht="15" x14ac:dyDescent="0.2">
      <c r="A17248" s="734">
        <v>45229</v>
      </c>
      <c r="B17248" s="41" t="s">
        <v>10232</v>
      </c>
      <c r="C17248" s="634" t="s">
        <v>10994</v>
      </c>
      <c r="D17248" s="1065"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101" t="s">
        <v>794</v>
      </c>
      <c r="D17602" s="1102" t="s">
        <v>11012</v>
      </c>
      <c r="E17602" s="1103">
        <v>25000</v>
      </c>
      <c r="F17602" s="58"/>
      <c r="G17602" s="126">
        <f t="shared" si="281"/>
        <v>-25000</v>
      </c>
      <c r="H17602" s="705" t="s">
        <v>11525</v>
      </c>
    </row>
    <row r="17603" spans="1:8" ht="15" x14ac:dyDescent="0.2">
      <c r="A17603" s="734">
        <v>45260</v>
      </c>
      <c r="B17603" s="63" t="s">
        <v>9986</v>
      </c>
      <c r="C17603" s="1101" t="s">
        <v>794</v>
      </c>
      <c r="D17603" s="1102" t="s">
        <v>11012</v>
      </c>
      <c r="E17603" s="1103">
        <v>25000</v>
      </c>
      <c r="F17603" s="58"/>
      <c r="G17603" s="126">
        <f t="shared" si="281"/>
        <v>-25000</v>
      </c>
      <c r="H17603" s="705" t="s">
        <v>11525</v>
      </c>
    </row>
    <row r="17604" spans="1:8" ht="15" x14ac:dyDescent="0.2">
      <c r="A17604" s="734">
        <v>45260</v>
      </c>
      <c r="B17604" s="63" t="s">
        <v>11730</v>
      </c>
      <c r="C17604" s="1101" t="s">
        <v>794</v>
      </c>
      <c r="D17604" s="1102" t="s">
        <v>11013</v>
      </c>
      <c r="E17604" s="1103">
        <v>25000</v>
      </c>
      <c r="F17604" s="58"/>
      <c r="G17604" s="126">
        <f t="shared" si="281"/>
        <v>-25000</v>
      </c>
      <c r="H17604" s="705" t="s">
        <v>11525</v>
      </c>
    </row>
    <row r="17605" spans="1:8" ht="15" x14ac:dyDescent="0.2">
      <c r="A17605" s="734">
        <v>45260</v>
      </c>
      <c r="B17605" s="63" t="s">
        <v>10909</v>
      </c>
      <c r="C17605" s="1101" t="s">
        <v>794</v>
      </c>
      <c r="D17605" s="1102" t="s">
        <v>11013</v>
      </c>
      <c r="E17605" s="1103">
        <v>25000</v>
      </c>
      <c r="F17605" s="58"/>
      <c r="G17605" s="126">
        <f t="shared" si="281"/>
        <v>-25000</v>
      </c>
      <c r="H17605" s="705" t="s">
        <v>11525</v>
      </c>
    </row>
    <row r="17606" spans="1:8" ht="15" x14ac:dyDescent="0.2">
      <c r="A17606" s="734">
        <v>45260</v>
      </c>
      <c r="B17606" s="63" t="s">
        <v>25</v>
      </c>
      <c r="C17606" s="1101" t="s">
        <v>794</v>
      </c>
      <c r="D17606" s="1102" t="s">
        <v>11120</v>
      </c>
      <c r="E17606" s="1103">
        <v>80000</v>
      </c>
      <c r="F17606" s="58"/>
      <c r="G17606" s="126">
        <f t="shared" si="281"/>
        <v>-80000</v>
      </c>
      <c r="H17606" s="705" t="s">
        <v>11525</v>
      </c>
    </row>
    <row r="17607" spans="1:8" ht="15" x14ac:dyDescent="0.2">
      <c r="A17607" s="734">
        <v>45260</v>
      </c>
      <c r="B17607" s="63" t="s">
        <v>11637</v>
      </c>
      <c r="C17607" s="1101" t="s">
        <v>794</v>
      </c>
      <c r="D17607" s="1102" t="s">
        <v>10750</v>
      </c>
      <c r="E17607" s="1103">
        <v>100040</v>
      </c>
      <c r="F17607" s="126"/>
      <c r="G17607" s="126">
        <f t="shared" si="281"/>
        <v>-100040</v>
      </c>
      <c r="H17607" s="705" t="s">
        <v>11525</v>
      </c>
    </row>
    <row r="17608" spans="1:8" ht="15" x14ac:dyDescent="0.2">
      <c r="A17608" s="734">
        <v>45260</v>
      </c>
      <c r="B17608" s="63" t="s">
        <v>103</v>
      </c>
      <c r="C17608" s="1101" t="s">
        <v>794</v>
      </c>
      <c r="D17608" s="1102" t="s">
        <v>10137</v>
      </c>
      <c r="E17608" s="1103">
        <v>336170</v>
      </c>
      <c r="F17608" s="126"/>
      <c r="G17608" s="126">
        <f t="shared" si="281"/>
        <v>-336170</v>
      </c>
      <c r="H17608" s="705" t="s">
        <v>11525</v>
      </c>
    </row>
    <row r="17609" spans="1:8" ht="15" x14ac:dyDescent="0.2">
      <c r="A17609" s="734">
        <v>45260</v>
      </c>
      <c r="B17609" s="63" t="s">
        <v>103</v>
      </c>
      <c r="C17609" s="1101" t="s">
        <v>794</v>
      </c>
      <c r="D17609" s="1102" t="s">
        <v>11037</v>
      </c>
      <c r="E17609" s="1103">
        <v>41880</v>
      </c>
      <c r="F17609" s="126"/>
      <c r="G17609" s="126">
        <f t="shared" si="281"/>
        <v>-41880</v>
      </c>
      <c r="H17609" s="705" t="s">
        <v>11525</v>
      </c>
    </row>
    <row r="17610" spans="1:8" ht="15" x14ac:dyDescent="0.2">
      <c r="A17610" s="734">
        <v>45260</v>
      </c>
      <c r="B17610" s="63" t="s">
        <v>37</v>
      </c>
      <c r="C17610" s="1101" t="s">
        <v>794</v>
      </c>
      <c r="D17610" s="1102" t="s">
        <v>11847</v>
      </c>
      <c r="E17610" s="1103">
        <v>132130</v>
      </c>
      <c r="F17610" s="126"/>
      <c r="G17610" s="126">
        <f t="shared" si="281"/>
        <v>-132130</v>
      </c>
      <c r="H17610" s="705" t="s">
        <v>11525</v>
      </c>
    </row>
    <row r="17611" spans="1:8" ht="15" x14ac:dyDescent="0.2">
      <c r="A17611" s="734">
        <v>45260</v>
      </c>
      <c r="B17611" s="63" t="s">
        <v>10909</v>
      </c>
      <c r="C17611" s="1101" t="s">
        <v>794</v>
      </c>
      <c r="D17611" s="1102" t="s">
        <v>11848</v>
      </c>
      <c r="E17611" s="1103">
        <v>23500</v>
      </c>
      <c r="F17611" s="126"/>
      <c r="G17611" s="126">
        <f t="shared" si="281"/>
        <v>-23500</v>
      </c>
      <c r="H17611" s="705" t="s">
        <v>11525</v>
      </c>
    </row>
    <row r="17612" spans="1:8" ht="15" x14ac:dyDescent="0.2">
      <c r="A17612" s="734">
        <v>45260</v>
      </c>
      <c r="B17612" s="63" t="s">
        <v>9356</v>
      </c>
      <c r="C17612" s="1101" t="s">
        <v>794</v>
      </c>
      <c r="D17612" s="1102" t="s">
        <v>11849</v>
      </c>
      <c r="E17612" s="1103">
        <v>40480</v>
      </c>
      <c r="F17612" s="126"/>
      <c r="G17612" s="126">
        <f t="shared" si="281"/>
        <v>-40480</v>
      </c>
      <c r="H17612" s="705" t="s">
        <v>11525</v>
      </c>
    </row>
    <row r="17613" spans="1:8" ht="15" x14ac:dyDescent="0.2">
      <c r="A17613" s="734">
        <v>45260</v>
      </c>
      <c r="B17613" s="63" t="s">
        <v>9986</v>
      </c>
      <c r="C17613" s="1101" t="s">
        <v>794</v>
      </c>
      <c r="D17613" s="1102" t="s">
        <v>11850</v>
      </c>
      <c r="E17613" s="1103">
        <v>57750</v>
      </c>
      <c r="F17613" s="126"/>
      <c r="G17613" s="126">
        <f t="shared" si="281"/>
        <v>-57750</v>
      </c>
      <c r="H17613" s="705" t="s">
        <v>11525</v>
      </c>
    </row>
    <row r="17614" spans="1:8" ht="15" x14ac:dyDescent="0.2">
      <c r="A17614" s="734">
        <v>45260</v>
      </c>
      <c r="B17614" s="63" t="s">
        <v>11637</v>
      </c>
      <c r="C17614" s="1101" t="s">
        <v>794</v>
      </c>
      <c r="D17614" s="1102" t="s">
        <v>11851</v>
      </c>
      <c r="E17614" s="1103">
        <v>65000</v>
      </c>
      <c r="F17614" s="126"/>
      <c r="G17614" s="126">
        <f t="shared" si="281"/>
        <v>-65000</v>
      </c>
      <c r="H17614" s="705" t="s">
        <v>11525</v>
      </c>
    </row>
    <row r="17615" spans="1:8" ht="15" x14ac:dyDescent="0.2">
      <c r="A17615" s="734">
        <v>45260</v>
      </c>
      <c r="B17615" s="63" t="s">
        <v>9986</v>
      </c>
      <c r="C17615" s="1101" t="s">
        <v>794</v>
      </c>
      <c r="D17615" s="1102" t="s">
        <v>11852</v>
      </c>
      <c r="E17615" s="1103">
        <v>50210</v>
      </c>
      <c r="F17615" s="126"/>
      <c r="G17615" s="126">
        <f t="shared" si="281"/>
        <v>-50210</v>
      </c>
      <c r="H17615" s="705" t="s">
        <v>11525</v>
      </c>
    </row>
    <row r="17616" spans="1:8" ht="15" x14ac:dyDescent="0.2">
      <c r="A17616" s="734">
        <v>45260</v>
      </c>
      <c r="B17616" s="63" t="s">
        <v>3946</v>
      </c>
      <c r="C17616" s="1101" t="s">
        <v>794</v>
      </c>
      <c r="D17616" s="1102" t="s">
        <v>11853</v>
      </c>
      <c r="E17616" s="1103">
        <v>93060</v>
      </c>
      <c r="F17616" s="126"/>
      <c r="G17616" s="126">
        <f t="shared" si="281"/>
        <v>-93060</v>
      </c>
      <c r="H17616" s="705" t="s">
        <v>11525</v>
      </c>
    </row>
    <row r="17617" spans="1:8" ht="15" x14ac:dyDescent="0.2">
      <c r="A17617" s="734">
        <v>45260</v>
      </c>
      <c r="B17617" s="63" t="s">
        <v>9986</v>
      </c>
      <c r="C17617" s="1101" t="s">
        <v>794</v>
      </c>
      <c r="D17617" s="1102" t="s">
        <v>11854</v>
      </c>
      <c r="E17617" s="1103">
        <v>17130</v>
      </c>
      <c r="F17617" s="126"/>
      <c r="G17617" s="126">
        <f t="shared" si="281"/>
        <v>-17130</v>
      </c>
      <c r="H17617" s="705" t="s">
        <v>11525</v>
      </c>
    </row>
    <row r="17618" spans="1:8" ht="15" x14ac:dyDescent="0.2">
      <c r="A17618" s="734">
        <v>45260</v>
      </c>
      <c r="B17618" s="63" t="s">
        <v>11740</v>
      </c>
      <c r="C17618" s="1101" t="s">
        <v>794</v>
      </c>
      <c r="D17618" s="1102" t="s">
        <v>11855</v>
      </c>
      <c r="E17618" s="1103">
        <v>380484</v>
      </c>
      <c r="F17618" s="126"/>
      <c r="G17618" s="126">
        <f t="shared" si="281"/>
        <v>-380484</v>
      </c>
      <c r="H17618" s="705" t="s">
        <v>11525</v>
      </c>
    </row>
    <row r="17619" spans="1:8" ht="15" x14ac:dyDescent="0.2">
      <c r="A17619" s="734">
        <v>45271</v>
      </c>
      <c r="B17619" s="63" t="s">
        <v>11740</v>
      </c>
      <c r="C17619" s="1101" t="s">
        <v>794</v>
      </c>
      <c r="D17619" s="1104" t="s">
        <v>11881</v>
      </c>
      <c r="E17619" s="1103">
        <v>147980</v>
      </c>
      <c r="F17619" s="126"/>
      <c r="G17619" s="126">
        <f>F17619-E17619</f>
        <v>-147980</v>
      </c>
      <c r="H17619" s="705" t="s">
        <v>11837</v>
      </c>
    </row>
    <row r="17620" spans="1:8" ht="15" x14ac:dyDescent="0.2">
      <c r="A17620" s="734">
        <v>45271</v>
      </c>
      <c r="B17620" s="63" t="s">
        <v>9986</v>
      </c>
      <c r="C17620" s="1101" t="s">
        <v>794</v>
      </c>
      <c r="D17620" s="1104" t="s">
        <v>11882</v>
      </c>
      <c r="E17620" s="1103">
        <v>70690</v>
      </c>
      <c r="F17620" s="126"/>
      <c r="G17620" s="126">
        <f>F17620-E17620</f>
        <v>-70690</v>
      </c>
      <c r="H17620" s="705" t="s">
        <v>11837</v>
      </c>
    </row>
    <row r="17621" spans="1:8" ht="15" x14ac:dyDescent="0.2">
      <c r="A17621" s="734">
        <v>45271</v>
      </c>
      <c r="B17621" s="63" t="s">
        <v>3945</v>
      </c>
      <c r="C17621" s="1101" t="s">
        <v>794</v>
      </c>
      <c r="D17621" s="1104" t="s">
        <v>11951</v>
      </c>
      <c r="E17621" s="1103">
        <v>136964.58333333334</v>
      </c>
      <c r="F17621" s="126"/>
      <c r="G17621" s="126">
        <f>F17621-E17621</f>
        <v>-136964.58333333334</v>
      </c>
      <c r="H17621" s="705" t="s">
        <v>11837</v>
      </c>
    </row>
    <row r="17622" spans="1:8" ht="15" x14ac:dyDescent="0.2">
      <c r="A17622" s="734">
        <v>45271</v>
      </c>
      <c r="B17622" s="41" t="s">
        <v>10151</v>
      </c>
      <c r="C17622" s="1101" t="s">
        <v>794</v>
      </c>
      <c r="D17622" s="1104" t="s">
        <v>6703</v>
      </c>
      <c r="E17622" s="1103">
        <v>25050</v>
      </c>
      <c r="F17622" s="126"/>
      <c r="G17622" s="126">
        <f>F17622-E17622</f>
        <v>-25050</v>
      </c>
      <c r="H17622" s="705" t="s">
        <v>11837</v>
      </c>
    </row>
    <row r="17623" spans="1:8" ht="15" x14ac:dyDescent="0.2">
      <c r="A17623" s="734">
        <v>45271</v>
      </c>
      <c r="B17623" s="63" t="s">
        <v>10909</v>
      </c>
      <c r="C17623" s="1101" t="s">
        <v>794</v>
      </c>
      <c r="D17623" s="1104" t="s">
        <v>11883</v>
      </c>
      <c r="E17623" s="1103">
        <v>30750</v>
      </c>
      <c r="F17623" s="126"/>
      <c r="G17623" s="126">
        <f>F17623-E17623</f>
        <v>-30750</v>
      </c>
      <c r="H17623" s="705" t="s">
        <v>11837</v>
      </c>
    </row>
    <row r="17624" spans="1:8" ht="15" x14ac:dyDescent="0.2">
      <c r="A17624" s="734">
        <v>45260</v>
      </c>
      <c r="B17624" s="63" t="s">
        <v>9986</v>
      </c>
      <c r="C17624" s="1101" t="s">
        <v>794</v>
      </c>
      <c r="D17624" s="1102" t="s">
        <v>11856</v>
      </c>
      <c r="E17624" s="1103">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12292</v>
      </c>
      <c r="E17662" s="236">
        <v>250000</v>
      </c>
      <c r="F17662" s="236"/>
      <c r="G17662" s="236">
        <f t="shared" si="281"/>
        <v>-250000</v>
      </c>
      <c r="H17662" s="709" t="s">
        <v>11525</v>
      </c>
    </row>
    <row r="17663" spans="1:8" ht="19.5" customHeight="1" x14ac:dyDescent="0.2">
      <c r="A17663" s="733">
        <v>45248</v>
      </c>
      <c r="B17663" s="174" t="s">
        <v>11619</v>
      </c>
      <c r="C17663" s="174" t="s">
        <v>1198</v>
      </c>
      <c r="D17663" s="228" t="s">
        <v>12292</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11973</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11973</v>
      </c>
      <c r="E17670" s="552">
        <v>133000</v>
      </c>
      <c r="F17670" s="236"/>
      <c r="G17670" s="236">
        <f t="shared" si="282"/>
        <v>-133000</v>
      </c>
      <c r="H17670" s="709" t="s">
        <v>11525</v>
      </c>
    </row>
    <row r="17671" spans="1:8" ht="19.5" customHeight="1" x14ac:dyDescent="0.2">
      <c r="A17671" s="733">
        <v>45251</v>
      </c>
      <c r="B17671" s="174" t="s">
        <v>10232</v>
      </c>
      <c r="C17671" s="174" t="s">
        <v>6784</v>
      </c>
      <c r="D17671" s="228" t="s">
        <v>11974</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7" t="s">
        <v>559</v>
      </c>
      <c r="D17689" s="1108" t="s">
        <v>12045</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7" t="s">
        <v>559</v>
      </c>
      <c r="D17697" s="1108" t="s">
        <v>12043</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12019</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101" t="s">
        <v>794</v>
      </c>
      <c r="D17790" s="1104" t="s">
        <v>11890</v>
      </c>
      <c r="E17790" s="1103">
        <v>39300</v>
      </c>
      <c r="F17790" s="126"/>
      <c r="G17790" s="126">
        <f t="shared" si="283"/>
        <v>-39300</v>
      </c>
      <c r="H17790" s="705" t="s">
        <v>11837</v>
      </c>
    </row>
    <row r="17791" spans="1:8" ht="15" x14ac:dyDescent="0.2">
      <c r="A17791" s="734">
        <v>45294</v>
      </c>
      <c r="B17791" s="63" t="s">
        <v>11899</v>
      </c>
      <c r="C17791" s="1101" t="s">
        <v>794</v>
      </c>
      <c r="D17791" s="183" t="s">
        <v>12223</v>
      </c>
      <c r="E17791" s="126">
        <v>25000</v>
      </c>
      <c r="F17791" s="126"/>
      <c r="G17791" s="126">
        <f t="shared" ref="G17791:G17795" si="284">F17791-E17791</f>
        <v>-25000</v>
      </c>
      <c r="H17791" s="705" t="s">
        <v>12050</v>
      </c>
    </row>
    <row r="17792" spans="1:8" ht="15" x14ac:dyDescent="0.2">
      <c r="A17792" s="734">
        <v>45294</v>
      </c>
      <c r="B17792" s="63" t="s">
        <v>11091</v>
      </c>
      <c r="C17792" s="1101" t="s">
        <v>794</v>
      </c>
      <c r="D17792" s="183" t="s">
        <v>12223</v>
      </c>
      <c r="E17792" s="126">
        <v>25000</v>
      </c>
      <c r="F17792" s="126"/>
      <c r="G17792" s="126">
        <f t="shared" si="284"/>
        <v>-25000</v>
      </c>
      <c r="H17792" s="705" t="s">
        <v>12050</v>
      </c>
    </row>
    <row r="17793" spans="1:8" ht="15" x14ac:dyDescent="0.2">
      <c r="A17793" s="734">
        <v>45294</v>
      </c>
      <c r="B17793" s="63" t="s">
        <v>11637</v>
      </c>
      <c r="C17793" s="1101" t="s">
        <v>794</v>
      </c>
      <c r="D17793" s="183" t="s">
        <v>12224</v>
      </c>
      <c r="E17793" s="126">
        <v>25000</v>
      </c>
      <c r="F17793" s="126"/>
      <c r="G17793" s="126">
        <f t="shared" si="284"/>
        <v>-25000</v>
      </c>
      <c r="H17793" s="705" t="s">
        <v>12050</v>
      </c>
    </row>
    <row r="17794" spans="1:8" ht="15" x14ac:dyDescent="0.2">
      <c r="A17794" s="734">
        <v>45294</v>
      </c>
      <c r="B17794" s="63" t="s">
        <v>10232</v>
      </c>
      <c r="C17794" s="1101" t="s">
        <v>794</v>
      </c>
      <c r="D17794" s="183" t="s">
        <v>12224</v>
      </c>
      <c r="E17794" s="126">
        <v>25000</v>
      </c>
      <c r="F17794" s="126"/>
      <c r="G17794" s="126">
        <f t="shared" si="284"/>
        <v>-25000</v>
      </c>
      <c r="H17794" s="705" t="s">
        <v>12050</v>
      </c>
    </row>
    <row r="17795" spans="1:8" ht="15" x14ac:dyDescent="0.2">
      <c r="A17795" s="734">
        <v>45294</v>
      </c>
      <c r="B17795" s="63" t="s">
        <v>25</v>
      </c>
      <c r="C17795" s="1101" t="s">
        <v>794</v>
      </c>
      <c r="D17795" s="183" t="s">
        <v>12225</v>
      </c>
      <c r="E17795" s="126">
        <v>80000</v>
      </c>
      <c r="F17795" s="126"/>
      <c r="G17795" s="126">
        <f t="shared" si="284"/>
        <v>-80000</v>
      </c>
      <c r="H17795" s="705" t="s">
        <v>12050</v>
      </c>
    </row>
    <row r="17796" spans="1:8" ht="15" customHeight="1" x14ac:dyDescent="0.2">
      <c r="A17796" s="734">
        <v>45295</v>
      </c>
      <c r="B17796" s="1101" t="s">
        <v>37</v>
      </c>
      <c r="C17796" s="1101" t="s">
        <v>794</v>
      </c>
      <c r="D17796" s="1104" t="s">
        <v>11847</v>
      </c>
      <c r="E17796" s="1103">
        <v>142070</v>
      </c>
      <c r="F17796" s="126"/>
      <c r="G17796" s="126">
        <f t="shared" ref="G17796:G17818" si="285">F17796-E17796</f>
        <v>-142070</v>
      </c>
      <c r="H17796" s="705" t="s">
        <v>12050</v>
      </c>
    </row>
    <row r="17797" spans="1:8" ht="15" customHeight="1" x14ac:dyDescent="0.2">
      <c r="A17797" s="734">
        <v>45295</v>
      </c>
      <c r="B17797" s="1101" t="s">
        <v>3946</v>
      </c>
      <c r="C17797" s="1101" t="s">
        <v>794</v>
      </c>
      <c r="D17797" s="1104" t="s">
        <v>12108</v>
      </c>
      <c r="E17797" s="1103">
        <v>131700</v>
      </c>
      <c r="F17797" s="126"/>
      <c r="G17797" s="126">
        <f t="shared" si="285"/>
        <v>-131700</v>
      </c>
      <c r="H17797" s="705" t="s">
        <v>12050</v>
      </c>
    </row>
    <row r="17798" spans="1:8" ht="15" customHeight="1" x14ac:dyDescent="0.2">
      <c r="A17798" s="734">
        <v>45295</v>
      </c>
      <c r="B17798" s="1101" t="s">
        <v>10232</v>
      </c>
      <c r="C17798" s="1101" t="s">
        <v>794</v>
      </c>
      <c r="D17798" s="1104" t="s">
        <v>11626</v>
      </c>
      <c r="E17798" s="1103">
        <v>65000</v>
      </c>
      <c r="F17798" s="126"/>
      <c r="G17798" s="126">
        <f t="shared" si="285"/>
        <v>-65000</v>
      </c>
      <c r="H17798" s="705" t="s">
        <v>12050</v>
      </c>
    </row>
    <row r="17799" spans="1:8" ht="15" customHeight="1" x14ac:dyDescent="0.2">
      <c r="A17799" s="734">
        <v>45295</v>
      </c>
      <c r="B17799" s="1101" t="s">
        <v>103</v>
      </c>
      <c r="C17799" s="1101" t="s">
        <v>794</v>
      </c>
      <c r="D17799" s="1104" t="s">
        <v>10137</v>
      </c>
      <c r="E17799" s="1103">
        <v>241520</v>
      </c>
      <c r="F17799" s="126"/>
      <c r="G17799" s="126">
        <f t="shared" si="285"/>
        <v>-241520</v>
      </c>
      <c r="H17799" s="705" t="s">
        <v>12050</v>
      </c>
    </row>
    <row r="17800" spans="1:8" ht="15" customHeight="1" x14ac:dyDescent="0.2">
      <c r="A17800" s="734">
        <v>45295</v>
      </c>
      <c r="B17800" s="1101" t="s">
        <v>11091</v>
      </c>
      <c r="C17800" s="1101" t="s">
        <v>794</v>
      </c>
      <c r="D17800" s="1104" t="s">
        <v>12117</v>
      </c>
      <c r="E17800" s="1103">
        <v>37260</v>
      </c>
      <c r="F17800" s="126"/>
      <c r="G17800" s="126">
        <f t="shared" si="285"/>
        <v>-37260</v>
      </c>
      <c r="H17800" s="705" t="s">
        <v>12050</v>
      </c>
    </row>
    <row r="17801" spans="1:8" ht="15" customHeight="1" x14ac:dyDescent="0.2">
      <c r="A17801" s="734">
        <v>45296</v>
      </c>
      <c r="B17801" s="1101" t="s">
        <v>11091</v>
      </c>
      <c r="C17801" s="1101" t="s">
        <v>794</v>
      </c>
      <c r="D17801" s="1104" t="s">
        <v>11852</v>
      </c>
      <c r="E17801" s="1103">
        <v>43000</v>
      </c>
      <c r="F17801" s="126"/>
      <c r="G17801" s="126">
        <f t="shared" si="285"/>
        <v>-43000</v>
      </c>
      <c r="H17801" s="705" t="s">
        <v>12050</v>
      </c>
    </row>
    <row r="17802" spans="1:8" ht="15" customHeight="1" x14ac:dyDescent="0.2">
      <c r="A17802" s="734">
        <v>45296</v>
      </c>
      <c r="B17802" s="1101" t="s">
        <v>9986</v>
      </c>
      <c r="C17802" s="1101" t="s">
        <v>794</v>
      </c>
      <c r="D17802" s="1104" t="s">
        <v>12119</v>
      </c>
      <c r="E17802" s="1103">
        <v>24570</v>
      </c>
      <c r="F17802" s="126"/>
      <c r="G17802" s="126">
        <f t="shared" si="285"/>
        <v>-24570</v>
      </c>
      <c r="H17802" s="705" t="s">
        <v>12050</v>
      </c>
    </row>
    <row r="17803" spans="1:8" ht="15" customHeight="1" x14ac:dyDescent="0.2">
      <c r="A17803" s="734">
        <v>45296</v>
      </c>
      <c r="B17803" s="1101" t="s">
        <v>11637</v>
      </c>
      <c r="C17803" s="1101" t="s">
        <v>794</v>
      </c>
      <c r="D17803" s="1104" t="s">
        <v>10750</v>
      </c>
      <c r="E17803" s="1103">
        <v>98800</v>
      </c>
      <c r="F17803" s="126"/>
      <c r="G17803" s="126">
        <f t="shared" si="285"/>
        <v>-98800</v>
      </c>
      <c r="H17803" s="705" t="s">
        <v>12050</v>
      </c>
    </row>
    <row r="17804" spans="1:8" ht="15" x14ac:dyDescent="0.2">
      <c r="A17804" s="734">
        <v>45296</v>
      </c>
      <c r="B17804" s="1101" t="s">
        <v>9986</v>
      </c>
      <c r="C17804" s="1101" t="s">
        <v>794</v>
      </c>
      <c r="D17804" s="1104" t="s">
        <v>12123</v>
      </c>
      <c r="E17804" s="1103">
        <v>161680</v>
      </c>
      <c r="F17804" s="126"/>
      <c r="G17804" s="126">
        <f t="shared" si="285"/>
        <v>-161680</v>
      </c>
      <c r="H17804" s="705" t="s">
        <v>12050</v>
      </c>
    </row>
    <row r="17805" spans="1:8" ht="15" x14ac:dyDescent="0.2">
      <c r="A17805" s="734">
        <v>45296</v>
      </c>
      <c r="B17805" s="1101" t="s">
        <v>9356</v>
      </c>
      <c r="C17805" s="1101" t="s">
        <v>794</v>
      </c>
      <c r="D17805" s="1104" t="s">
        <v>12124</v>
      </c>
      <c r="E17805" s="1103">
        <v>54780</v>
      </c>
      <c r="F17805" s="126"/>
      <c r="G17805" s="126">
        <f t="shared" si="285"/>
        <v>-54780</v>
      </c>
      <c r="H17805" s="705" t="s">
        <v>12050</v>
      </c>
    </row>
    <row r="17806" spans="1:8" ht="15" x14ac:dyDescent="0.2">
      <c r="A17806" s="734">
        <v>45296</v>
      </c>
      <c r="B17806" s="1101" t="s">
        <v>11091</v>
      </c>
      <c r="C17806" s="1101" t="s">
        <v>794</v>
      </c>
      <c r="D17806" s="1104" t="s">
        <v>12125</v>
      </c>
      <c r="E17806" s="1103">
        <v>51850</v>
      </c>
      <c r="F17806" s="126"/>
      <c r="G17806" s="126">
        <f t="shared" si="285"/>
        <v>-51850</v>
      </c>
      <c r="H17806" s="705" t="s">
        <v>12050</v>
      </c>
    </row>
    <row r="17807" spans="1:8" ht="15" x14ac:dyDescent="0.2">
      <c r="A17807" s="734">
        <v>45296</v>
      </c>
      <c r="B17807" s="1101" t="s">
        <v>3946</v>
      </c>
      <c r="C17807" s="1101" t="s">
        <v>794</v>
      </c>
      <c r="D17807" s="1104" t="s">
        <v>12126</v>
      </c>
      <c r="E17807" s="1103">
        <v>28000</v>
      </c>
      <c r="F17807" s="126"/>
      <c r="G17807" s="126">
        <f t="shared" si="285"/>
        <v>-28000</v>
      </c>
      <c r="H17807" s="705" t="s">
        <v>12050</v>
      </c>
    </row>
    <row r="17808" spans="1:8" ht="15" x14ac:dyDescent="0.2">
      <c r="A17808" s="734">
        <v>45297</v>
      </c>
      <c r="B17808" s="1101" t="s">
        <v>11342</v>
      </c>
      <c r="C17808" s="1101" t="s">
        <v>794</v>
      </c>
      <c r="D17808" s="1104" t="s">
        <v>11856</v>
      </c>
      <c r="E17808" s="1103">
        <v>29580</v>
      </c>
      <c r="F17808" s="126"/>
      <c r="G17808" s="126">
        <f t="shared" si="285"/>
        <v>-29580</v>
      </c>
      <c r="H17808" s="705" t="s">
        <v>12050</v>
      </c>
    </row>
    <row r="17809" spans="1:8" ht="15" x14ac:dyDescent="0.2">
      <c r="A17809" s="734">
        <v>45297</v>
      </c>
      <c r="B17809" s="1101" t="s">
        <v>11091</v>
      </c>
      <c r="C17809" s="1101" t="s">
        <v>794</v>
      </c>
      <c r="D17809" s="1104" t="s">
        <v>11849</v>
      </c>
      <c r="E17809" s="1103">
        <v>36000</v>
      </c>
      <c r="F17809" s="126"/>
      <c r="G17809" s="126">
        <f t="shared" si="285"/>
        <v>-36000</v>
      </c>
      <c r="H17809" s="705" t="s">
        <v>12050</v>
      </c>
    </row>
    <row r="17810" spans="1:8" ht="15" x14ac:dyDescent="0.2">
      <c r="A17810" s="734">
        <v>45301</v>
      </c>
      <c r="B17810" s="1101" t="s">
        <v>3945</v>
      </c>
      <c r="C17810" s="1101" t="s">
        <v>794</v>
      </c>
      <c r="D17810" s="1104" t="s">
        <v>12175</v>
      </c>
      <c r="E17810" s="1103">
        <v>25000</v>
      </c>
      <c r="F17810" s="126"/>
      <c r="G17810" s="126">
        <f t="shared" si="285"/>
        <v>-25000</v>
      </c>
      <c r="H17810" s="705" t="s">
        <v>12050</v>
      </c>
    </row>
    <row r="17811" spans="1:8" ht="15" x14ac:dyDescent="0.2">
      <c r="A17811" s="734">
        <v>45301</v>
      </c>
      <c r="B17811" s="1101" t="s">
        <v>3945</v>
      </c>
      <c r="C17811" s="1101" t="s">
        <v>794</v>
      </c>
      <c r="D17811" s="1104" t="s">
        <v>12176</v>
      </c>
      <c r="E17811" s="1103">
        <v>25000</v>
      </c>
      <c r="F17811" s="126"/>
      <c r="G17811" s="126">
        <f t="shared" si="285"/>
        <v>-25000</v>
      </c>
      <c r="H17811" s="705" t="s">
        <v>12050</v>
      </c>
    </row>
    <row r="17812" spans="1:8" ht="15" x14ac:dyDescent="0.2">
      <c r="A17812" s="734">
        <v>45301</v>
      </c>
      <c r="B17812" s="1101" t="s">
        <v>3945</v>
      </c>
      <c r="C17812" s="1101" t="s">
        <v>794</v>
      </c>
      <c r="D17812" s="1104" t="s">
        <v>12177</v>
      </c>
      <c r="E17812" s="1103">
        <v>25000</v>
      </c>
      <c r="F17812" s="126"/>
      <c r="G17812" s="126">
        <f t="shared" si="285"/>
        <v>-25000</v>
      </c>
      <c r="H17812" s="705" t="s">
        <v>12050</v>
      </c>
    </row>
    <row r="17813" spans="1:8" ht="15" x14ac:dyDescent="0.2">
      <c r="A17813" s="734">
        <v>45301</v>
      </c>
      <c r="B17813" s="1101" t="s">
        <v>3945</v>
      </c>
      <c r="C17813" s="1101" t="s">
        <v>794</v>
      </c>
      <c r="D17813" s="1104" t="s">
        <v>12178</v>
      </c>
      <c r="E17813" s="1103">
        <v>25000</v>
      </c>
      <c r="F17813" s="126"/>
      <c r="G17813" s="126">
        <f t="shared" si="285"/>
        <v>-25000</v>
      </c>
      <c r="H17813" s="705" t="s">
        <v>12050</v>
      </c>
    </row>
    <row r="17814" spans="1:8" ht="15" x14ac:dyDescent="0.2">
      <c r="A17814" s="734">
        <v>45300</v>
      </c>
      <c r="B17814" s="1101" t="s">
        <v>11740</v>
      </c>
      <c r="C17814" s="1101" t="s">
        <v>794</v>
      </c>
      <c r="D17814" s="1104" t="s">
        <v>12166</v>
      </c>
      <c r="E17814" s="1103">
        <v>31410</v>
      </c>
      <c r="F17814" s="126"/>
      <c r="G17814" s="126">
        <f t="shared" si="285"/>
        <v>-31410</v>
      </c>
      <c r="H17814" s="705" t="s">
        <v>12050</v>
      </c>
    </row>
    <row r="17815" spans="1:8" ht="15" x14ac:dyDescent="0.2">
      <c r="A17815" s="734">
        <v>45300</v>
      </c>
      <c r="B17815" s="1101" t="s">
        <v>11637</v>
      </c>
      <c r="C17815" s="1101" t="s">
        <v>794</v>
      </c>
      <c r="D17815" s="1104" t="s">
        <v>11599</v>
      </c>
      <c r="E17815" s="1103">
        <v>42100</v>
      </c>
      <c r="F17815" s="126"/>
      <c r="G17815" s="126">
        <f t="shared" si="285"/>
        <v>-42100</v>
      </c>
      <c r="H17815" s="705" t="s">
        <v>12050</v>
      </c>
    </row>
    <row r="17816" spans="1:8" ht="15" x14ac:dyDescent="0.2">
      <c r="A17816" s="734">
        <v>45303</v>
      </c>
      <c r="B17816" s="1101" t="s">
        <v>3945</v>
      </c>
      <c r="C17816" s="1101" t="s">
        <v>794</v>
      </c>
      <c r="D17816" s="1104" t="s">
        <v>12181</v>
      </c>
      <c r="E17816" s="1103">
        <v>35050</v>
      </c>
      <c r="F17816" s="126"/>
      <c r="G17816" s="126">
        <f t="shared" si="285"/>
        <v>-35050</v>
      </c>
      <c r="H17816" s="705" t="s">
        <v>12050</v>
      </c>
    </row>
    <row r="17817" spans="1:8" ht="15" x14ac:dyDescent="0.2">
      <c r="A17817" s="734">
        <v>45304</v>
      </c>
      <c r="B17817" s="1101" t="s">
        <v>10909</v>
      </c>
      <c r="C17817" s="1101" t="s">
        <v>794</v>
      </c>
      <c r="D17817" s="1104" t="s">
        <v>12182</v>
      </c>
      <c r="E17817" s="1103">
        <v>48385</v>
      </c>
      <c r="F17817" s="126"/>
      <c r="G17817" s="126">
        <f t="shared" si="285"/>
        <v>-48385</v>
      </c>
      <c r="H17817" s="705" t="s">
        <v>12050</v>
      </c>
    </row>
    <row r="17818" spans="1:8" ht="15" x14ac:dyDescent="0.2">
      <c r="A17818" s="734">
        <v>45306</v>
      </c>
      <c r="B17818" s="1101" t="s">
        <v>11740</v>
      </c>
      <c r="C17818" s="1101" t="s">
        <v>794</v>
      </c>
      <c r="D17818" s="1104" t="s">
        <v>12193</v>
      </c>
      <c r="E17818" s="1103">
        <v>100000</v>
      </c>
      <c r="F17818" s="126"/>
      <c r="G17818" s="126">
        <f t="shared" si="285"/>
        <v>-100000</v>
      </c>
      <c r="H17818" s="705" t="s">
        <v>12050</v>
      </c>
    </row>
    <row r="17819" spans="1:8" ht="15" x14ac:dyDescent="0.2">
      <c r="A17819" s="734">
        <v>45306</v>
      </c>
      <c r="B17819" s="1101" t="s">
        <v>11740</v>
      </c>
      <c r="C17819" s="1101" t="s">
        <v>794</v>
      </c>
      <c r="D17819" s="1104" t="s">
        <v>12214</v>
      </c>
      <c r="E17819" s="1103">
        <v>42302.419354838712</v>
      </c>
      <c r="F17819" s="126"/>
      <c r="G17819" s="126">
        <f t="shared" ref="G17819:G17828" si="286">F17819-E17819</f>
        <v>-42302.419354838712</v>
      </c>
      <c r="H17819" s="705" t="s">
        <v>12050</v>
      </c>
    </row>
    <row r="17820" spans="1:8" ht="15" x14ac:dyDescent="0.2">
      <c r="A17820" s="734">
        <v>45306</v>
      </c>
      <c r="B17820" s="1101" t="s">
        <v>11740</v>
      </c>
      <c r="C17820" s="1101" t="s">
        <v>794</v>
      </c>
      <c r="D17820" s="1104" t="s">
        <v>12215</v>
      </c>
      <c r="E17820" s="1103">
        <v>57903.225806451621</v>
      </c>
      <c r="F17820" s="126"/>
      <c r="G17820" s="126">
        <f t="shared" si="286"/>
        <v>-57903.225806451621</v>
      </c>
      <c r="H17820" s="705" t="s">
        <v>12050</v>
      </c>
    </row>
    <row r="17821" spans="1:8" ht="15" x14ac:dyDescent="0.2">
      <c r="A17821" s="734">
        <v>45306</v>
      </c>
      <c r="B17821" s="1101" t="s">
        <v>11740</v>
      </c>
      <c r="C17821" s="1101" t="s">
        <v>794</v>
      </c>
      <c r="D17821" s="1104" t="s">
        <v>12216</v>
      </c>
      <c r="E17821" s="1103">
        <v>45725.806451612902</v>
      </c>
      <c r="F17821" s="126"/>
      <c r="G17821" s="126">
        <f t="shared" si="286"/>
        <v>-45725.806451612902</v>
      </c>
      <c r="H17821" s="705" t="s">
        <v>12050</v>
      </c>
    </row>
    <row r="17822" spans="1:8" ht="15" x14ac:dyDescent="0.2">
      <c r="A17822" s="734">
        <v>45306</v>
      </c>
      <c r="B17822" s="1101" t="s">
        <v>11740</v>
      </c>
      <c r="C17822" s="1101" t="s">
        <v>794</v>
      </c>
      <c r="D17822" s="1104" t="s">
        <v>12217</v>
      </c>
      <c r="E17822" s="1103">
        <v>33987.903225806447</v>
      </c>
      <c r="F17822" s="126"/>
      <c r="G17822" s="126">
        <f t="shared" si="286"/>
        <v>-33987.903225806447</v>
      </c>
      <c r="H17822" s="705" t="s">
        <v>12050</v>
      </c>
    </row>
    <row r="17823" spans="1:8" ht="15" x14ac:dyDescent="0.2">
      <c r="A17823" s="734">
        <v>45306</v>
      </c>
      <c r="B17823" s="1101" t="s">
        <v>11740</v>
      </c>
      <c r="C17823" s="1101" t="s">
        <v>794</v>
      </c>
      <c r="D17823" s="1104" t="s">
        <v>12218</v>
      </c>
      <c r="E17823" s="1103">
        <v>55604.838709677424</v>
      </c>
      <c r="F17823" s="126"/>
      <c r="G17823" s="126">
        <f t="shared" si="286"/>
        <v>-55604.838709677424</v>
      </c>
      <c r="H17823" s="705" t="s">
        <v>12050</v>
      </c>
    </row>
    <row r="17824" spans="1:8" ht="15" x14ac:dyDescent="0.2">
      <c r="A17824" s="734">
        <v>45306</v>
      </c>
      <c r="B17824" s="1101" t="s">
        <v>11740</v>
      </c>
      <c r="C17824" s="1101" t="s">
        <v>794</v>
      </c>
      <c r="D17824" s="1104" t="s">
        <v>12219</v>
      </c>
      <c r="E17824" s="1103">
        <v>30947.580645161292</v>
      </c>
      <c r="F17824" s="126"/>
      <c r="G17824" s="126">
        <f t="shared" si="286"/>
        <v>-30947.580645161292</v>
      </c>
      <c r="H17824" s="705" t="s">
        <v>12050</v>
      </c>
    </row>
    <row r="17825" spans="1:8" ht="15" x14ac:dyDescent="0.2">
      <c r="A17825" s="734">
        <v>45306</v>
      </c>
      <c r="B17825" s="1101" t="s">
        <v>11740</v>
      </c>
      <c r="C17825" s="1101" t="s">
        <v>794</v>
      </c>
      <c r="D17825" s="1104" t="s">
        <v>12220</v>
      </c>
      <c r="E17825" s="1103">
        <v>51229.838709677417</v>
      </c>
      <c r="F17825" s="126"/>
      <c r="G17825" s="126">
        <f t="shared" si="286"/>
        <v>-51229.838709677417</v>
      </c>
      <c r="H17825" s="705" t="s">
        <v>12050</v>
      </c>
    </row>
    <row r="17826" spans="1:8" ht="15" x14ac:dyDescent="0.2">
      <c r="A17826" s="734">
        <v>45306</v>
      </c>
      <c r="B17826" s="1101" t="s">
        <v>11740</v>
      </c>
      <c r="C17826" s="1101" t="s">
        <v>794</v>
      </c>
      <c r="D17826" s="1104" t="s">
        <v>12221</v>
      </c>
      <c r="E17826" s="1103">
        <v>45967.741935483864</v>
      </c>
      <c r="F17826" s="126"/>
      <c r="G17826" s="126">
        <f t="shared" si="286"/>
        <v>-45967.741935483864</v>
      </c>
      <c r="H17826" s="705" t="s">
        <v>12050</v>
      </c>
    </row>
    <row r="17827" spans="1:8" ht="15" x14ac:dyDescent="0.2">
      <c r="A17827" s="734">
        <v>45306</v>
      </c>
      <c r="B17827" s="1101" t="s">
        <v>11740</v>
      </c>
      <c r="C17827" s="1101" t="s">
        <v>794</v>
      </c>
      <c r="D17827" s="1104" t="s">
        <v>12222</v>
      </c>
      <c r="E17827" s="1103">
        <v>34129.032258064515</v>
      </c>
      <c r="F17827" s="126"/>
      <c r="G17827" s="126">
        <f t="shared" si="286"/>
        <v>-34129.032258064515</v>
      </c>
      <c r="H17827" s="705" t="s">
        <v>12050</v>
      </c>
    </row>
    <row r="17828" spans="1:8" ht="15" x14ac:dyDescent="0.2">
      <c r="A17828" s="734">
        <v>45306</v>
      </c>
      <c r="B17828" s="1101" t="s">
        <v>12085</v>
      </c>
      <c r="C17828" s="1101" t="s">
        <v>794</v>
      </c>
      <c r="D17828" s="1104" t="s">
        <v>9012</v>
      </c>
      <c r="E17828" s="1103">
        <v>5000</v>
      </c>
      <c r="F17828" s="126"/>
      <c r="G17828" s="126">
        <f t="shared" si="286"/>
        <v>-5000</v>
      </c>
      <c r="H17828" s="705" t="s">
        <v>12050</v>
      </c>
    </row>
    <row r="17829" spans="1:8" ht="23.25" customHeight="1" x14ac:dyDescent="0.2">
      <c r="A17829" s="734">
        <v>45312</v>
      </c>
      <c r="B17829" s="1101" t="s">
        <v>11740</v>
      </c>
      <c r="C17829" s="1101" t="s">
        <v>794</v>
      </c>
      <c r="D17829" s="1104" t="s">
        <v>12239</v>
      </c>
      <c r="E17829" s="1103">
        <v>70000</v>
      </c>
      <c r="F17829" s="126"/>
      <c r="G17829" s="126">
        <f>F17829-E17829</f>
        <v>-70000</v>
      </c>
      <c r="H17829" s="705" t="s">
        <v>12050</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11959</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11960</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11962</v>
      </c>
      <c r="E17886" s="552">
        <v>14707</v>
      </c>
      <c r="F17886" s="126"/>
      <c r="G17886" s="126">
        <f t="shared" si="287"/>
        <v>-14707</v>
      </c>
      <c r="H17886" s="705" t="s">
        <v>11837</v>
      </c>
    </row>
    <row r="17887" spans="1:8" ht="15" x14ac:dyDescent="0.2">
      <c r="A17887" s="734">
        <v>45276</v>
      </c>
      <c r="B17887" s="63" t="s">
        <v>9986</v>
      </c>
      <c r="C17887" s="551" t="s">
        <v>379</v>
      </c>
      <c r="D17887" s="740" t="s">
        <v>11962</v>
      </c>
      <c r="E17887" s="552">
        <v>41074</v>
      </c>
      <c r="F17887" s="126"/>
      <c r="G17887" s="126">
        <f t="shared" si="287"/>
        <v>-41074</v>
      </c>
      <c r="H17887" s="705" t="s">
        <v>11837</v>
      </c>
    </row>
    <row r="17888" spans="1:8" ht="15" x14ac:dyDescent="0.2">
      <c r="A17888" s="734">
        <v>45276</v>
      </c>
      <c r="B17888" s="63" t="s">
        <v>10232</v>
      </c>
      <c r="C17888" s="551" t="s">
        <v>379</v>
      </c>
      <c r="D17888" s="740" t="s">
        <v>11962</v>
      </c>
      <c r="E17888" s="552">
        <v>32306</v>
      </c>
      <c r="F17888" s="126"/>
      <c r="G17888" s="126">
        <f t="shared" si="287"/>
        <v>-32306</v>
      </c>
      <c r="H17888" s="705" t="s">
        <v>11837</v>
      </c>
    </row>
    <row r="17889" spans="1:8" ht="15" x14ac:dyDescent="0.2">
      <c r="A17889" s="734">
        <v>45276</v>
      </c>
      <c r="B17889" s="63" t="s">
        <v>10577</v>
      </c>
      <c r="C17889" s="551" t="s">
        <v>379</v>
      </c>
      <c r="D17889" s="740" t="s">
        <v>11962</v>
      </c>
      <c r="E17889" s="552">
        <v>5887</v>
      </c>
      <c r="F17889" s="126"/>
      <c r="G17889" s="126">
        <f t="shared" si="287"/>
        <v>-5887</v>
      </c>
      <c r="H17889" s="705" t="s">
        <v>11837</v>
      </c>
    </row>
    <row r="17890" spans="1:8" ht="15" x14ac:dyDescent="0.2">
      <c r="A17890" s="734">
        <v>45276</v>
      </c>
      <c r="B17890" s="63" t="s">
        <v>11448</v>
      </c>
      <c r="C17890" s="551" t="s">
        <v>379</v>
      </c>
      <c r="D17890" s="740" t="s">
        <v>11962</v>
      </c>
      <c r="E17890" s="552">
        <v>52104</v>
      </c>
      <c r="F17890" s="126"/>
      <c r="G17890" s="126">
        <f t="shared" si="287"/>
        <v>-52104</v>
      </c>
      <c r="H17890" s="705" t="s">
        <v>11837</v>
      </c>
    </row>
    <row r="17891" spans="1:8" ht="15" x14ac:dyDescent="0.2">
      <c r="A17891" s="734">
        <v>45276</v>
      </c>
      <c r="B17891" s="63" t="s">
        <v>11273</v>
      </c>
      <c r="C17891" s="551" t="s">
        <v>379</v>
      </c>
      <c r="D17891" s="740" t="s">
        <v>11962</v>
      </c>
      <c r="E17891" s="552">
        <v>1420</v>
      </c>
      <c r="F17891" s="126"/>
      <c r="G17891" s="126">
        <f t="shared" si="287"/>
        <v>-1420</v>
      </c>
      <c r="H17891" s="705" t="s">
        <v>11837</v>
      </c>
    </row>
    <row r="17892" spans="1:8" ht="15" x14ac:dyDescent="0.2">
      <c r="A17892" s="734">
        <v>45276</v>
      </c>
      <c r="B17892" s="63" t="s">
        <v>11619</v>
      </c>
      <c r="C17892" s="551" t="s">
        <v>379</v>
      </c>
      <c r="D17892" s="740" t="s">
        <v>11962</v>
      </c>
      <c r="E17892" s="552">
        <v>12502</v>
      </c>
      <c r="F17892" s="126"/>
      <c r="G17892" s="126">
        <f t="shared" si="287"/>
        <v>-12502</v>
      </c>
      <c r="H17892" s="705" t="s">
        <v>11837</v>
      </c>
    </row>
    <row r="17893" spans="1:8" ht="15" x14ac:dyDescent="0.2">
      <c r="A17893" s="734">
        <v>45276</v>
      </c>
      <c r="B17893" s="63" t="s">
        <v>11637</v>
      </c>
      <c r="C17893" s="63" t="s">
        <v>10994</v>
      </c>
      <c r="D17893" s="183" t="s">
        <v>11963</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11964</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11965</v>
      </c>
      <c r="E17902" s="126">
        <v>6700</v>
      </c>
      <c r="F17902" s="126"/>
      <c r="G17902" s="126">
        <f t="shared" si="288"/>
        <v>-6700</v>
      </c>
      <c r="H17902" s="705" t="s">
        <v>11837</v>
      </c>
    </row>
    <row r="17903" spans="1:8" ht="15" x14ac:dyDescent="0.2">
      <c r="A17903" s="734">
        <v>45279</v>
      </c>
      <c r="B17903" s="63" t="s">
        <v>25</v>
      </c>
      <c r="C17903" s="63" t="s">
        <v>392</v>
      </c>
      <c r="D17903" s="183" t="s">
        <v>11966</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11967</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11968</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11976</v>
      </c>
      <c r="E17909" s="126">
        <v>28000</v>
      </c>
      <c r="F17909" s="126"/>
      <c r="G17909" s="126">
        <f t="shared" si="288"/>
        <v>-28000</v>
      </c>
      <c r="H17909" s="705" t="s">
        <v>11837</v>
      </c>
    </row>
    <row r="17910" spans="1:8" ht="15" x14ac:dyDescent="0.2">
      <c r="A17910" s="734">
        <v>45279</v>
      </c>
      <c r="B17910" s="63" t="s">
        <v>103</v>
      </c>
      <c r="C17910" s="63"/>
      <c r="D17910" s="183" t="s">
        <v>11977</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11978</v>
      </c>
      <c r="D17913" s="183" t="s">
        <v>11979</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11980</v>
      </c>
      <c r="E17916" s="126">
        <v>1000</v>
      </c>
      <c r="F17916" s="126"/>
      <c r="G17916" s="126">
        <f t="shared" si="288"/>
        <v>-1000</v>
      </c>
      <c r="H17916" s="705" t="s">
        <v>11837</v>
      </c>
    </row>
    <row r="17917" spans="1:8" ht="15" x14ac:dyDescent="0.2">
      <c r="A17917" s="734">
        <v>45280</v>
      </c>
      <c r="B17917" s="63" t="s">
        <v>11091</v>
      </c>
      <c r="C17917" s="63" t="s">
        <v>10994</v>
      </c>
      <c r="D17917" s="183" t="s">
        <v>11981</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11982</v>
      </c>
      <c r="E17919" s="672">
        <v>3400</v>
      </c>
      <c r="F17919" s="126"/>
      <c r="G17919" s="126">
        <f t="shared" si="288"/>
        <v>-3400</v>
      </c>
      <c r="H17919" s="705" t="s">
        <v>11837</v>
      </c>
    </row>
    <row r="17920" spans="1:8" ht="15" x14ac:dyDescent="0.2">
      <c r="A17920" s="734">
        <v>45280</v>
      </c>
      <c r="B17920" s="63" t="s">
        <v>11730</v>
      </c>
      <c r="C17920" s="670" t="s">
        <v>2190</v>
      </c>
      <c r="D17920" s="907" t="s">
        <v>11982</v>
      </c>
      <c r="E17920" s="672">
        <v>3400</v>
      </c>
      <c r="F17920" s="126"/>
      <c r="G17920" s="126">
        <f t="shared" si="288"/>
        <v>-3400</v>
      </c>
      <c r="H17920" s="705" t="s">
        <v>11837</v>
      </c>
    </row>
    <row r="17921" spans="1:8" ht="15" x14ac:dyDescent="0.2">
      <c r="A17921" s="734">
        <v>45280</v>
      </c>
      <c r="B17921" s="63" t="s">
        <v>10232</v>
      </c>
      <c r="C17921" s="670" t="s">
        <v>2190</v>
      </c>
      <c r="D17921" s="907" t="s">
        <v>11982</v>
      </c>
      <c r="E17921" s="672">
        <v>3400</v>
      </c>
      <c r="F17921" s="126"/>
      <c r="G17921" s="126">
        <f t="shared" si="288"/>
        <v>-3400</v>
      </c>
      <c r="H17921" s="705" t="s">
        <v>11837</v>
      </c>
    </row>
    <row r="17922" spans="1:8" ht="15" x14ac:dyDescent="0.2">
      <c r="A17922" s="734">
        <v>45280</v>
      </c>
      <c r="B17922" s="63" t="s">
        <v>11899</v>
      </c>
      <c r="C17922" s="670" t="s">
        <v>2190</v>
      </c>
      <c r="D17922" s="907" t="s">
        <v>11982</v>
      </c>
      <c r="E17922" s="672">
        <v>3400</v>
      </c>
      <c r="F17922" s="126"/>
      <c r="G17922" s="126">
        <f t="shared" si="288"/>
        <v>-3400</v>
      </c>
      <c r="H17922" s="705" t="s">
        <v>11837</v>
      </c>
    </row>
    <row r="17923" spans="1:8" ht="15" x14ac:dyDescent="0.2">
      <c r="A17923" s="734">
        <v>45280</v>
      </c>
      <c r="B17923" s="63" t="s">
        <v>11091</v>
      </c>
      <c r="C17923" s="670" t="s">
        <v>2190</v>
      </c>
      <c r="D17923" s="907" t="s">
        <v>11982</v>
      </c>
      <c r="E17923" s="672">
        <v>3400</v>
      </c>
      <c r="F17923" s="126"/>
      <c r="G17923" s="126">
        <f t="shared" si="288"/>
        <v>-3400</v>
      </c>
      <c r="H17923" s="705" t="s">
        <v>11837</v>
      </c>
    </row>
    <row r="17924" spans="1:8" ht="15" x14ac:dyDescent="0.2">
      <c r="A17924" s="734">
        <v>45281</v>
      </c>
      <c r="B17924" s="63" t="s">
        <v>11983</v>
      </c>
      <c r="C17924" s="63" t="s">
        <v>392</v>
      </c>
      <c r="D17924" s="183" t="s">
        <v>11984</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11990</v>
      </c>
      <c r="E17927" s="126">
        <v>50000</v>
      </c>
      <c r="F17927" s="126"/>
      <c r="G17927" s="126">
        <f t="shared" si="288"/>
        <v>-50000</v>
      </c>
      <c r="H17927" s="705" t="s">
        <v>11837</v>
      </c>
    </row>
    <row r="17928" spans="1:8" ht="15" x14ac:dyDescent="0.2">
      <c r="A17928" s="734">
        <v>45281</v>
      </c>
      <c r="B17928" s="63" t="s">
        <v>11637</v>
      </c>
      <c r="C17928" s="63" t="s">
        <v>5741</v>
      </c>
      <c r="D17928" s="183" t="s">
        <v>11991</v>
      </c>
      <c r="E17928" s="126">
        <v>300</v>
      </c>
      <c r="F17928" s="126"/>
      <c r="G17928" s="126">
        <f t="shared" si="288"/>
        <v>-300</v>
      </c>
      <c r="H17928" s="705" t="s">
        <v>11837</v>
      </c>
    </row>
    <row r="17929" spans="1:8" ht="15" x14ac:dyDescent="0.2">
      <c r="A17929" s="734">
        <v>45281</v>
      </c>
      <c r="B17929" s="63" t="s">
        <v>11730</v>
      </c>
      <c r="C17929" s="63" t="s">
        <v>10994</v>
      </c>
      <c r="D17929" s="183" t="s">
        <v>11992</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11993</v>
      </c>
      <c r="E17932" s="126">
        <v>1300</v>
      </c>
      <c r="F17932" s="126"/>
      <c r="G17932" s="126">
        <f t="shared" si="288"/>
        <v>-1300</v>
      </c>
      <c r="H17932" s="705" t="s">
        <v>11837</v>
      </c>
    </row>
    <row r="17933" spans="1:8" ht="15" x14ac:dyDescent="0.2">
      <c r="A17933" s="734">
        <v>45281</v>
      </c>
      <c r="B17933" s="63" t="s">
        <v>103</v>
      </c>
      <c r="C17933" s="63" t="s">
        <v>392</v>
      </c>
      <c r="D17933" s="183" t="s">
        <v>11999</v>
      </c>
      <c r="E17933" s="126">
        <v>3700</v>
      </c>
      <c r="F17933" s="126"/>
      <c r="G17933" s="126">
        <f t="shared" si="288"/>
        <v>-3700</v>
      </c>
      <c r="H17933" s="705" t="s">
        <v>11837</v>
      </c>
    </row>
    <row r="17934" spans="1:8" ht="15" x14ac:dyDescent="0.2">
      <c r="A17934" s="734">
        <v>45281</v>
      </c>
      <c r="B17934" s="63" t="s">
        <v>11899</v>
      </c>
      <c r="C17934" s="63" t="s">
        <v>10994</v>
      </c>
      <c r="D17934" s="183" t="s">
        <v>11994</v>
      </c>
      <c r="E17934" s="126">
        <v>59500</v>
      </c>
      <c r="F17934" s="126"/>
      <c r="G17934" s="126">
        <f t="shared" si="288"/>
        <v>-59500</v>
      </c>
      <c r="H17934" s="705" t="s">
        <v>11837</v>
      </c>
    </row>
    <row r="17935" spans="1:8" ht="15" x14ac:dyDescent="0.2">
      <c r="A17935" s="734">
        <v>45281</v>
      </c>
      <c r="B17935" s="41" t="s">
        <v>6505</v>
      </c>
      <c r="C17935" s="63" t="s">
        <v>794</v>
      </c>
      <c r="D17935" s="183" t="s">
        <v>11995</v>
      </c>
      <c r="E17935" s="126">
        <v>21600</v>
      </c>
      <c r="F17935" s="126"/>
      <c r="G17935" s="126">
        <f t="shared" si="288"/>
        <v>-21600</v>
      </c>
      <c r="H17935" s="705" t="s">
        <v>11837</v>
      </c>
    </row>
    <row r="17936" spans="1:8" ht="15" x14ac:dyDescent="0.2">
      <c r="A17936" s="734">
        <v>45282</v>
      </c>
      <c r="B17936" s="63" t="s">
        <v>11637</v>
      </c>
      <c r="C17936" s="63" t="s">
        <v>10994</v>
      </c>
      <c r="D17936" s="183" t="s">
        <v>11996</v>
      </c>
      <c r="E17936" s="126">
        <v>3050</v>
      </c>
      <c r="F17936" s="126"/>
      <c r="G17936" s="126">
        <f t="shared" si="288"/>
        <v>-3050</v>
      </c>
      <c r="H17936" s="705" t="s">
        <v>11837</v>
      </c>
    </row>
    <row r="17937" spans="1:8" ht="15" x14ac:dyDescent="0.2">
      <c r="A17937" s="734">
        <v>45282</v>
      </c>
      <c r="B17937" s="63" t="s">
        <v>103</v>
      </c>
      <c r="C17937" s="63" t="s">
        <v>103</v>
      </c>
      <c r="D17937" s="183" t="s">
        <v>11997</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11998</v>
      </c>
      <c r="E17939" s="126">
        <v>5000</v>
      </c>
      <c r="F17939" s="126"/>
      <c r="G17939" s="126">
        <f t="shared" si="288"/>
        <v>-5000</v>
      </c>
      <c r="H17939" s="705" t="s">
        <v>11837</v>
      </c>
    </row>
    <row r="17940" spans="1:8" ht="15" x14ac:dyDescent="0.2">
      <c r="A17940" s="734">
        <v>45283</v>
      </c>
      <c r="B17940" s="63" t="s">
        <v>10232</v>
      </c>
      <c r="C17940" s="63" t="s">
        <v>6784</v>
      </c>
      <c r="D17940" s="183" t="s">
        <v>12042</v>
      </c>
      <c r="E17940" s="126">
        <v>100000</v>
      </c>
      <c r="F17940" s="126"/>
      <c r="G17940" s="126">
        <f t="shared" si="288"/>
        <v>-100000</v>
      </c>
      <c r="H17940" s="705" t="s">
        <v>11837</v>
      </c>
    </row>
    <row r="17941" spans="1:8" ht="15" x14ac:dyDescent="0.2">
      <c r="A17941" s="734">
        <v>45283</v>
      </c>
      <c r="B17941" s="63" t="s">
        <v>11899</v>
      </c>
      <c r="C17941" s="63" t="s">
        <v>5741</v>
      </c>
      <c r="D17941" s="183" t="s">
        <v>12008</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12009</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12005</v>
      </c>
      <c r="E17946" s="126">
        <v>125000</v>
      </c>
      <c r="F17946" s="126"/>
      <c r="G17946" s="126">
        <f t="shared" si="288"/>
        <v>-125000</v>
      </c>
      <c r="H17946" s="705" t="s">
        <v>11837</v>
      </c>
    </row>
    <row r="17947" spans="1:8" ht="15" x14ac:dyDescent="0.2">
      <c r="A17947" s="734">
        <v>45286</v>
      </c>
      <c r="B17947" s="63" t="s">
        <v>9986</v>
      </c>
      <c r="C17947" s="63" t="s">
        <v>6476</v>
      </c>
      <c r="D17947" s="183" t="s">
        <v>12006</v>
      </c>
      <c r="E17947" s="126">
        <v>200000</v>
      </c>
      <c r="F17947" s="126"/>
      <c r="G17947" s="126">
        <f t="shared" si="288"/>
        <v>-200000</v>
      </c>
      <c r="H17947" s="705" t="s">
        <v>11837</v>
      </c>
    </row>
    <row r="17948" spans="1:8" ht="15" x14ac:dyDescent="0.2">
      <c r="A17948" s="734">
        <v>45286</v>
      </c>
      <c r="B17948" s="63" t="s">
        <v>11619</v>
      </c>
      <c r="C17948" s="63" t="s">
        <v>11101</v>
      </c>
      <c r="D17948" s="183" t="s">
        <v>12006</v>
      </c>
      <c r="E17948" s="126">
        <v>100000</v>
      </c>
      <c r="F17948" s="126"/>
      <c r="G17948" s="126">
        <f t="shared" si="288"/>
        <v>-100000</v>
      </c>
      <c r="H17948" s="705" t="s">
        <v>11837</v>
      </c>
    </row>
    <row r="17949" spans="1:8" ht="15" x14ac:dyDescent="0.2">
      <c r="A17949" s="734">
        <v>45286</v>
      </c>
      <c r="B17949" s="63" t="s">
        <v>9356</v>
      </c>
      <c r="C17949" s="63" t="s">
        <v>5681</v>
      </c>
      <c r="D17949" s="183" t="s">
        <v>12006</v>
      </c>
      <c r="E17949" s="126">
        <v>500000</v>
      </c>
      <c r="F17949" s="126"/>
      <c r="G17949" s="126">
        <f t="shared" si="288"/>
        <v>-500000</v>
      </c>
      <c r="H17949" s="705" t="s">
        <v>11837</v>
      </c>
    </row>
    <row r="17950" spans="1:8" ht="24" x14ac:dyDescent="0.2">
      <c r="A17950" s="734">
        <v>45286</v>
      </c>
      <c r="B17950" s="63" t="s">
        <v>11619</v>
      </c>
      <c r="C17950" s="63" t="s">
        <v>10994</v>
      </c>
      <c r="D17950" s="183" t="s">
        <v>12007</v>
      </c>
      <c r="E17950" s="126">
        <v>42000</v>
      </c>
      <c r="F17950" s="126"/>
      <c r="G17950" s="126">
        <f t="shared" si="288"/>
        <v>-42000</v>
      </c>
      <c r="H17950" s="705" t="s">
        <v>11837</v>
      </c>
    </row>
    <row r="17951" spans="1:8" ht="15" x14ac:dyDescent="0.2">
      <c r="A17951" s="734">
        <v>45286</v>
      </c>
      <c r="B17951" s="63" t="s">
        <v>11899</v>
      </c>
      <c r="C17951" s="566" t="s">
        <v>12013</v>
      </c>
      <c r="D17951" s="875" t="s">
        <v>12014</v>
      </c>
      <c r="E17951" s="567">
        <v>40000</v>
      </c>
      <c r="F17951" s="126"/>
      <c r="G17951" s="126">
        <f t="shared" si="288"/>
        <v>-40000</v>
      </c>
      <c r="H17951" s="705" t="s">
        <v>11837</v>
      </c>
    </row>
    <row r="17952" spans="1:8" ht="15" x14ac:dyDescent="0.2">
      <c r="A17952" s="734">
        <v>45286</v>
      </c>
      <c r="B17952" s="63" t="s">
        <v>10909</v>
      </c>
      <c r="C17952" s="566" t="s">
        <v>12013</v>
      </c>
      <c r="D17952" s="875" t="s">
        <v>12014</v>
      </c>
      <c r="E17952" s="567">
        <v>15000</v>
      </c>
      <c r="F17952" s="126"/>
      <c r="G17952" s="126">
        <f t="shared" si="288"/>
        <v>-15000</v>
      </c>
      <c r="H17952" s="705" t="s">
        <v>11837</v>
      </c>
    </row>
    <row r="17953" spans="1:8" ht="15" x14ac:dyDescent="0.2">
      <c r="A17953" s="734">
        <v>45286</v>
      </c>
      <c r="B17953" s="63" t="s">
        <v>11637</v>
      </c>
      <c r="C17953" s="566" t="s">
        <v>12013</v>
      </c>
      <c r="D17953" s="875" t="s">
        <v>12014</v>
      </c>
      <c r="E17953" s="567">
        <v>2000</v>
      </c>
      <c r="F17953" s="126"/>
      <c r="G17953" s="126">
        <f t="shared" si="288"/>
        <v>-2000</v>
      </c>
      <c r="H17953" s="705" t="s">
        <v>11837</v>
      </c>
    </row>
    <row r="17954" spans="1:8" ht="15" x14ac:dyDescent="0.2">
      <c r="A17954" s="734">
        <v>45286</v>
      </c>
      <c r="B17954" s="63" t="s">
        <v>9967</v>
      </c>
      <c r="C17954" s="566" t="s">
        <v>12013</v>
      </c>
      <c r="D17954" s="875" t="s">
        <v>12014</v>
      </c>
      <c r="E17954" s="567">
        <v>17000</v>
      </c>
      <c r="F17954" s="126"/>
      <c r="G17954" s="126">
        <f t="shared" si="288"/>
        <v>-17000</v>
      </c>
      <c r="H17954" s="705" t="s">
        <v>11837</v>
      </c>
    </row>
    <row r="17955" spans="1:8" ht="15" x14ac:dyDescent="0.2">
      <c r="A17955" s="734">
        <v>45286</v>
      </c>
      <c r="B17955" s="63" t="s">
        <v>11637</v>
      </c>
      <c r="C17955" s="670" t="s">
        <v>11554</v>
      </c>
      <c r="D17955" s="907" t="s">
        <v>12015</v>
      </c>
      <c r="E17955" s="672">
        <v>25500</v>
      </c>
      <c r="F17955" s="126"/>
      <c r="G17955" s="126">
        <f t="shared" si="288"/>
        <v>-25500</v>
      </c>
      <c r="H17955" s="705" t="s">
        <v>11837</v>
      </c>
    </row>
    <row r="17956" spans="1:8" ht="15" x14ac:dyDescent="0.2">
      <c r="A17956" s="734">
        <v>45286</v>
      </c>
      <c r="B17956" s="63" t="s">
        <v>10232</v>
      </c>
      <c r="C17956" s="670" t="s">
        <v>11554</v>
      </c>
      <c r="D17956" s="907" t="s">
        <v>12015</v>
      </c>
      <c r="E17956" s="672">
        <v>14000</v>
      </c>
      <c r="F17956" s="126"/>
      <c r="G17956" s="126">
        <f t="shared" si="288"/>
        <v>-14000</v>
      </c>
      <c r="H17956" s="705" t="s">
        <v>11837</v>
      </c>
    </row>
    <row r="17957" spans="1:8" ht="15" x14ac:dyDescent="0.2">
      <c r="A17957" s="734">
        <v>45286</v>
      </c>
      <c r="B17957" s="63" t="s">
        <v>11448</v>
      </c>
      <c r="C17957" s="670" t="s">
        <v>11554</v>
      </c>
      <c r="D17957" s="907" t="s">
        <v>12015</v>
      </c>
      <c r="E17957" s="672">
        <v>11500</v>
      </c>
      <c r="F17957" s="126"/>
      <c r="G17957" s="126">
        <f t="shared" si="288"/>
        <v>-11500</v>
      </c>
      <c r="H17957" s="705" t="s">
        <v>11837</v>
      </c>
    </row>
    <row r="17958" spans="1:8" ht="15" x14ac:dyDescent="0.2">
      <c r="A17958" s="734">
        <v>45286</v>
      </c>
      <c r="B17958" s="63" t="s">
        <v>11637</v>
      </c>
      <c r="C17958" s="566" t="s">
        <v>10994</v>
      </c>
      <c r="D17958" s="875" t="s">
        <v>12016</v>
      </c>
      <c r="E17958" s="567">
        <v>36000</v>
      </c>
      <c r="F17958" s="126"/>
      <c r="G17958" s="126">
        <f t="shared" si="288"/>
        <v>-36000</v>
      </c>
      <c r="H17958" s="705" t="s">
        <v>11837</v>
      </c>
    </row>
    <row r="17959" spans="1:8" ht="15" x14ac:dyDescent="0.2">
      <c r="A17959" s="734">
        <v>45286</v>
      </c>
      <c r="B17959" s="63" t="s">
        <v>11899</v>
      </c>
      <c r="C17959" s="566" t="s">
        <v>10994</v>
      </c>
      <c r="D17959" s="875" t="s">
        <v>12016</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12016</v>
      </c>
      <c r="E17960" s="567">
        <v>36000</v>
      </c>
      <c r="F17960" s="126"/>
      <c r="G17960" s="126">
        <f t="shared" si="289"/>
        <v>-36000</v>
      </c>
      <c r="H17960" s="705" t="s">
        <v>11837</v>
      </c>
    </row>
    <row r="17961" spans="1:8" ht="15" x14ac:dyDescent="0.2">
      <c r="A17961" s="734">
        <v>45286</v>
      </c>
      <c r="B17961" s="63" t="s">
        <v>11730</v>
      </c>
      <c r="C17961" s="566" t="s">
        <v>10994</v>
      </c>
      <c r="D17961" s="875" t="s">
        <v>12016</v>
      </c>
      <c r="E17961" s="567">
        <v>36000</v>
      </c>
      <c r="F17961" s="126"/>
      <c r="G17961" s="126">
        <f t="shared" si="289"/>
        <v>-36000</v>
      </c>
      <c r="H17961" s="705" t="s">
        <v>11837</v>
      </c>
    </row>
    <row r="17962" spans="1:8" ht="15" x14ac:dyDescent="0.2">
      <c r="A17962" s="734">
        <v>45286</v>
      </c>
      <c r="B17962" s="63" t="s">
        <v>10909</v>
      </c>
      <c r="C17962" s="566" t="s">
        <v>10994</v>
      </c>
      <c r="D17962" s="875" t="s">
        <v>12016</v>
      </c>
      <c r="E17962" s="567">
        <v>36000</v>
      </c>
      <c r="F17962" s="126"/>
      <c r="G17962" s="126">
        <f t="shared" si="289"/>
        <v>-36000</v>
      </c>
      <c r="H17962" s="705" t="s">
        <v>11837</v>
      </c>
    </row>
    <row r="17963" spans="1:8" ht="15" x14ac:dyDescent="0.2">
      <c r="A17963" s="734">
        <v>45286</v>
      </c>
      <c r="B17963" s="63" t="s">
        <v>11730</v>
      </c>
      <c r="C17963" s="566" t="s">
        <v>10994</v>
      </c>
      <c r="D17963" s="875" t="s">
        <v>12016</v>
      </c>
      <c r="E17963" s="567">
        <v>38000</v>
      </c>
      <c r="F17963" s="126"/>
      <c r="G17963" s="126">
        <f t="shared" si="289"/>
        <v>-38000</v>
      </c>
      <c r="H17963" s="705" t="s">
        <v>11837</v>
      </c>
    </row>
    <row r="17964" spans="1:8" ht="15" x14ac:dyDescent="0.2">
      <c r="A17964" s="734">
        <v>45286</v>
      </c>
      <c r="B17964" s="63" t="s">
        <v>10232</v>
      </c>
      <c r="C17964" s="670" t="s">
        <v>10994</v>
      </c>
      <c r="D17964" s="907" t="s">
        <v>12017</v>
      </c>
      <c r="E17964" s="672">
        <v>14000</v>
      </c>
      <c r="F17964" s="126"/>
      <c r="G17964" s="126">
        <f t="shared" si="289"/>
        <v>-14000</v>
      </c>
      <c r="H17964" s="705" t="s">
        <v>11837</v>
      </c>
    </row>
    <row r="17965" spans="1:8" ht="15" x14ac:dyDescent="0.2">
      <c r="A17965" s="734">
        <v>45286</v>
      </c>
      <c r="B17965" s="63" t="s">
        <v>10909</v>
      </c>
      <c r="C17965" s="670" t="s">
        <v>10994</v>
      </c>
      <c r="D17965" s="907" t="s">
        <v>12017</v>
      </c>
      <c r="E17965" s="672">
        <v>14000</v>
      </c>
      <c r="F17965" s="126"/>
      <c r="G17965" s="126">
        <f t="shared" si="289"/>
        <v>-14000</v>
      </c>
      <c r="H17965" s="705" t="s">
        <v>11837</v>
      </c>
    </row>
    <row r="17966" spans="1:8" ht="15" x14ac:dyDescent="0.2">
      <c r="A17966" s="734">
        <v>45286</v>
      </c>
      <c r="B17966" s="63" t="s">
        <v>11637</v>
      </c>
      <c r="C17966" s="670" t="s">
        <v>10994</v>
      </c>
      <c r="D17966" s="907" t="s">
        <v>12017</v>
      </c>
      <c r="E17966" s="672">
        <v>11000</v>
      </c>
      <c r="F17966" s="126"/>
      <c r="G17966" s="126">
        <f t="shared" si="289"/>
        <v>-11000</v>
      </c>
      <c r="H17966" s="705" t="s">
        <v>11837</v>
      </c>
    </row>
    <row r="17967" spans="1:8" ht="15" x14ac:dyDescent="0.2">
      <c r="A17967" s="734">
        <v>45286</v>
      </c>
      <c r="B17967" s="63" t="s">
        <v>10232</v>
      </c>
      <c r="C17967" s="63" t="s">
        <v>6586</v>
      </c>
      <c r="D17967" s="183" t="s">
        <v>12018</v>
      </c>
      <c r="E17967" s="126">
        <v>80000</v>
      </c>
      <c r="F17967" s="126"/>
      <c r="G17967" s="126">
        <f t="shared" si="289"/>
        <v>-80000</v>
      </c>
      <c r="H17967" s="705" t="s">
        <v>11837</v>
      </c>
    </row>
    <row r="17968" spans="1:8" ht="15" x14ac:dyDescent="0.2">
      <c r="A17968" s="734">
        <v>45286</v>
      </c>
      <c r="B17968" s="63" t="s">
        <v>10151</v>
      </c>
      <c r="C17968" s="63" t="s">
        <v>12019</v>
      </c>
      <c r="D17968" s="183" t="s">
        <v>12020</v>
      </c>
      <c r="E17968" s="126">
        <v>50000</v>
      </c>
      <c r="F17968" s="126"/>
      <c r="G17968" s="126">
        <f t="shared" si="289"/>
        <v>-50000</v>
      </c>
      <c r="H17968" s="705" t="s">
        <v>11837</v>
      </c>
    </row>
    <row r="17969" spans="1:8" ht="15" x14ac:dyDescent="0.2">
      <c r="A17969" s="734">
        <v>45286</v>
      </c>
      <c r="B17969" s="63" t="s">
        <v>9986</v>
      </c>
      <c r="C17969" s="63" t="s">
        <v>12021</v>
      </c>
      <c r="D17969" s="183" t="s">
        <v>12006</v>
      </c>
      <c r="E17969" s="126">
        <v>250000</v>
      </c>
      <c r="F17969" s="126"/>
      <c r="G17969" s="126">
        <f t="shared" si="289"/>
        <v>-250000</v>
      </c>
      <c r="H17969" s="705" t="s">
        <v>11837</v>
      </c>
    </row>
    <row r="17970" spans="1:8" ht="15" x14ac:dyDescent="0.2">
      <c r="A17970" s="734">
        <v>45286</v>
      </c>
      <c r="B17970" s="63" t="s">
        <v>11730</v>
      </c>
      <c r="C17970" s="670" t="s">
        <v>10994</v>
      </c>
      <c r="D17970" s="907" t="s">
        <v>12011</v>
      </c>
      <c r="E17970" s="672">
        <v>6000</v>
      </c>
      <c r="F17970" s="126"/>
      <c r="G17970" s="126">
        <f t="shared" si="289"/>
        <v>-6000</v>
      </c>
      <c r="H17970" s="705" t="s">
        <v>11837</v>
      </c>
    </row>
    <row r="17971" spans="1:8" ht="15" x14ac:dyDescent="0.2">
      <c r="A17971" s="734">
        <v>45286</v>
      </c>
      <c r="B17971" s="63" t="s">
        <v>11625</v>
      </c>
      <c r="C17971" s="670" t="s">
        <v>10994</v>
      </c>
      <c r="D17971" s="907" t="s">
        <v>12011</v>
      </c>
      <c r="E17971" s="672">
        <v>6000</v>
      </c>
      <c r="F17971" s="126"/>
      <c r="G17971" s="126">
        <f t="shared" si="289"/>
        <v>-6000</v>
      </c>
      <c r="H17971" s="705" t="s">
        <v>11837</v>
      </c>
    </row>
    <row r="17972" spans="1:8" ht="15" x14ac:dyDescent="0.2">
      <c r="A17972" s="734">
        <v>45286</v>
      </c>
      <c r="B17972" s="63" t="s">
        <v>10910</v>
      </c>
      <c r="C17972" s="670" t="s">
        <v>10994</v>
      </c>
      <c r="D17972" s="907" t="s">
        <v>12011</v>
      </c>
      <c r="E17972" s="672">
        <v>6000</v>
      </c>
      <c r="F17972" s="126"/>
      <c r="G17972" s="126">
        <f t="shared" si="289"/>
        <v>-6000</v>
      </c>
      <c r="H17972" s="705" t="s">
        <v>11837</v>
      </c>
    </row>
    <row r="17973" spans="1:8" ht="15" x14ac:dyDescent="0.2">
      <c r="A17973" s="734">
        <v>45286</v>
      </c>
      <c r="B17973" s="63" t="s">
        <v>11730</v>
      </c>
      <c r="C17973" s="566" t="s">
        <v>10994</v>
      </c>
      <c r="D17973" s="875" t="s">
        <v>12012</v>
      </c>
      <c r="E17973" s="567">
        <v>15000</v>
      </c>
      <c r="F17973" s="126"/>
      <c r="G17973" s="126">
        <f t="shared" si="289"/>
        <v>-15000</v>
      </c>
      <c r="H17973" s="705" t="s">
        <v>11837</v>
      </c>
    </row>
    <row r="17974" spans="1:8" ht="15" x14ac:dyDescent="0.2">
      <c r="A17974" s="734">
        <v>45286</v>
      </c>
      <c r="B17974" s="63" t="s">
        <v>11625</v>
      </c>
      <c r="C17974" s="566" t="s">
        <v>10994</v>
      </c>
      <c r="D17974" s="875" t="s">
        <v>12012</v>
      </c>
      <c r="E17974" s="567">
        <v>15000</v>
      </c>
      <c r="F17974" s="126"/>
      <c r="G17974" s="126">
        <f t="shared" si="289"/>
        <v>-15000</v>
      </c>
      <c r="H17974" s="705" t="s">
        <v>11837</v>
      </c>
    </row>
    <row r="17975" spans="1:8" ht="15" x14ac:dyDescent="0.2">
      <c r="A17975" s="734">
        <v>45286</v>
      </c>
      <c r="B17975" s="63" t="s">
        <v>10910</v>
      </c>
      <c r="C17975" s="566" t="s">
        <v>10994</v>
      </c>
      <c r="D17975" s="875" t="s">
        <v>12012</v>
      </c>
      <c r="E17975" s="567">
        <v>14000</v>
      </c>
      <c r="F17975" s="126"/>
      <c r="G17975" s="126">
        <f t="shared" si="289"/>
        <v>-14000</v>
      </c>
      <c r="H17975" s="705" t="s">
        <v>11837</v>
      </c>
    </row>
    <row r="17976" spans="1:8" ht="15" x14ac:dyDescent="0.2">
      <c r="A17976" s="734">
        <v>45286</v>
      </c>
      <c r="B17976" s="63" t="s">
        <v>10910</v>
      </c>
      <c r="C17976" s="63" t="s">
        <v>5741</v>
      </c>
      <c r="D17976" s="183" t="s">
        <v>12010</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12022</v>
      </c>
      <c r="E17979" s="126">
        <v>1000</v>
      </c>
      <c r="F17979" s="126"/>
      <c r="G17979" s="126">
        <f t="shared" si="289"/>
        <v>-1000</v>
      </c>
      <c r="H17979" s="705" t="s">
        <v>11837</v>
      </c>
    </row>
    <row r="17980" spans="1:8" ht="15" x14ac:dyDescent="0.2">
      <c r="A17980" s="734">
        <v>45287</v>
      </c>
      <c r="B17980" s="63" t="s">
        <v>11730</v>
      </c>
      <c r="C17980" s="63" t="s">
        <v>5741</v>
      </c>
      <c r="D17980" s="183" t="s">
        <v>12023</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12024</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12025</v>
      </c>
      <c r="E17988" s="126">
        <v>30410</v>
      </c>
      <c r="F17988" s="126"/>
      <c r="G17988" s="126">
        <f t="shared" si="289"/>
        <v>-30410</v>
      </c>
      <c r="H17988" s="705" t="s">
        <v>11837</v>
      </c>
    </row>
    <row r="17989" spans="1:8" ht="24" x14ac:dyDescent="0.2">
      <c r="A17989" s="734">
        <v>45287</v>
      </c>
      <c r="B17989" s="63" t="s">
        <v>14</v>
      </c>
      <c r="C17989" s="63" t="s">
        <v>12026</v>
      </c>
      <c r="D17989" s="183" t="s">
        <v>12027</v>
      </c>
      <c r="E17989" s="126">
        <v>24000</v>
      </c>
      <c r="F17989" s="126"/>
      <c r="G17989" s="126">
        <f t="shared" si="289"/>
        <v>-24000</v>
      </c>
      <c r="H17989" s="705" t="s">
        <v>11837</v>
      </c>
    </row>
    <row r="17990" spans="1:8" ht="15" x14ac:dyDescent="0.2">
      <c r="A17990" s="734">
        <v>45287</v>
      </c>
      <c r="B17990" s="736"/>
      <c r="C17990" s="63" t="s">
        <v>12028</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12006</v>
      </c>
      <c r="E17992" s="126">
        <v>35000</v>
      </c>
      <c r="F17992" s="126"/>
      <c r="G17992" s="126">
        <f t="shared" si="289"/>
        <v>-35000</v>
      </c>
      <c r="H17992" s="705" t="s">
        <v>11837</v>
      </c>
    </row>
    <row r="17993" spans="1:8" ht="15" x14ac:dyDescent="0.2">
      <c r="A17993" s="734">
        <v>45288</v>
      </c>
      <c r="B17993" s="63" t="s">
        <v>10909</v>
      </c>
      <c r="C17993" s="63" t="s">
        <v>12030</v>
      </c>
      <c r="D17993" s="183" t="s">
        <v>12031</v>
      </c>
      <c r="E17993" s="126">
        <v>765000</v>
      </c>
      <c r="F17993" s="126"/>
      <c r="G17993" s="126">
        <f t="shared" si="289"/>
        <v>-765000</v>
      </c>
      <c r="H17993" s="705" t="s">
        <v>11837</v>
      </c>
    </row>
    <row r="17994" spans="1:8" ht="15" x14ac:dyDescent="0.2">
      <c r="A17994" s="734">
        <v>45288</v>
      </c>
      <c r="B17994" s="63" t="s">
        <v>11448</v>
      </c>
      <c r="C17994" s="63" t="s">
        <v>12032</v>
      </c>
      <c r="D17994" s="183" t="s">
        <v>12033</v>
      </c>
      <c r="E17994" s="126">
        <v>28300</v>
      </c>
      <c r="F17994" s="126"/>
      <c r="G17994" s="126">
        <f t="shared" si="289"/>
        <v>-28300</v>
      </c>
      <c r="H17994" s="705" t="s">
        <v>11837</v>
      </c>
    </row>
    <row r="17995" spans="1:8" ht="15" x14ac:dyDescent="0.2">
      <c r="A17995" s="734">
        <v>45288</v>
      </c>
      <c r="B17995" s="63" t="s">
        <v>11448</v>
      </c>
      <c r="C17995" s="63" t="s">
        <v>12032</v>
      </c>
      <c r="D17995" s="183" t="s">
        <v>12044</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11978</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12034</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12035</v>
      </c>
      <c r="D18005" s="183" t="s">
        <v>12036</v>
      </c>
      <c r="E18005" s="126">
        <v>100000</v>
      </c>
      <c r="F18005" s="126"/>
      <c r="G18005" s="126">
        <f t="shared" si="289"/>
        <v>-100000</v>
      </c>
      <c r="H18005" s="705" t="s">
        <v>11837</v>
      </c>
    </row>
    <row r="18006" spans="1:8" ht="15" x14ac:dyDescent="0.2">
      <c r="A18006" s="734">
        <v>45289</v>
      </c>
      <c r="B18006" s="63" t="s">
        <v>10909</v>
      </c>
      <c r="C18006" s="63" t="s">
        <v>392</v>
      </c>
      <c r="D18006" s="183" t="s">
        <v>12037</v>
      </c>
      <c r="E18006" s="126">
        <v>14780</v>
      </c>
      <c r="F18006" s="126"/>
      <c r="G18006" s="126">
        <f t="shared" si="289"/>
        <v>-14780</v>
      </c>
      <c r="H18006" s="705" t="s">
        <v>11837</v>
      </c>
    </row>
    <row r="18007" spans="1:8" ht="24" x14ac:dyDescent="0.2">
      <c r="A18007" s="734">
        <v>45289</v>
      </c>
      <c r="B18007" s="63" t="s">
        <v>11899</v>
      </c>
      <c r="C18007" s="63" t="s">
        <v>8091</v>
      </c>
      <c r="D18007" s="183" t="s">
        <v>12038</v>
      </c>
      <c r="E18007" s="126">
        <v>1000000</v>
      </c>
      <c r="F18007" s="126"/>
      <c r="G18007" s="126">
        <f t="shared" si="289"/>
        <v>-1000000</v>
      </c>
      <c r="H18007" s="705" t="s">
        <v>11837</v>
      </c>
    </row>
    <row r="18008" spans="1:8" ht="15" x14ac:dyDescent="0.2">
      <c r="A18008" s="734">
        <v>45289</v>
      </c>
      <c r="B18008" s="63" t="s">
        <v>11899</v>
      </c>
      <c r="C18008" s="63" t="s">
        <v>8091</v>
      </c>
      <c r="D18008" s="183" t="s">
        <v>12039</v>
      </c>
      <c r="E18008" s="126">
        <v>250000</v>
      </c>
      <c r="F18008" s="126"/>
      <c r="G18008" s="126">
        <f t="shared" si="289"/>
        <v>-250000</v>
      </c>
      <c r="H18008" s="705" t="s">
        <v>11837</v>
      </c>
    </row>
    <row r="18009" spans="1:8" ht="15" x14ac:dyDescent="0.2">
      <c r="A18009" s="734">
        <v>45289</v>
      </c>
      <c r="B18009" s="63" t="s">
        <v>11899</v>
      </c>
      <c r="C18009" s="63" t="s">
        <v>8091</v>
      </c>
      <c r="D18009" s="183" t="s">
        <v>12039</v>
      </c>
      <c r="E18009" s="126">
        <v>250000</v>
      </c>
      <c r="F18009" s="126"/>
      <c r="G18009" s="126">
        <f t="shared" si="289"/>
        <v>-250000</v>
      </c>
      <c r="H18009" s="705" t="s">
        <v>11837</v>
      </c>
    </row>
    <row r="18010" spans="1:8" ht="15" x14ac:dyDescent="0.2">
      <c r="A18010" s="734">
        <v>45289</v>
      </c>
      <c r="B18010" s="63" t="s">
        <v>11730</v>
      </c>
      <c r="C18010" s="63" t="s">
        <v>10994</v>
      </c>
      <c r="D18010" s="183" t="s">
        <v>12076</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12077</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88"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11985</v>
      </c>
      <c r="E18027" s="236">
        <v>1500000</v>
      </c>
      <c r="F18027" s="236"/>
      <c r="G18027" s="236">
        <f t="shared" si="290"/>
        <v>-1500000</v>
      </c>
      <c r="H18027" s="709" t="s">
        <v>11837</v>
      </c>
    </row>
    <row r="18028" spans="1:8" ht="15" x14ac:dyDescent="0.2">
      <c r="A18028" s="733">
        <v>45280</v>
      </c>
      <c r="B18028" s="174" t="s">
        <v>10909</v>
      </c>
      <c r="C18028" s="174" t="s">
        <v>1198</v>
      </c>
      <c r="D18028" s="228" t="s">
        <v>11989</v>
      </c>
      <c r="E18028" s="236">
        <v>189553</v>
      </c>
      <c r="F18028" s="236"/>
      <c r="G18028" s="236">
        <f t="shared" si="290"/>
        <v>-189553</v>
      </c>
      <c r="H18028" s="709" t="s">
        <v>11837</v>
      </c>
    </row>
    <row r="18029" spans="1:8" ht="15" x14ac:dyDescent="0.2">
      <c r="A18029" s="733">
        <v>45286</v>
      </c>
      <c r="B18029" s="174" t="s">
        <v>11637</v>
      </c>
      <c r="C18029" s="174" t="s">
        <v>7467</v>
      </c>
      <c r="D18029" s="228" t="s">
        <v>12040</v>
      </c>
      <c r="E18029" s="236">
        <v>1500000</v>
      </c>
      <c r="F18029" s="236"/>
      <c r="G18029" s="236">
        <f t="shared" si="290"/>
        <v>-1500000</v>
      </c>
      <c r="H18029" s="709" t="s">
        <v>11837</v>
      </c>
    </row>
    <row r="18030" spans="1:8" ht="15" x14ac:dyDescent="0.2">
      <c r="A18030" s="733">
        <v>45286</v>
      </c>
      <c r="B18030" s="174" t="s">
        <v>10909</v>
      </c>
      <c r="C18030" s="174" t="s">
        <v>1198</v>
      </c>
      <c r="D18030" s="228" t="s">
        <v>11989</v>
      </c>
      <c r="E18030" s="236">
        <v>472527</v>
      </c>
      <c r="F18030" s="236"/>
      <c r="G18030" s="236">
        <f t="shared" si="290"/>
        <v>-472527</v>
      </c>
      <c r="H18030" s="709" t="s">
        <v>11837</v>
      </c>
    </row>
    <row r="18031" spans="1:8" ht="15" x14ac:dyDescent="0.2">
      <c r="A18031" s="733">
        <v>45287</v>
      </c>
      <c r="B18031" s="174" t="s">
        <v>11637</v>
      </c>
      <c r="C18031" s="174" t="s">
        <v>8091</v>
      </c>
      <c r="D18031" s="228" t="s">
        <v>12040</v>
      </c>
      <c r="E18031" s="236">
        <v>1000000</v>
      </c>
      <c r="F18031" s="236"/>
      <c r="G18031" s="236">
        <f t="shared" si="290"/>
        <v>-1000000</v>
      </c>
      <c r="H18031" s="709" t="s">
        <v>11837</v>
      </c>
    </row>
    <row r="18032" spans="1:8" ht="15" x14ac:dyDescent="0.2">
      <c r="A18032" s="733">
        <v>45287</v>
      </c>
      <c r="B18032" s="174" t="s">
        <v>11899</v>
      </c>
      <c r="C18032" s="174" t="s">
        <v>12041</v>
      </c>
      <c r="D18032" s="228" t="s">
        <v>12040</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12043</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12002</v>
      </c>
      <c r="E18047" s="176"/>
      <c r="F18047" s="176">
        <v>1000000</v>
      </c>
      <c r="G18047" s="176">
        <f t="shared" si="290"/>
        <v>1000000</v>
      </c>
      <c r="H18047" s="702" t="s">
        <v>11837</v>
      </c>
    </row>
    <row r="18048" spans="1:8" ht="15" x14ac:dyDescent="0.2">
      <c r="A18048" s="730">
        <v>45276</v>
      </c>
      <c r="B18048" s="94" t="s">
        <v>10232</v>
      </c>
      <c r="C18048" s="94" t="s">
        <v>559</v>
      </c>
      <c r="D18048" s="892" t="s">
        <v>12004</v>
      </c>
      <c r="E18048" s="176"/>
      <c r="F18048" s="176">
        <v>1000000</v>
      </c>
      <c r="G18048" s="176">
        <f t="shared" si="290"/>
        <v>1000000</v>
      </c>
      <c r="H18048" s="702" t="s">
        <v>11837</v>
      </c>
    </row>
    <row r="18049" spans="1:8" ht="15" x14ac:dyDescent="0.2">
      <c r="A18049" s="730">
        <v>45276</v>
      </c>
      <c r="B18049" s="94" t="s">
        <v>10232</v>
      </c>
      <c r="C18049" s="94" t="s">
        <v>559</v>
      </c>
      <c r="D18049" s="892" t="s">
        <v>12095</v>
      </c>
      <c r="E18049" s="176"/>
      <c r="F18049" s="176">
        <v>1000000</v>
      </c>
      <c r="G18049" s="176">
        <f t="shared" si="290"/>
        <v>1000000</v>
      </c>
      <c r="H18049" s="702" t="s">
        <v>11837</v>
      </c>
    </row>
    <row r="18050" spans="1:8" ht="24" x14ac:dyDescent="0.2">
      <c r="A18050" s="730">
        <v>45276</v>
      </c>
      <c r="B18050" s="94" t="s">
        <v>10232</v>
      </c>
      <c r="C18050" s="94" t="s">
        <v>559</v>
      </c>
      <c r="D18050" s="802" t="s">
        <v>11986</v>
      </c>
      <c r="E18050" s="176"/>
      <c r="F18050" s="176">
        <v>1500000</v>
      </c>
      <c r="G18050" s="176">
        <f t="shared" si="290"/>
        <v>1500000</v>
      </c>
      <c r="H18050" s="702" t="s">
        <v>11837</v>
      </c>
    </row>
    <row r="18051" spans="1:8" ht="15" x14ac:dyDescent="0.2">
      <c r="A18051" s="730">
        <v>45276</v>
      </c>
      <c r="B18051" s="94" t="s">
        <v>10232</v>
      </c>
      <c r="C18051" s="94" t="s">
        <v>559</v>
      </c>
      <c r="D18051" s="892" t="s">
        <v>12003</v>
      </c>
      <c r="E18051" s="176"/>
      <c r="F18051" s="176">
        <v>1500000</v>
      </c>
      <c r="G18051" s="176">
        <f t="shared" si="290"/>
        <v>1500000</v>
      </c>
      <c r="H18051" s="702" t="s">
        <v>11837</v>
      </c>
    </row>
    <row r="18052" spans="1:8" ht="15" x14ac:dyDescent="0.2">
      <c r="A18052" s="730">
        <v>45276</v>
      </c>
      <c r="B18052" s="94" t="s">
        <v>10232</v>
      </c>
      <c r="C18052" s="94" t="s">
        <v>559</v>
      </c>
      <c r="D18052" s="892" t="s">
        <v>12133</v>
      </c>
      <c r="E18052" s="176"/>
      <c r="F18052" s="176">
        <v>1417880</v>
      </c>
      <c r="G18052" s="176">
        <f t="shared" si="290"/>
        <v>1417880</v>
      </c>
      <c r="H18052" s="702" t="s">
        <v>11837</v>
      </c>
    </row>
    <row r="18053" spans="1:8" ht="15" x14ac:dyDescent="0.2">
      <c r="A18053" s="730">
        <v>45276</v>
      </c>
      <c r="B18053" s="94" t="s">
        <v>10232</v>
      </c>
      <c r="C18053" s="94" t="s">
        <v>559</v>
      </c>
      <c r="D18053" s="892" t="s">
        <v>11953</v>
      </c>
      <c r="E18053" s="176"/>
      <c r="F18053" s="176">
        <v>2200</v>
      </c>
      <c r="G18053" s="176">
        <f t="shared" si="290"/>
        <v>2200</v>
      </c>
      <c r="H18053" s="702" t="s">
        <v>11837</v>
      </c>
    </row>
    <row r="18054" spans="1:8" ht="24" x14ac:dyDescent="0.2">
      <c r="A18054" s="730">
        <v>45280</v>
      </c>
      <c r="B18054" s="94" t="s">
        <v>9661</v>
      </c>
      <c r="C18054" s="94" t="s">
        <v>559</v>
      </c>
      <c r="D18054" s="802" t="s">
        <v>11975</v>
      </c>
      <c r="E18054" s="176"/>
      <c r="F18054" s="176">
        <v>5000000</v>
      </c>
      <c r="G18054" s="176">
        <f t="shared" si="290"/>
        <v>5000000</v>
      </c>
      <c r="H18054" s="702" t="s">
        <v>11837</v>
      </c>
    </row>
    <row r="18055" spans="1:8" ht="15" x14ac:dyDescent="0.2">
      <c r="A18055" s="730">
        <v>45280</v>
      </c>
      <c r="B18055" s="94" t="s">
        <v>9661</v>
      </c>
      <c r="C18055" s="94" t="s">
        <v>559</v>
      </c>
      <c r="D18055" s="898" t="s">
        <v>12043</v>
      </c>
      <c r="E18055" s="643">
        <v>15850</v>
      </c>
      <c r="F18055" s="176"/>
      <c r="G18055" s="176">
        <f t="shared" si="290"/>
        <v>-15850</v>
      </c>
      <c r="H18055" s="702" t="s">
        <v>11837</v>
      </c>
    </row>
    <row r="18056" spans="1:8" ht="15" x14ac:dyDescent="0.2">
      <c r="A18056" s="730">
        <v>45283</v>
      </c>
      <c r="B18056" s="94" t="s">
        <v>10232</v>
      </c>
      <c r="C18056" s="94" t="s">
        <v>559</v>
      </c>
      <c r="D18056" s="892" t="s">
        <v>11952</v>
      </c>
      <c r="E18056" s="176"/>
      <c r="F18056" s="176">
        <v>550000</v>
      </c>
      <c r="G18056" s="176">
        <f t="shared" si="290"/>
        <v>550000</v>
      </c>
      <c r="H18056" s="702" t="s">
        <v>11837</v>
      </c>
    </row>
    <row r="18057" spans="1:8" ht="15" x14ac:dyDescent="0.2">
      <c r="A18057" s="730">
        <v>45283</v>
      </c>
      <c r="B18057" s="94" t="s">
        <v>10232</v>
      </c>
      <c r="C18057" s="94" t="s">
        <v>559</v>
      </c>
      <c r="D18057" s="892" t="s">
        <v>11952</v>
      </c>
      <c r="E18057" s="176"/>
      <c r="F18057" s="176">
        <v>600000</v>
      </c>
      <c r="G18057" s="176">
        <f t="shared" si="290"/>
        <v>600000</v>
      </c>
      <c r="H18057" s="702" t="s">
        <v>11837</v>
      </c>
    </row>
    <row r="18058" spans="1:8" ht="15" x14ac:dyDescent="0.2">
      <c r="A18058" s="730">
        <v>45283</v>
      </c>
      <c r="B18058" s="94" t="s">
        <v>10232</v>
      </c>
      <c r="C18058" s="94" t="s">
        <v>559</v>
      </c>
      <c r="D18058" s="892" t="s">
        <v>11952</v>
      </c>
      <c r="E18058" s="176"/>
      <c r="F18058" s="176">
        <v>650000</v>
      </c>
      <c r="G18058" s="176">
        <f t="shared" si="290"/>
        <v>650000</v>
      </c>
      <c r="H18058" s="702" t="s">
        <v>11837</v>
      </c>
    </row>
    <row r="18059" spans="1:8" ht="15" x14ac:dyDescent="0.2">
      <c r="A18059" s="730">
        <v>45283</v>
      </c>
      <c r="B18059" s="94" t="s">
        <v>10232</v>
      </c>
      <c r="C18059" s="94" t="s">
        <v>559</v>
      </c>
      <c r="D18059" s="892" t="s">
        <v>11952</v>
      </c>
      <c r="E18059" s="176"/>
      <c r="F18059" s="176">
        <v>700000</v>
      </c>
      <c r="G18059" s="176">
        <f t="shared" si="290"/>
        <v>700000</v>
      </c>
      <c r="H18059" s="702" t="s">
        <v>11837</v>
      </c>
    </row>
    <row r="18060" spans="1:8" ht="15" x14ac:dyDescent="0.2">
      <c r="A18060" s="730">
        <v>45283</v>
      </c>
      <c r="B18060" s="94" t="s">
        <v>10232</v>
      </c>
      <c r="C18060" s="94" t="s">
        <v>559</v>
      </c>
      <c r="D18060" s="892" t="s">
        <v>11952</v>
      </c>
      <c r="E18060" s="176"/>
      <c r="F18060" s="176">
        <v>750000</v>
      </c>
      <c r="G18060" s="176">
        <f t="shared" si="290"/>
        <v>750000</v>
      </c>
      <c r="H18060" s="702" t="s">
        <v>11837</v>
      </c>
    </row>
    <row r="18061" spans="1:8" ht="15" x14ac:dyDescent="0.2">
      <c r="A18061" s="730">
        <v>45283</v>
      </c>
      <c r="B18061" s="94" t="s">
        <v>10232</v>
      </c>
      <c r="C18061" s="94" t="s">
        <v>559</v>
      </c>
      <c r="D18061" s="892" t="s">
        <v>11952</v>
      </c>
      <c r="E18061" s="176"/>
      <c r="F18061" s="176">
        <v>850000</v>
      </c>
      <c r="G18061" s="176">
        <f t="shared" si="290"/>
        <v>850000</v>
      </c>
      <c r="H18061" s="702" t="s">
        <v>11837</v>
      </c>
    </row>
    <row r="18062" spans="1:8" ht="15" x14ac:dyDescent="0.2">
      <c r="A18062" s="730">
        <v>45283</v>
      </c>
      <c r="B18062" s="94" t="s">
        <v>10232</v>
      </c>
      <c r="C18062" s="94" t="s">
        <v>559</v>
      </c>
      <c r="D18062" s="892" t="s">
        <v>12133</v>
      </c>
      <c r="E18062" s="176"/>
      <c r="F18062" s="176">
        <v>900000</v>
      </c>
      <c r="G18062" s="176">
        <f t="shared" si="290"/>
        <v>900000</v>
      </c>
      <c r="H18062" s="702" t="s">
        <v>11837</v>
      </c>
    </row>
    <row r="18063" spans="1:8" ht="15" x14ac:dyDescent="0.2">
      <c r="A18063" s="730">
        <v>45283</v>
      </c>
      <c r="B18063" s="94" t="s">
        <v>10909</v>
      </c>
      <c r="C18063" s="94" t="s">
        <v>559</v>
      </c>
      <c r="D18063" s="892" t="s">
        <v>11988</v>
      </c>
      <c r="E18063" s="176"/>
      <c r="F18063" s="176">
        <v>189553</v>
      </c>
      <c r="G18063" s="176">
        <f t="shared" si="290"/>
        <v>189553</v>
      </c>
      <c r="H18063" s="702" t="s">
        <v>11837</v>
      </c>
    </row>
    <row r="18064" spans="1:8" ht="15" x14ac:dyDescent="0.2">
      <c r="A18064" s="730">
        <v>45283</v>
      </c>
      <c r="B18064" s="94" t="s">
        <v>10909</v>
      </c>
      <c r="C18064" s="94" t="s">
        <v>559</v>
      </c>
      <c r="D18064" s="892" t="s">
        <v>11988</v>
      </c>
      <c r="E18064" s="176"/>
      <c r="F18064" s="176">
        <v>472527</v>
      </c>
      <c r="G18064" s="176">
        <f t="shared" si="290"/>
        <v>472527</v>
      </c>
      <c r="H18064" s="702" t="s">
        <v>11837</v>
      </c>
    </row>
    <row r="18065" spans="1:10" ht="15" x14ac:dyDescent="0.2">
      <c r="A18065" s="730">
        <v>45286</v>
      </c>
      <c r="B18065" s="94" t="s">
        <v>3945</v>
      </c>
      <c r="C18065" s="94" t="s">
        <v>559</v>
      </c>
      <c r="D18065" s="892" t="s">
        <v>12001</v>
      </c>
      <c r="E18065" s="176"/>
      <c r="F18065" s="176">
        <v>333522</v>
      </c>
      <c r="G18065" s="176">
        <f t="shared" si="290"/>
        <v>333522</v>
      </c>
      <c r="H18065" s="702" t="s">
        <v>11837</v>
      </c>
    </row>
    <row r="18066" spans="1:10" ht="15" x14ac:dyDescent="0.2">
      <c r="A18066" s="730">
        <v>45286</v>
      </c>
      <c r="B18066" s="94" t="s">
        <v>10232</v>
      </c>
      <c r="C18066" s="94" t="s">
        <v>559</v>
      </c>
      <c r="D18066" s="892" t="s">
        <v>12051</v>
      </c>
      <c r="E18066" s="176"/>
      <c r="F18066" s="176">
        <v>1075700</v>
      </c>
      <c r="G18066" s="176">
        <f t="shared" si="290"/>
        <v>1075700</v>
      </c>
      <c r="H18066" s="702" t="s">
        <v>11837</v>
      </c>
    </row>
    <row r="18067" spans="1:10" ht="15" x14ac:dyDescent="0.2">
      <c r="A18067" s="730">
        <v>45287</v>
      </c>
      <c r="B18067" s="94" t="s">
        <v>8559</v>
      </c>
      <c r="C18067" s="94" t="s">
        <v>559</v>
      </c>
      <c r="D18067" s="892" t="s">
        <v>12049</v>
      </c>
      <c r="E18067" s="176"/>
      <c r="F18067" s="176">
        <v>561910</v>
      </c>
      <c r="G18067" s="176">
        <f t="shared" si="290"/>
        <v>561910</v>
      </c>
      <c r="H18067" s="702" t="s">
        <v>11837</v>
      </c>
    </row>
    <row r="18068" spans="1:10" ht="15" x14ac:dyDescent="0.2">
      <c r="A18068" s="730">
        <v>45287</v>
      </c>
      <c r="B18068" s="94" t="s">
        <v>11627</v>
      </c>
      <c r="C18068" s="94" t="s">
        <v>559</v>
      </c>
      <c r="D18068" s="892" t="s">
        <v>12096</v>
      </c>
      <c r="E18068" s="176"/>
      <c r="F18068" s="176">
        <v>112665</v>
      </c>
      <c r="G18068" s="176">
        <f t="shared" si="290"/>
        <v>112665</v>
      </c>
      <c r="H18068" s="702" t="s">
        <v>11837</v>
      </c>
      <c r="J18068" s="40"/>
    </row>
    <row r="18069" spans="1:10" ht="60" x14ac:dyDescent="0.2">
      <c r="A18069" s="730">
        <v>45288</v>
      </c>
      <c r="B18069" s="94" t="s">
        <v>10909</v>
      </c>
      <c r="C18069" s="94" t="s">
        <v>559</v>
      </c>
      <c r="D18069" s="802" t="s">
        <v>12048</v>
      </c>
      <c r="E18069" s="176"/>
      <c r="F18069" s="176">
        <v>4416116</v>
      </c>
      <c r="G18069" s="176">
        <f t="shared" si="290"/>
        <v>4416116</v>
      </c>
      <c r="H18069" s="702" t="s">
        <v>11837</v>
      </c>
    </row>
    <row r="18070" spans="1:10" ht="60" x14ac:dyDescent="0.2">
      <c r="A18070" s="730">
        <v>45288</v>
      </c>
      <c r="B18070" s="94" t="s">
        <v>14</v>
      </c>
      <c r="C18070" s="94" t="s">
        <v>559</v>
      </c>
      <c r="D18070" s="802" t="s">
        <v>12047</v>
      </c>
      <c r="E18070" s="176"/>
      <c r="F18070" s="176">
        <v>132000</v>
      </c>
      <c r="G18070" s="176">
        <f t="shared" si="290"/>
        <v>132000</v>
      </c>
      <c r="H18070" s="702" t="s">
        <v>11837</v>
      </c>
    </row>
    <row r="18071" spans="1:10" ht="15" x14ac:dyDescent="0.2">
      <c r="A18071" s="730">
        <v>45288</v>
      </c>
      <c r="B18071" s="94" t="s">
        <v>14</v>
      </c>
      <c r="C18071" s="94" t="s">
        <v>559</v>
      </c>
      <c r="D18071" s="898" t="s">
        <v>12043</v>
      </c>
      <c r="E18071" s="643">
        <v>45000</v>
      </c>
      <c r="F18071" s="176"/>
      <c r="G18071" s="176">
        <f t="shared" si="290"/>
        <v>-45000</v>
      </c>
      <c r="H18071" s="702" t="s">
        <v>11837</v>
      </c>
    </row>
    <row r="18072" spans="1:10" ht="24" x14ac:dyDescent="0.2">
      <c r="A18072" s="730">
        <v>45289</v>
      </c>
      <c r="B18072" s="94" t="s">
        <v>12085</v>
      </c>
      <c r="C18072" s="94" t="s">
        <v>559</v>
      </c>
      <c r="D18072" s="802" t="s">
        <v>12097</v>
      </c>
      <c r="E18072" s="176"/>
      <c r="F18072" s="176">
        <v>369964</v>
      </c>
      <c r="G18072" s="176">
        <f t="shared" si="290"/>
        <v>369964</v>
      </c>
      <c r="H18072" s="702" t="s">
        <v>11837</v>
      </c>
    </row>
    <row r="18073" spans="1:10" ht="15" x14ac:dyDescent="0.2">
      <c r="A18073" s="734">
        <v>45292</v>
      </c>
      <c r="B18073" s="63" t="s">
        <v>9986</v>
      </c>
      <c r="C18073" s="63" t="s">
        <v>256</v>
      </c>
      <c r="D18073" s="183" t="s">
        <v>12039</v>
      </c>
      <c r="E18073" s="126">
        <v>250000</v>
      </c>
      <c r="F18073" s="126"/>
      <c r="G18073" s="126">
        <f t="shared" si="290"/>
        <v>-250000</v>
      </c>
      <c r="H18073" s="705" t="s">
        <v>12050</v>
      </c>
    </row>
    <row r="18074" spans="1:10" ht="15" x14ac:dyDescent="0.2">
      <c r="A18074" s="734">
        <v>45292</v>
      </c>
      <c r="B18074" s="63"/>
      <c r="C18074" s="63" t="s">
        <v>337</v>
      </c>
      <c r="D18074" s="183"/>
      <c r="E18074" s="126">
        <v>5000</v>
      </c>
      <c r="F18074" s="126"/>
      <c r="G18074" s="126">
        <f t="shared" si="290"/>
        <v>-5000</v>
      </c>
      <c r="H18074" s="705" t="s">
        <v>12050</v>
      </c>
    </row>
    <row r="18075" spans="1:10" ht="15" x14ac:dyDescent="0.2">
      <c r="A18075" s="734">
        <v>45292</v>
      </c>
      <c r="B18075" s="63" t="s">
        <v>103</v>
      </c>
      <c r="C18075" s="63" t="s">
        <v>103</v>
      </c>
      <c r="D18075" s="183" t="s">
        <v>8158</v>
      </c>
      <c r="E18075" s="126">
        <v>3000</v>
      </c>
      <c r="F18075" s="126"/>
      <c r="G18075" s="126">
        <f t="shared" si="290"/>
        <v>-3000</v>
      </c>
      <c r="H18075" s="705" t="s">
        <v>12050</v>
      </c>
    </row>
    <row r="18076" spans="1:10" ht="15" x14ac:dyDescent="0.2">
      <c r="A18076" s="734">
        <v>45292</v>
      </c>
      <c r="B18076" s="63" t="s">
        <v>392</v>
      </c>
      <c r="C18076" s="63" t="s">
        <v>12078</v>
      </c>
      <c r="D18076" s="183" t="s">
        <v>12079</v>
      </c>
      <c r="E18076" s="126">
        <v>3000</v>
      </c>
      <c r="F18076" s="126"/>
      <c r="G18076" s="126">
        <f t="shared" si="290"/>
        <v>-3000</v>
      </c>
      <c r="H18076" s="705" t="s">
        <v>12050</v>
      </c>
    </row>
    <row r="18077" spans="1:10" ht="15" x14ac:dyDescent="0.2">
      <c r="A18077" s="734">
        <v>45292</v>
      </c>
      <c r="B18077" s="63" t="s">
        <v>11448</v>
      </c>
      <c r="C18077" s="63" t="s">
        <v>5410</v>
      </c>
      <c r="D18077" s="183" t="s">
        <v>12080</v>
      </c>
      <c r="E18077" s="126">
        <v>39000</v>
      </c>
      <c r="F18077" s="126"/>
      <c r="G18077" s="126">
        <f t="shared" si="290"/>
        <v>-39000</v>
      </c>
      <c r="H18077" s="705" t="s">
        <v>12050</v>
      </c>
    </row>
    <row r="18078" spans="1:10" ht="15" x14ac:dyDescent="0.2">
      <c r="A18078" s="734">
        <v>45292</v>
      </c>
      <c r="B18078" s="63"/>
      <c r="C18078" s="63" t="s">
        <v>1063</v>
      </c>
      <c r="D18078" s="183" t="s">
        <v>12081</v>
      </c>
      <c r="E18078" s="126">
        <v>16000</v>
      </c>
      <c r="F18078" s="126"/>
      <c r="G18078" s="126">
        <f t="shared" si="290"/>
        <v>-16000</v>
      </c>
      <c r="H18078" s="705" t="s">
        <v>12050</v>
      </c>
    </row>
    <row r="18079" spans="1:10" ht="15" x14ac:dyDescent="0.2">
      <c r="A18079" s="734">
        <v>45292</v>
      </c>
      <c r="B18079" s="63" t="s">
        <v>11095</v>
      </c>
      <c r="C18079" s="63" t="s">
        <v>1524</v>
      </c>
      <c r="D18079" s="183" t="s">
        <v>12082</v>
      </c>
      <c r="E18079" s="126">
        <v>3740</v>
      </c>
      <c r="F18079" s="126"/>
      <c r="G18079" s="126">
        <f t="shared" si="290"/>
        <v>-3740</v>
      </c>
      <c r="H18079" s="705" t="s">
        <v>12050</v>
      </c>
    </row>
    <row r="18080" spans="1:10" ht="15" x14ac:dyDescent="0.2">
      <c r="A18080" s="734">
        <v>45292</v>
      </c>
      <c r="B18080" s="63" t="s">
        <v>10909</v>
      </c>
      <c r="C18080" s="63" t="s">
        <v>5741</v>
      </c>
      <c r="D18080" s="183" t="s">
        <v>370</v>
      </c>
      <c r="E18080" s="126">
        <v>600</v>
      </c>
      <c r="F18080" s="126"/>
      <c r="G18080" s="126">
        <f t="shared" si="290"/>
        <v>-600</v>
      </c>
      <c r="H18080" s="705" t="s">
        <v>12050</v>
      </c>
    </row>
    <row r="18081" spans="1:8" ht="15" x14ac:dyDescent="0.2">
      <c r="A18081" s="734">
        <v>45292</v>
      </c>
      <c r="B18081" s="63" t="s">
        <v>103</v>
      </c>
      <c r="C18081" s="63" t="s">
        <v>103</v>
      </c>
      <c r="D18081" s="183" t="s">
        <v>12083</v>
      </c>
      <c r="E18081" s="126">
        <v>740</v>
      </c>
      <c r="F18081" s="126"/>
      <c r="G18081" s="126">
        <f t="shared" si="290"/>
        <v>-740</v>
      </c>
      <c r="H18081" s="705" t="s">
        <v>12050</v>
      </c>
    </row>
    <row r="18082" spans="1:8" ht="15" x14ac:dyDescent="0.2">
      <c r="A18082" s="734">
        <v>45292</v>
      </c>
      <c r="B18082" s="63" t="s">
        <v>11637</v>
      </c>
      <c r="C18082" s="63" t="s">
        <v>10994</v>
      </c>
      <c r="D18082" s="183" t="s">
        <v>4309</v>
      </c>
      <c r="E18082" s="126">
        <v>3800</v>
      </c>
      <c r="F18082" s="126"/>
      <c r="G18082" s="126">
        <f t="shared" si="290"/>
        <v>-3800</v>
      </c>
      <c r="H18082" s="705" t="s">
        <v>12050</v>
      </c>
    </row>
    <row r="18083" spans="1:8" ht="15" x14ac:dyDescent="0.2">
      <c r="A18083" s="734">
        <v>45293</v>
      </c>
      <c r="B18083" s="63" t="s">
        <v>11619</v>
      </c>
      <c r="C18083" s="670" t="s">
        <v>10994</v>
      </c>
      <c r="D18083" s="907" t="s">
        <v>12084</v>
      </c>
      <c r="E18083" s="672">
        <v>44500</v>
      </c>
      <c r="F18083" s="126"/>
      <c r="G18083" s="126">
        <f t="shared" si="290"/>
        <v>-44500</v>
      </c>
      <c r="H18083" s="705" t="s">
        <v>12050</v>
      </c>
    </row>
    <row r="18084" spans="1:8" ht="15" x14ac:dyDescent="0.2">
      <c r="A18084" s="734">
        <v>45293</v>
      </c>
      <c r="B18084" s="63" t="s">
        <v>10909</v>
      </c>
      <c r="C18084" s="670" t="s">
        <v>10994</v>
      </c>
      <c r="D18084" s="907" t="s">
        <v>12084</v>
      </c>
      <c r="E18084" s="672">
        <v>280400</v>
      </c>
      <c r="F18084" s="126"/>
      <c r="G18084" s="126">
        <f t="shared" si="290"/>
        <v>-280400</v>
      </c>
      <c r="H18084" s="705" t="s">
        <v>12050</v>
      </c>
    </row>
    <row r="18085" spans="1:8" ht="15" x14ac:dyDescent="0.2">
      <c r="A18085" s="734">
        <v>45293</v>
      </c>
      <c r="B18085" s="63" t="s">
        <v>11448</v>
      </c>
      <c r="C18085" s="670" t="s">
        <v>10994</v>
      </c>
      <c r="D18085" s="907" t="s">
        <v>12084</v>
      </c>
      <c r="E18085" s="672">
        <v>3000</v>
      </c>
      <c r="F18085" s="126"/>
      <c r="G18085" s="126">
        <f t="shared" si="290"/>
        <v>-3000</v>
      </c>
      <c r="H18085" s="705" t="s">
        <v>12050</v>
      </c>
    </row>
    <row r="18086" spans="1:8" ht="15" x14ac:dyDescent="0.2">
      <c r="A18086" s="734">
        <v>45293</v>
      </c>
      <c r="B18086" s="63" t="s">
        <v>10232</v>
      </c>
      <c r="C18086" s="670" t="s">
        <v>10994</v>
      </c>
      <c r="D18086" s="907" t="s">
        <v>12084</v>
      </c>
      <c r="E18086" s="672">
        <v>25000</v>
      </c>
      <c r="F18086" s="126"/>
      <c r="G18086" s="126">
        <f t="shared" si="290"/>
        <v>-25000</v>
      </c>
      <c r="H18086" s="705" t="s">
        <v>12050</v>
      </c>
    </row>
    <row r="18087" spans="1:8" ht="15" x14ac:dyDescent="0.2">
      <c r="A18087" s="734">
        <v>45293</v>
      </c>
      <c r="B18087" s="63" t="s">
        <v>9986</v>
      </c>
      <c r="C18087" s="670" t="s">
        <v>10994</v>
      </c>
      <c r="D18087" s="907" t="s">
        <v>12084</v>
      </c>
      <c r="E18087" s="672">
        <v>4500</v>
      </c>
      <c r="F18087" s="126"/>
      <c r="G18087" s="126">
        <f t="shared" si="290"/>
        <v>-4500</v>
      </c>
      <c r="H18087" s="705" t="s">
        <v>12050</v>
      </c>
    </row>
    <row r="18088" spans="1:8" ht="15" x14ac:dyDescent="0.2">
      <c r="A18088" s="734">
        <v>45293</v>
      </c>
      <c r="B18088" s="63" t="s">
        <v>9986</v>
      </c>
      <c r="C18088" s="63" t="s">
        <v>11754</v>
      </c>
      <c r="D18088" s="183" t="s">
        <v>12039</v>
      </c>
      <c r="E18088" s="126">
        <v>267000</v>
      </c>
      <c r="F18088" s="126"/>
      <c r="G18088" s="126">
        <f t="shared" si="290"/>
        <v>-267000</v>
      </c>
      <c r="H18088" s="705" t="s">
        <v>12050</v>
      </c>
    </row>
    <row r="18089" spans="1:8" ht="15" x14ac:dyDescent="0.2">
      <c r="A18089" s="734">
        <v>45293</v>
      </c>
      <c r="B18089" s="63" t="s">
        <v>12085</v>
      </c>
      <c r="C18089" s="63" t="s">
        <v>12086</v>
      </c>
      <c r="D18089" s="183" t="s">
        <v>12087</v>
      </c>
      <c r="E18089" s="126">
        <v>15000</v>
      </c>
      <c r="F18089" s="126"/>
      <c r="G18089" s="126">
        <f t="shared" ref="G18089:G18104" si="291">F18089-E18089</f>
        <v>-15000</v>
      </c>
      <c r="H18089" s="705" t="s">
        <v>12050</v>
      </c>
    </row>
    <row r="18090" spans="1:8" ht="15" x14ac:dyDescent="0.2">
      <c r="A18090" s="734">
        <v>45293</v>
      </c>
      <c r="B18090" s="63" t="s">
        <v>3946</v>
      </c>
      <c r="C18090" s="63" t="s">
        <v>286</v>
      </c>
      <c r="D18090" s="183" t="s">
        <v>11385</v>
      </c>
      <c r="E18090" s="126">
        <v>500</v>
      </c>
      <c r="F18090" s="126"/>
      <c r="G18090" s="126">
        <f t="shared" si="291"/>
        <v>-500</v>
      </c>
      <c r="H18090" s="705" t="s">
        <v>12050</v>
      </c>
    </row>
    <row r="18091" spans="1:8" ht="15" x14ac:dyDescent="0.2">
      <c r="A18091" s="734">
        <v>45293</v>
      </c>
      <c r="B18091" s="63" t="s">
        <v>3946</v>
      </c>
      <c r="C18091" s="63" t="s">
        <v>5741</v>
      </c>
      <c r="D18091" s="183" t="s">
        <v>370</v>
      </c>
      <c r="E18091" s="126">
        <v>2500</v>
      </c>
      <c r="F18091" s="126"/>
      <c r="G18091" s="126">
        <f t="shared" si="291"/>
        <v>-2500</v>
      </c>
      <c r="H18091" s="705" t="s">
        <v>12050</v>
      </c>
    </row>
    <row r="18092" spans="1:8" ht="15" x14ac:dyDescent="0.2">
      <c r="A18092" s="734">
        <v>45293</v>
      </c>
      <c r="B18092" s="63" t="s">
        <v>10232</v>
      </c>
      <c r="C18092" s="63" t="s">
        <v>5741</v>
      </c>
      <c r="D18092" s="183" t="s">
        <v>370</v>
      </c>
      <c r="E18092" s="126">
        <v>1800</v>
      </c>
      <c r="F18092" s="126"/>
      <c r="G18092" s="126">
        <f t="shared" si="291"/>
        <v>-1800</v>
      </c>
      <c r="H18092" s="705" t="s">
        <v>12050</v>
      </c>
    </row>
    <row r="18093" spans="1:8" ht="15" x14ac:dyDescent="0.2">
      <c r="A18093" s="734">
        <v>45293</v>
      </c>
      <c r="B18093" s="63" t="s">
        <v>103</v>
      </c>
      <c r="C18093" s="63" t="s">
        <v>103</v>
      </c>
      <c r="D18093" s="183" t="s">
        <v>12088</v>
      </c>
      <c r="E18093" s="126">
        <v>5000</v>
      </c>
      <c r="F18093" s="126"/>
      <c r="G18093" s="126">
        <f t="shared" si="291"/>
        <v>-5000</v>
      </c>
      <c r="H18093" s="705" t="s">
        <v>12050</v>
      </c>
    </row>
    <row r="18094" spans="1:8" ht="17.25" customHeight="1" x14ac:dyDescent="0.2">
      <c r="A18094" s="734">
        <v>45293</v>
      </c>
      <c r="B18094" s="63" t="s">
        <v>11619</v>
      </c>
      <c r="C18094" s="670" t="s">
        <v>10994</v>
      </c>
      <c r="D18094" s="907" t="s">
        <v>12090</v>
      </c>
      <c r="E18094" s="672">
        <v>38000</v>
      </c>
      <c r="F18094" s="126"/>
      <c r="G18094" s="126">
        <f t="shared" si="291"/>
        <v>-38000</v>
      </c>
      <c r="H18094" s="705" t="s">
        <v>12050</v>
      </c>
    </row>
    <row r="18095" spans="1:8" ht="17.25" customHeight="1" x14ac:dyDescent="0.2">
      <c r="A18095" s="734">
        <v>45293</v>
      </c>
      <c r="B18095" s="63" t="s">
        <v>11091</v>
      </c>
      <c r="C18095" s="670" t="s">
        <v>10994</v>
      </c>
      <c r="D18095" s="907" t="s">
        <v>12089</v>
      </c>
      <c r="E18095" s="672">
        <v>38000</v>
      </c>
      <c r="F18095" s="126"/>
      <c r="G18095" s="126">
        <f t="shared" si="291"/>
        <v>-38000</v>
      </c>
      <c r="H18095" s="705" t="s">
        <v>12050</v>
      </c>
    </row>
    <row r="18096" spans="1:8" ht="24" x14ac:dyDescent="0.2">
      <c r="A18096" s="734">
        <v>45293</v>
      </c>
      <c r="B18096" s="63" t="s">
        <v>11556</v>
      </c>
      <c r="C18096" s="63" t="s">
        <v>10994</v>
      </c>
      <c r="D18096" s="183" t="s">
        <v>12091</v>
      </c>
      <c r="E18096" s="126">
        <v>100000</v>
      </c>
      <c r="F18096" s="126"/>
      <c r="G18096" s="126">
        <f t="shared" si="291"/>
        <v>-100000</v>
      </c>
      <c r="H18096" s="705" t="s">
        <v>12050</v>
      </c>
    </row>
    <row r="18097" spans="1:8" ht="15" x14ac:dyDescent="0.2">
      <c r="A18097" s="734">
        <v>45294</v>
      </c>
      <c r="B18097" s="63" t="s">
        <v>37</v>
      </c>
      <c r="C18097" s="63" t="s">
        <v>794</v>
      </c>
      <c r="D18097" s="183" t="s">
        <v>12092</v>
      </c>
      <c r="E18097" s="126">
        <v>5000</v>
      </c>
      <c r="F18097" s="126"/>
      <c r="G18097" s="126">
        <f t="shared" si="291"/>
        <v>-5000</v>
      </c>
      <c r="H18097" s="705" t="s">
        <v>12050</v>
      </c>
    </row>
    <row r="18098" spans="1:8" ht="15" x14ac:dyDescent="0.2">
      <c r="A18098" s="734">
        <v>45294</v>
      </c>
      <c r="B18098" s="63" t="s">
        <v>11730</v>
      </c>
      <c r="C18098" s="63" t="s">
        <v>10994</v>
      </c>
      <c r="D18098" s="183" t="s">
        <v>12093</v>
      </c>
      <c r="E18098" s="126">
        <v>3000</v>
      </c>
      <c r="F18098" s="126"/>
      <c r="G18098" s="126">
        <f t="shared" si="291"/>
        <v>-3000</v>
      </c>
      <c r="H18098" s="705" t="s">
        <v>12050</v>
      </c>
    </row>
    <row r="18099" spans="1:8" ht="15" x14ac:dyDescent="0.2">
      <c r="A18099" s="734">
        <v>45294</v>
      </c>
      <c r="B18099" s="63" t="s">
        <v>11091</v>
      </c>
      <c r="C18099" s="63" t="s">
        <v>5387</v>
      </c>
      <c r="D18099" s="183" t="s">
        <v>12102</v>
      </c>
      <c r="E18099" s="126">
        <v>7000</v>
      </c>
      <c r="F18099" s="126"/>
      <c r="G18099" s="126">
        <f t="shared" si="291"/>
        <v>-7000</v>
      </c>
      <c r="H18099" s="705" t="s">
        <v>12050</v>
      </c>
    </row>
    <row r="18100" spans="1:8" ht="15" x14ac:dyDescent="0.2">
      <c r="A18100" s="734">
        <v>45294</v>
      </c>
      <c r="B18100" s="63" t="s">
        <v>11730</v>
      </c>
      <c r="C18100" s="63" t="s">
        <v>11101</v>
      </c>
      <c r="D18100" s="183" t="s">
        <v>1157</v>
      </c>
      <c r="E18100" s="126">
        <v>40000</v>
      </c>
      <c r="F18100" s="126"/>
      <c r="G18100" s="126">
        <f t="shared" si="291"/>
        <v>-40000</v>
      </c>
      <c r="H18100" s="705" t="s">
        <v>12050</v>
      </c>
    </row>
    <row r="18101" spans="1:8" ht="15" customHeight="1" x14ac:dyDescent="0.2">
      <c r="A18101" s="734">
        <v>45294</v>
      </c>
      <c r="B18101" s="63" t="s">
        <v>10232</v>
      </c>
      <c r="C18101" s="63" t="s">
        <v>5741</v>
      </c>
      <c r="D18101" s="183" t="s">
        <v>370</v>
      </c>
      <c r="E18101" s="126">
        <v>700</v>
      </c>
      <c r="F18101" s="126"/>
      <c r="G18101" s="126">
        <f t="shared" si="291"/>
        <v>-700</v>
      </c>
      <c r="H18101" s="705" t="s">
        <v>12050</v>
      </c>
    </row>
    <row r="18102" spans="1:8" ht="15" x14ac:dyDescent="0.2">
      <c r="A18102" s="734">
        <v>45294</v>
      </c>
      <c r="B18102" s="63" t="s">
        <v>103</v>
      </c>
      <c r="C18102" s="63" t="s">
        <v>103</v>
      </c>
      <c r="D18102" s="183" t="s">
        <v>8158</v>
      </c>
      <c r="E18102" s="126">
        <v>3000</v>
      </c>
      <c r="F18102" s="126"/>
      <c r="G18102" s="126">
        <f t="shared" si="291"/>
        <v>-3000</v>
      </c>
      <c r="H18102" s="705" t="s">
        <v>12050</v>
      </c>
    </row>
    <row r="18103" spans="1:8" ht="15" x14ac:dyDescent="0.2">
      <c r="A18103" s="734">
        <v>45294</v>
      </c>
      <c r="B18103" s="63" t="s">
        <v>11091</v>
      </c>
      <c r="C18103" s="63" t="s">
        <v>10994</v>
      </c>
      <c r="D18103" s="183" t="s">
        <v>12103</v>
      </c>
      <c r="E18103" s="126">
        <v>7000</v>
      </c>
      <c r="F18103" s="126"/>
      <c r="G18103" s="126">
        <f t="shared" si="291"/>
        <v>-7000</v>
      </c>
      <c r="H18103" s="705" t="s">
        <v>12050</v>
      </c>
    </row>
    <row r="18104" spans="1:8" ht="15" x14ac:dyDescent="0.2">
      <c r="A18104" s="734">
        <v>45294</v>
      </c>
      <c r="B18104" s="63" t="s">
        <v>10232</v>
      </c>
      <c r="C18104" s="63" t="s">
        <v>10994</v>
      </c>
      <c r="D18104" s="183" t="s">
        <v>12104</v>
      </c>
      <c r="E18104" s="126">
        <v>6000</v>
      </c>
      <c r="F18104" s="126"/>
      <c r="G18104" s="126">
        <f t="shared" si="291"/>
        <v>-6000</v>
      </c>
      <c r="H18104" s="705" t="s">
        <v>12050</v>
      </c>
    </row>
    <row r="18105" spans="1:8" ht="15" x14ac:dyDescent="0.2">
      <c r="A18105" s="734">
        <v>45294</v>
      </c>
      <c r="B18105" s="63" t="s">
        <v>103</v>
      </c>
      <c r="C18105" s="63" t="s">
        <v>103</v>
      </c>
      <c r="D18105" s="183" t="s">
        <v>8158</v>
      </c>
      <c r="E18105" s="126">
        <v>4000</v>
      </c>
      <c r="F18105" s="126"/>
      <c r="G18105" s="126">
        <f t="shared" ref="G18105:G18129" si="292">F18105-E18105</f>
        <v>-4000</v>
      </c>
      <c r="H18105" s="705" t="s">
        <v>12050</v>
      </c>
    </row>
    <row r="18106" spans="1:8" ht="15" x14ac:dyDescent="0.2">
      <c r="A18106" s="734">
        <v>45294</v>
      </c>
      <c r="B18106" s="63" t="s">
        <v>11095</v>
      </c>
      <c r="C18106" s="670" t="s">
        <v>5681</v>
      </c>
      <c r="D18106" s="907" t="s">
        <v>12105</v>
      </c>
      <c r="E18106" s="672">
        <v>60000</v>
      </c>
      <c r="F18106" s="126"/>
      <c r="G18106" s="126">
        <f t="shared" si="292"/>
        <v>-60000</v>
      </c>
      <c r="H18106" s="705" t="s">
        <v>12050</v>
      </c>
    </row>
    <row r="18107" spans="1:8" ht="15" x14ac:dyDescent="0.2">
      <c r="A18107" s="734">
        <v>45294</v>
      </c>
      <c r="B18107" s="63" t="s">
        <v>10379</v>
      </c>
      <c r="C18107" s="670" t="s">
        <v>5681</v>
      </c>
      <c r="D18107" s="907" t="s">
        <v>12105</v>
      </c>
      <c r="E18107" s="672">
        <v>190000</v>
      </c>
      <c r="F18107" s="126"/>
      <c r="G18107" s="126">
        <f t="shared" si="292"/>
        <v>-190000</v>
      </c>
      <c r="H18107" s="705" t="s">
        <v>12050</v>
      </c>
    </row>
    <row r="18108" spans="1:8" ht="15" x14ac:dyDescent="0.2">
      <c r="A18108" s="734">
        <v>45294</v>
      </c>
      <c r="B18108" s="736" t="s">
        <v>10909</v>
      </c>
      <c r="C18108" s="63" t="s">
        <v>10854</v>
      </c>
      <c r="D18108" s="183" t="s">
        <v>12039</v>
      </c>
      <c r="E18108" s="126">
        <v>500000</v>
      </c>
      <c r="F18108" s="126"/>
      <c r="G18108" s="126">
        <f t="shared" si="292"/>
        <v>-500000</v>
      </c>
      <c r="H18108" s="705" t="s">
        <v>12050</v>
      </c>
    </row>
    <row r="18109" spans="1:8" ht="15" x14ac:dyDescent="0.2">
      <c r="A18109" s="734">
        <v>45294</v>
      </c>
      <c r="B18109" s="63" t="s">
        <v>11730</v>
      </c>
      <c r="C18109" s="63" t="s">
        <v>11101</v>
      </c>
      <c r="D18109" s="183" t="s">
        <v>12106</v>
      </c>
      <c r="E18109" s="126">
        <v>30000</v>
      </c>
      <c r="F18109" s="126"/>
      <c r="G18109" s="126">
        <f t="shared" si="292"/>
        <v>-30000</v>
      </c>
      <c r="H18109" s="705" t="s">
        <v>12050</v>
      </c>
    </row>
    <row r="18110" spans="1:8" ht="15" x14ac:dyDescent="0.2">
      <c r="A18110" s="734">
        <v>45294</v>
      </c>
      <c r="B18110" s="63" t="s">
        <v>11730</v>
      </c>
      <c r="C18110" s="63" t="s">
        <v>12107</v>
      </c>
      <c r="D18110" s="183" t="s">
        <v>12106</v>
      </c>
      <c r="E18110" s="126">
        <v>50000</v>
      </c>
      <c r="F18110" s="126"/>
      <c r="G18110" s="126">
        <f t="shared" si="292"/>
        <v>-50000</v>
      </c>
      <c r="H18110" s="705" t="s">
        <v>12050</v>
      </c>
    </row>
    <row r="18111" spans="1:8" ht="15" customHeight="1" x14ac:dyDescent="0.2">
      <c r="A18111" s="734">
        <v>45295</v>
      </c>
      <c r="B18111" s="63" t="s">
        <v>11899</v>
      </c>
      <c r="C18111" s="63" t="s">
        <v>12030</v>
      </c>
      <c r="D18111" s="183" t="s">
        <v>12031</v>
      </c>
      <c r="E18111" s="126">
        <v>750000</v>
      </c>
      <c r="F18111" s="126"/>
      <c r="G18111" s="126">
        <f t="shared" si="292"/>
        <v>-750000</v>
      </c>
      <c r="H18111" s="705" t="s">
        <v>12050</v>
      </c>
    </row>
    <row r="18112" spans="1:8" ht="15" customHeight="1" x14ac:dyDescent="0.2">
      <c r="A18112" s="734">
        <v>45295</v>
      </c>
      <c r="B18112" s="63" t="s">
        <v>10232</v>
      </c>
      <c r="C18112" s="670" t="s">
        <v>8394</v>
      </c>
      <c r="D18112" s="907" t="s">
        <v>12139</v>
      </c>
      <c r="E18112" s="672">
        <v>250000</v>
      </c>
      <c r="F18112" s="126"/>
      <c r="G18112" s="126">
        <f t="shared" si="292"/>
        <v>-250000</v>
      </c>
      <c r="H18112" s="705" t="s">
        <v>12050</v>
      </c>
    </row>
    <row r="18113" spans="1:8" ht="15" customHeight="1" x14ac:dyDescent="0.2">
      <c r="A18113" s="734">
        <v>45295</v>
      </c>
      <c r="B18113" s="63" t="s">
        <v>11448</v>
      </c>
      <c r="C18113" s="670" t="s">
        <v>8394</v>
      </c>
      <c r="D18113" s="907" t="s">
        <v>12139</v>
      </c>
      <c r="E18113" s="672">
        <v>250000</v>
      </c>
      <c r="F18113" s="126"/>
      <c r="G18113" s="126">
        <f t="shared" si="292"/>
        <v>-250000</v>
      </c>
      <c r="H18113" s="705" t="s">
        <v>12050</v>
      </c>
    </row>
    <row r="18114" spans="1:8" ht="15" customHeight="1" x14ac:dyDescent="0.2">
      <c r="A18114" s="734">
        <v>45295</v>
      </c>
      <c r="B18114" s="63" t="s">
        <v>11619</v>
      </c>
      <c r="C18114" s="670" t="s">
        <v>8394</v>
      </c>
      <c r="D18114" s="907" t="s">
        <v>12139</v>
      </c>
      <c r="E18114" s="672">
        <v>500000</v>
      </c>
      <c r="F18114" s="126"/>
      <c r="G18114" s="126">
        <f t="shared" si="292"/>
        <v>-500000</v>
      </c>
      <c r="H18114" s="705" t="s">
        <v>12050</v>
      </c>
    </row>
    <row r="18115" spans="1:8" ht="15" customHeight="1" x14ac:dyDescent="0.2">
      <c r="A18115" s="734">
        <v>45295</v>
      </c>
      <c r="B18115" s="63" t="s">
        <v>3946</v>
      </c>
      <c r="C18115" s="63" t="s">
        <v>10994</v>
      </c>
      <c r="D18115" s="183" t="s">
        <v>12109</v>
      </c>
      <c r="E18115" s="126">
        <v>78000</v>
      </c>
      <c r="F18115" s="126"/>
      <c r="G18115" s="126">
        <f t="shared" si="292"/>
        <v>-78000</v>
      </c>
      <c r="H18115" s="705" t="s">
        <v>12050</v>
      </c>
    </row>
    <row r="18116" spans="1:8" ht="15" x14ac:dyDescent="0.2">
      <c r="A18116" s="734">
        <v>45295</v>
      </c>
      <c r="B18116" s="63" t="s">
        <v>3946</v>
      </c>
      <c r="C18116" s="63" t="s">
        <v>5741</v>
      </c>
      <c r="D18116" s="183" t="s">
        <v>12110</v>
      </c>
      <c r="E18116" s="126">
        <v>2500</v>
      </c>
      <c r="F18116" s="126"/>
      <c r="G18116" s="126">
        <f t="shared" si="292"/>
        <v>-2500</v>
      </c>
      <c r="H18116" s="705" t="s">
        <v>12050</v>
      </c>
    </row>
    <row r="18117" spans="1:8" ht="15" x14ac:dyDescent="0.2">
      <c r="A18117" s="734">
        <v>45295</v>
      </c>
      <c r="B18117" s="63" t="s">
        <v>3946</v>
      </c>
      <c r="C18117" s="63" t="s">
        <v>286</v>
      </c>
      <c r="D18117" s="183" t="s">
        <v>11385</v>
      </c>
      <c r="E18117" s="126">
        <v>500</v>
      </c>
      <c r="F18117" s="126"/>
      <c r="G18117" s="126">
        <f t="shared" si="292"/>
        <v>-500</v>
      </c>
      <c r="H18117" s="705" t="s">
        <v>12050</v>
      </c>
    </row>
    <row r="18118" spans="1:8" ht="24" x14ac:dyDescent="0.2">
      <c r="A18118" s="734">
        <v>45295</v>
      </c>
      <c r="B18118" s="63" t="s">
        <v>11899</v>
      </c>
      <c r="C18118" s="63" t="s">
        <v>10994</v>
      </c>
      <c r="D18118" s="183" t="s">
        <v>12111</v>
      </c>
      <c r="E18118" s="126">
        <v>85000</v>
      </c>
      <c r="F18118" s="126"/>
      <c r="G18118" s="126">
        <f t="shared" si="292"/>
        <v>-85000</v>
      </c>
      <c r="H18118" s="705" t="s">
        <v>12050</v>
      </c>
    </row>
    <row r="18119" spans="1:8" ht="15" x14ac:dyDescent="0.2">
      <c r="A18119" s="734">
        <v>45295</v>
      </c>
      <c r="B18119" s="63" t="s">
        <v>11899</v>
      </c>
      <c r="C18119" s="63" t="s">
        <v>12113</v>
      </c>
      <c r="D18119" s="183" t="s">
        <v>12112</v>
      </c>
      <c r="E18119" s="126">
        <v>165988</v>
      </c>
      <c r="F18119" s="126"/>
      <c r="G18119" s="126">
        <f t="shared" si="292"/>
        <v>-165988</v>
      </c>
      <c r="H18119" s="705" t="s">
        <v>12050</v>
      </c>
    </row>
    <row r="18120" spans="1:8" ht="15" x14ac:dyDescent="0.2">
      <c r="A18120" s="734">
        <v>45295</v>
      </c>
      <c r="B18120" s="63" t="s">
        <v>10471</v>
      </c>
      <c r="C18120" s="63" t="s">
        <v>12035</v>
      </c>
      <c r="D18120" s="183" t="s">
        <v>12114</v>
      </c>
      <c r="E18120" s="126">
        <v>60000</v>
      </c>
      <c r="F18120" s="126"/>
      <c r="G18120" s="126">
        <f t="shared" si="292"/>
        <v>-60000</v>
      </c>
      <c r="H18120" s="705" t="s">
        <v>12050</v>
      </c>
    </row>
    <row r="18121" spans="1:8" ht="15" x14ac:dyDescent="0.2">
      <c r="A18121" s="734">
        <v>45295</v>
      </c>
      <c r="B18121" s="63" t="s">
        <v>37</v>
      </c>
      <c r="C18121" s="63" t="s">
        <v>392</v>
      </c>
      <c r="D18121" s="183" t="s">
        <v>12115</v>
      </c>
      <c r="E18121" s="126">
        <v>400</v>
      </c>
      <c r="F18121" s="126"/>
      <c r="G18121" s="126">
        <f t="shared" si="292"/>
        <v>-400</v>
      </c>
      <c r="H18121" s="705" t="s">
        <v>12050</v>
      </c>
    </row>
    <row r="18122" spans="1:8" ht="15" x14ac:dyDescent="0.2">
      <c r="A18122" s="734">
        <v>45295</v>
      </c>
      <c r="B18122" s="63" t="s">
        <v>37</v>
      </c>
      <c r="C18122" s="63" t="s">
        <v>392</v>
      </c>
      <c r="D18122" s="183" t="s">
        <v>6429</v>
      </c>
      <c r="E18122" s="126">
        <v>3000</v>
      </c>
      <c r="F18122" s="126"/>
      <c r="G18122" s="126">
        <f t="shared" si="292"/>
        <v>-3000</v>
      </c>
      <c r="H18122" s="705" t="s">
        <v>12050</v>
      </c>
    </row>
    <row r="18123" spans="1:8" ht="15" customHeight="1" x14ac:dyDescent="0.2">
      <c r="A18123" s="734">
        <v>45295</v>
      </c>
      <c r="B18123" s="63" t="s">
        <v>10909</v>
      </c>
      <c r="C18123" s="63" t="s">
        <v>10994</v>
      </c>
      <c r="D18123" s="183" t="s">
        <v>12116</v>
      </c>
      <c r="E18123" s="126">
        <v>2000</v>
      </c>
      <c r="F18123" s="126"/>
      <c r="G18123" s="126">
        <f t="shared" si="292"/>
        <v>-2000</v>
      </c>
      <c r="H18123" s="705" t="s">
        <v>12050</v>
      </c>
    </row>
    <row r="18124" spans="1:8" ht="15" customHeight="1" x14ac:dyDescent="0.2">
      <c r="A18124" s="734">
        <v>45295</v>
      </c>
      <c r="B18124" s="63" t="s">
        <v>103</v>
      </c>
      <c r="C18124" s="63" t="s">
        <v>1495</v>
      </c>
      <c r="D18124" s="183" t="s">
        <v>370</v>
      </c>
      <c r="E18124" s="126">
        <v>1980</v>
      </c>
      <c r="F18124" s="126"/>
      <c r="G18124" s="126">
        <f t="shared" si="292"/>
        <v>-1980</v>
      </c>
      <c r="H18124" s="705" t="s">
        <v>12050</v>
      </c>
    </row>
    <row r="18125" spans="1:8" ht="15" customHeight="1" x14ac:dyDescent="0.2">
      <c r="A18125" s="734">
        <v>45295</v>
      </c>
      <c r="B18125" s="63" t="s">
        <v>103</v>
      </c>
      <c r="C18125" s="63" t="s">
        <v>392</v>
      </c>
      <c r="D18125" s="183" t="s">
        <v>10989</v>
      </c>
      <c r="E18125" s="126">
        <v>1000</v>
      </c>
      <c r="F18125" s="126"/>
      <c r="G18125" s="126">
        <f t="shared" si="292"/>
        <v>-1000</v>
      </c>
      <c r="H18125" s="705" t="s">
        <v>12050</v>
      </c>
    </row>
    <row r="18126" spans="1:8" ht="15" customHeight="1" x14ac:dyDescent="0.2">
      <c r="A18126" s="734">
        <v>45295</v>
      </c>
      <c r="B18126" s="63" t="s">
        <v>11899</v>
      </c>
      <c r="C18126" s="63" t="s">
        <v>5741</v>
      </c>
      <c r="D18126" s="183" t="s">
        <v>10337</v>
      </c>
      <c r="E18126" s="126">
        <v>300</v>
      </c>
      <c r="F18126" s="126"/>
      <c r="G18126" s="126">
        <f t="shared" si="292"/>
        <v>-300</v>
      </c>
      <c r="H18126" s="705" t="s">
        <v>12050</v>
      </c>
    </row>
    <row r="18127" spans="1:8" ht="15" customHeight="1" x14ac:dyDescent="0.2">
      <c r="A18127" s="734">
        <v>45295</v>
      </c>
      <c r="B18127" s="63" t="s">
        <v>11730</v>
      </c>
      <c r="C18127" s="63" t="s">
        <v>5741</v>
      </c>
      <c r="D18127" s="183" t="s">
        <v>10337</v>
      </c>
      <c r="E18127" s="126">
        <v>700</v>
      </c>
      <c r="F18127" s="126"/>
      <c r="G18127" s="126">
        <f t="shared" si="292"/>
        <v>-700</v>
      </c>
      <c r="H18127" s="705" t="s">
        <v>12050</v>
      </c>
    </row>
    <row r="18128" spans="1:8" ht="15" customHeight="1" x14ac:dyDescent="0.2">
      <c r="A18128" s="734">
        <v>45295</v>
      </c>
      <c r="B18128" s="63" t="s">
        <v>11091</v>
      </c>
      <c r="C18128" s="63" t="s">
        <v>5741</v>
      </c>
      <c r="D18128" s="183" t="s">
        <v>370</v>
      </c>
      <c r="E18128" s="126">
        <v>700</v>
      </c>
      <c r="F18128" s="126"/>
      <c r="G18128" s="126">
        <f t="shared" si="292"/>
        <v>-700</v>
      </c>
      <c r="H18128" s="705" t="s">
        <v>12050</v>
      </c>
    </row>
    <row r="18129" spans="1:8" ht="14.25" customHeight="1" x14ac:dyDescent="0.2">
      <c r="A18129" s="734">
        <v>45295</v>
      </c>
      <c r="B18129" s="63" t="s">
        <v>11448</v>
      </c>
      <c r="C18129" s="63" t="s">
        <v>10994</v>
      </c>
      <c r="D18129" s="183" t="s">
        <v>12118</v>
      </c>
      <c r="E18129" s="126">
        <v>15000</v>
      </c>
      <c r="F18129" s="126"/>
      <c r="G18129" s="126">
        <f t="shared" si="292"/>
        <v>-15000</v>
      </c>
      <c r="H18129" s="705" t="s">
        <v>12050</v>
      </c>
    </row>
    <row r="18130" spans="1:8" ht="15" x14ac:dyDescent="0.2">
      <c r="A18130" s="734">
        <v>45296</v>
      </c>
      <c r="B18130" s="63" t="s">
        <v>3946</v>
      </c>
      <c r="C18130" s="63" t="s">
        <v>12120</v>
      </c>
      <c r="D18130" s="183" t="s">
        <v>12121</v>
      </c>
      <c r="E18130" s="126">
        <v>75000</v>
      </c>
      <c r="F18130" s="126"/>
      <c r="G18130" s="126">
        <f t="shared" ref="G18130:G18166" si="293">F18130-E18130</f>
        <v>-75000</v>
      </c>
      <c r="H18130" s="705" t="s">
        <v>12050</v>
      </c>
    </row>
    <row r="18131" spans="1:8" ht="15" x14ac:dyDescent="0.2">
      <c r="A18131" s="734">
        <v>45296</v>
      </c>
      <c r="B18131" s="63" t="s">
        <v>103</v>
      </c>
      <c r="C18131" s="63" t="s">
        <v>103</v>
      </c>
      <c r="D18131" s="183" t="s">
        <v>8158</v>
      </c>
      <c r="E18131" s="126">
        <v>4000</v>
      </c>
      <c r="F18131" s="126"/>
      <c r="G18131" s="126">
        <f t="shared" si="293"/>
        <v>-4000</v>
      </c>
      <c r="H18131" s="705" t="s">
        <v>12050</v>
      </c>
    </row>
    <row r="18132" spans="1:8" ht="15" x14ac:dyDescent="0.2">
      <c r="A18132" s="734">
        <v>45296</v>
      </c>
      <c r="B18132" s="63" t="s">
        <v>103</v>
      </c>
      <c r="C18132" s="63" t="s">
        <v>103</v>
      </c>
      <c r="D18132" s="183" t="s">
        <v>12122</v>
      </c>
      <c r="E18132" s="126">
        <v>1800</v>
      </c>
      <c r="F18132" s="126"/>
      <c r="G18132" s="126">
        <f t="shared" si="293"/>
        <v>-1800</v>
      </c>
      <c r="H18132" s="705" t="s">
        <v>12050</v>
      </c>
    </row>
    <row r="18133" spans="1:8" ht="15" x14ac:dyDescent="0.2">
      <c r="A18133" s="734">
        <v>45296</v>
      </c>
      <c r="B18133" s="63" t="s">
        <v>11899</v>
      </c>
      <c r="C18133" s="63" t="s">
        <v>8372</v>
      </c>
      <c r="D18133" s="183" t="s">
        <v>370</v>
      </c>
      <c r="E18133" s="126">
        <v>2700</v>
      </c>
      <c r="F18133" s="126"/>
      <c r="G18133" s="126">
        <f t="shared" si="293"/>
        <v>-2700</v>
      </c>
      <c r="H18133" s="705" t="s">
        <v>12050</v>
      </c>
    </row>
    <row r="18134" spans="1:8" ht="15" x14ac:dyDescent="0.2">
      <c r="A18134" s="734">
        <v>45296</v>
      </c>
      <c r="B18134" s="63" t="s">
        <v>11899</v>
      </c>
      <c r="C18134" s="63" t="s">
        <v>1063</v>
      </c>
      <c r="D18134" s="183" t="s">
        <v>12127</v>
      </c>
      <c r="E18134" s="126">
        <v>13000</v>
      </c>
      <c r="F18134" s="126"/>
      <c r="G18134" s="126">
        <f t="shared" si="293"/>
        <v>-13000</v>
      </c>
      <c r="H18134" s="705" t="s">
        <v>12050</v>
      </c>
    </row>
    <row r="18135" spans="1:8" ht="15" x14ac:dyDescent="0.2">
      <c r="A18135" s="734">
        <v>45297</v>
      </c>
      <c r="B18135" s="41" t="s">
        <v>6505</v>
      </c>
      <c r="C18135" s="63" t="s">
        <v>12019</v>
      </c>
      <c r="D18135" s="183" t="s">
        <v>12039</v>
      </c>
      <c r="E18135" s="126">
        <v>50000</v>
      </c>
      <c r="F18135" s="126"/>
      <c r="G18135" s="126">
        <f t="shared" si="293"/>
        <v>-50000</v>
      </c>
      <c r="H18135" s="705" t="s">
        <v>12050</v>
      </c>
    </row>
    <row r="18136" spans="1:8" ht="24" x14ac:dyDescent="0.2">
      <c r="A18136" s="734">
        <v>45297</v>
      </c>
      <c r="B18136" s="63" t="s">
        <v>10471</v>
      </c>
      <c r="C18136" s="63" t="s">
        <v>11635</v>
      </c>
      <c r="D18136" s="183" t="s">
        <v>12128</v>
      </c>
      <c r="E18136" s="126">
        <v>200000</v>
      </c>
      <c r="F18136" s="126"/>
      <c r="G18136" s="126">
        <f t="shared" si="293"/>
        <v>-200000</v>
      </c>
      <c r="H18136" s="705" t="s">
        <v>12050</v>
      </c>
    </row>
    <row r="18137" spans="1:8" ht="15" x14ac:dyDescent="0.2">
      <c r="A18137" s="734">
        <v>45296</v>
      </c>
      <c r="B18137" s="63" t="s">
        <v>11448</v>
      </c>
      <c r="C18137" s="63" t="s">
        <v>10994</v>
      </c>
      <c r="D18137" s="183" t="s">
        <v>12129</v>
      </c>
      <c r="E18137" s="126">
        <v>14000</v>
      </c>
      <c r="F18137" s="126"/>
      <c r="G18137" s="126">
        <f t="shared" si="293"/>
        <v>-14000</v>
      </c>
      <c r="H18137" s="705" t="s">
        <v>12050</v>
      </c>
    </row>
    <row r="18138" spans="1:8" ht="48" x14ac:dyDescent="0.2">
      <c r="A18138" s="734">
        <v>45296</v>
      </c>
      <c r="B18138" s="63" t="s">
        <v>11448</v>
      </c>
      <c r="C18138" s="63" t="s">
        <v>12131</v>
      </c>
      <c r="D18138" s="183" t="s">
        <v>12132</v>
      </c>
      <c r="E18138" s="126">
        <v>3600000</v>
      </c>
      <c r="F18138" s="126"/>
      <c r="G18138" s="126">
        <f t="shared" si="293"/>
        <v>-3600000</v>
      </c>
      <c r="H18138" s="705" t="s">
        <v>12050</v>
      </c>
    </row>
    <row r="18139" spans="1:8" ht="15" x14ac:dyDescent="0.2">
      <c r="A18139" s="734">
        <v>45297</v>
      </c>
      <c r="B18139" s="63" t="s">
        <v>10909</v>
      </c>
      <c r="C18139" s="63" t="s">
        <v>2190</v>
      </c>
      <c r="D18139" s="183" t="s">
        <v>12130</v>
      </c>
      <c r="E18139" s="126">
        <v>15000</v>
      </c>
      <c r="F18139" s="126"/>
      <c r="G18139" s="126">
        <f t="shared" si="293"/>
        <v>-15000</v>
      </c>
      <c r="H18139" s="705" t="s">
        <v>12050</v>
      </c>
    </row>
    <row r="18140" spans="1:8" ht="15" x14ac:dyDescent="0.2">
      <c r="A18140" s="734">
        <v>45297</v>
      </c>
      <c r="B18140" s="63" t="s">
        <v>11899</v>
      </c>
      <c r="C18140" s="63" t="s">
        <v>5741</v>
      </c>
      <c r="D18140" s="183" t="s">
        <v>370</v>
      </c>
      <c r="E18140" s="126">
        <v>1700</v>
      </c>
      <c r="F18140" s="126"/>
      <c r="G18140" s="126">
        <f t="shared" si="293"/>
        <v>-1700</v>
      </c>
      <c r="H18140" s="705" t="s">
        <v>12050</v>
      </c>
    </row>
    <row r="18141" spans="1:8" ht="15" x14ac:dyDescent="0.2">
      <c r="A18141" s="734">
        <v>45297</v>
      </c>
      <c r="B18141" s="63" t="s">
        <v>10909</v>
      </c>
      <c r="C18141" s="63" t="s">
        <v>5741</v>
      </c>
      <c r="D18141" s="183" t="s">
        <v>10337</v>
      </c>
      <c r="E18141" s="126">
        <v>400</v>
      </c>
      <c r="F18141" s="126"/>
      <c r="G18141" s="126">
        <f t="shared" si="293"/>
        <v>-400</v>
      </c>
      <c r="H18141" s="705" t="s">
        <v>12050</v>
      </c>
    </row>
    <row r="18142" spans="1:8" ht="15" x14ac:dyDescent="0.2">
      <c r="A18142" s="734">
        <v>45297</v>
      </c>
      <c r="B18142" s="63" t="s">
        <v>12155</v>
      </c>
      <c r="C18142" s="63" t="s">
        <v>10994</v>
      </c>
      <c r="D18142" s="183" t="s">
        <v>12134</v>
      </c>
      <c r="E18142" s="126">
        <v>10300</v>
      </c>
      <c r="F18142" s="126"/>
      <c r="G18142" s="126">
        <f t="shared" si="293"/>
        <v>-10300</v>
      </c>
      <c r="H18142" s="705" t="s">
        <v>12050</v>
      </c>
    </row>
    <row r="18143" spans="1:8" ht="15" x14ac:dyDescent="0.2">
      <c r="A18143" s="734">
        <v>45297</v>
      </c>
      <c r="B18143" s="63" t="s">
        <v>11637</v>
      </c>
      <c r="C18143" s="63" t="s">
        <v>392</v>
      </c>
      <c r="D18143" s="183" t="s">
        <v>12135</v>
      </c>
      <c r="E18143" s="126">
        <v>150</v>
      </c>
      <c r="F18143" s="126"/>
      <c r="G18143" s="126">
        <f t="shared" si="293"/>
        <v>-150</v>
      </c>
      <c r="H18143" s="705" t="s">
        <v>12050</v>
      </c>
    </row>
    <row r="18144" spans="1:8" ht="15" x14ac:dyDescent="0.2">
      <c r="A18144" s="734">
        <v>45297</v>
      </c>
      <c r="B18144" s="63" t="s">
        <v>10909</v>
      </c>
      <c r="C18144" s="63" t="s">
        <v>10994</v>
      </c>
      <c r="D18144" s="183" t="s">
        <v>12136</v>
      </c>
      <c r="E18144" s="126">
        <v>2000</v>
      </c>
      <c r="F18144" s="126"/>
      <c r="G18144" s="126">
        <f t="shared" si="293"/>
        <v>-2000</v>
      </c>
      <c r="H18144" s="705" t="s">
        <v>12050</v>
      </c>
    </row>
    <row r="18145" spans="1:8" ht="15" x14ac:dyDescent="0.2">
      <c r="A18145" s="734">
        <v>45297</v>
      </c>
      <c r="B18145" s="63" t="s">
        <v>11899</v>
      </c>
      <c r="C18145" s="63" t="s">
        <v>5741</v>
      </c>
      <c r="D18145" s="183" t="s">
        <v>12137</v>
      </c>
      <c r="E18145" s="126">
        <v>500</v>
      </c>
      <c r="F18145" s="126"/>
      <c r="G18145" s="126">
        <f t="shared" si="293"/>
        <v>-500</v>
      </c>
      <c r="H18145" s="705" t="s">
        <v>12050</v>
      </c>
    </row>
    <row r="18146" spans="1:8" ht="15" x14ac:dyDescent="0.2">
      <c r="A18146" s="734">
        <v>45299</v>
      </c>
      <c r="B18146" s="63" t="s">
        <v>12155</v>
      </c>
      <c r="C18146" s="63" t="s">
        <v>10994</v>
      </c>
      <c r="D18146" s="183" t="s">
        <v>12156</v>
      </c>
      <c r="E18146" s="126">
        <v>1500</v>
      </c>
      <c r="F18146" s="126"/>
      <c r="G18146" s="126">
        <f t="shared" si="293"/>
        <v>-1500</v>
      </c>
      <c r="H18146" s="705" t="s">
        <v>12050</v>
      </c>
    </row>
    <row r="18147" spans="1:8" ht="15" x14ac:dyDescent="0.2">
      <c r="A18147" s="734">
        <v>45299</v>
      </c>
      <c r="B18147" s="63" t="s">
        <v>11091</v>
      </c>
      <c r="C18147" s="63" t="s">
        <v>5741</v>
      </c>
      <c r="D18147" s="183" t="s">
        <v>12157</v>
      </c>
      <c r="E18147" s="126">
        <v>5000</v>
      </c>
      <c r="F18147" s="126"/>
      <c r="G18147" s="126">
        <f t="shared" si="293"/>
        <v>-5000</v>
      </c>
      <c r="H18147" s="705" t="s">
        <v>12050</v>
      </c>
    </row>
    <row r="18148" spans="1:8" ht="15" x14ac:dyDescent="0.2">
      <c r="A18148" s="734">
        <v>45299</v>
      </c>
      <c r="B18148" s="63" t="s">
        <v>11091</v>
      </c>
      <c r="C18148" s="63" t="s">
        <v>286</v>
      </c>
      <c r="D18148" s="183" t="s">
        <v>12163</v>
      </c>
      <c r="E18148" s="126">
        <v>7000</v>
      </c>
      <c r="F18148" s="126"/>
      <c r="G18148" s="126">
        <f t="shared" si="293"/>
        <v>-7000</v>
      </c>
      <c r="H18148" s="705" t="s">
        <v>12050</v>
      </c>
    </row>
    <row r="18149" spans="1:8" ht="15" x14ac:dyDescent="0.2">
      <c r="A18149" s="734">
        <v>45299</v>
      </c>
      <c r="B18149" s="63" t="s">
        <v>11091</v>
      </c>
      <c r="C18149" s="63" t="s">
        <v>10994</v>
      </c>
      <c r="D18149" s="183" t="s">
        <v>9917</v>
      </c>
      <c r="E18149" s="126">
        <v>29500</v>
      </c>
      <c r="F18149" s="126"/>
      <c r="G18149" s="126">
        <f t="shared" si="293"/>
        <v>-29500</v>
      </c>
      <c r="H18149" s="705" t="s">
        <v>12050</v>
      </c>
    </row>
    <row r="18150" spans="1:8" ht="15" x14ac:dyDescent="0.2">
      <c r="A18150" s="734">
        <v>45299</v>
      </c>
      <c r="B18150" s="63" t="s">
        <v>11091</v>
      </c>
      <c r="C18150" s="63" t="s">
        <v>392</v>
      </c>
      <c r="D18150" s="183" t="s">
        <v>12164</v>
      </c>
      <c r="E18150" s="126">
        <v>10000</v>
      </c>
      <c r="F18150" s="126"/>
      <c r="G18150" s="126">
        <f t="shared" si="293"/>
        <v>-10000</v>
      </c>
      <c r="H18150" s="705" t="s">
        <v>12050</v>
      </c>
    </row>
    <row r="18151" spans="1:8" ht="15" x14ac:dyDescent="0.2">
      <c r="A18151" s="734">
        <v>45299</v>
      </c>
      <c r="B18151" s="63" t="s">
        <v>11091</v>
      </c>
      <c r="C18151" s="63" t="s">
        <v>12243</v>
      </c>
      <c r="D18151" s="183" t="s">
        <v>12241</v>
      </c>
      <c r="E18151" s="126">
        <v>10000</v>
      </c>
      <c r="F18151" s="126"/>
      <c r="G18151" s="126">
        <f t="shared" si="293"/>
        <v>-10000</v>
      </c>
      <c r="H18151" s="705" t="s">
        <v>12050</v>
      </c>
    </row>
    <row r="18152" spans="1:8" ht="15" x14ac:dyDescent="0.2">
      <c r="A18152" s="734">
        <v>45299</v>
      </c>
      <c r="B18152" s="63" t="s">
        <v>103</v>
      </c>
      <c r="C18152" s="63" t="s">
        <v>392</v>
      </c>
      <c r="D18152" s="183" t="s">
        <v>12242</v>
      </c>
      <c r="E18152" s="126">
        <v>5000</v>
      </c>
      <c r="F18152" s="126"/>
      <c r="G18152" s="126">
        <f t="shared" si="293"/>
        <v>-5000</v>
      </c>
      <c r="H18152" s="705" t="s">
        <v>12050</v>
      </c>
    </row>
    <row r="18153" spans="1:8" ht="15" x14ac:dyDescent="0.2">
      <c r="A18153" s="734">
        <v>45300</v>
      </c>
      <c r="B18153" s="63" t="s">
        <v>11091</v>
      </c>
      <c r="C18153" s="63" t="s">
        <v>7949</v>
      </c>
      <c r="D18153" s="183" t="s">
        <v>12165</v>
      </c>
      <c r="E18153" s="126">
        <v>40000</v>
      </c>
      <c r="F18153" s="126"/>
      <c r="G18153" s="126">
        <f t="shared" si="293"/>
        <v>-40000</v>
      </c>
      <c r="H18153" s="705" t="s">
        <v>12050</v>
      </c>
    </row>
    <row r="18154" spans="1:8" ht="15" x14ac:dyDescent="0.2">
      <c r="A18154" s="734">
        <v>45300</v>
      </c>
      <c r="B18154" s="63" t="s">
        <v>10296</v>
      </c>
      <c r="C18154" s="566" t="s">
        <v>8394</v>
      </c>
      <c r="D18154" s="875" t="s">
        <v>12319</v>
      </c>
      <c r="E18154" s="567">
        <v>25780</v>
      </c>
      <c r="F18154" s="126"/>
      <c r="G18154" s="126">
        <f t="shared" si="293"/>
        <v>-25780</v>
      </c>
      <c r="H18154" s="705" t="s">
        <v>12050</v>
      </c>
    </row>
    <row r="18155" spans="1:8" ht="15" x14ac:dyDescent="0.2">
      <c r="A18155" s="734">
        <v>45300</v>
      </c>
      <c r="B18155" s="63" t="s">
        <v>10232</v>
      </c>
      <c r="C18155" s="566" t="s">
        <v>8394</v>
      </c>
      <c r="D18155" s="875" t="s">
        <v>12319</v>
      </c>
      <c r="E18155" s="567">
        <v>10470</v>
      </c>
      <c r="F18155" s="126"/>
      <c r="G18155" s="126">
        <f t="shared" ref="G18155:G18164" si="294">F18155-E18155</f>
        <v>-10470</v>
      </c>
      <c r="H18155" s="705" t="s">
        <v>12050</v>
      </c>
    </row>
    <row r="18156" spans="1:8" ht="15" x14ac:dyDescent="0.2">
      <c r="A18156" s="734">
        <v>45300</v>
      </c>
      <c r="B18156" s="63" t="s">
        <v>10577</v>
      </c>
      <c r="C18156" s="566" t="s">
        <v>8394</v>
      </c>
      <c r="D18156" s="875" t="s">
        <v>12319</v>
      </c>
      <c r="E18156" s="567">
        <v>1347</v>
      </c>
      <c r="F18156" s="126"/>
      <c r="G18156" s="126">
        <f t="shared" si="294"/>
        <v>-1347</v>
      </c>
      <c r="H18156" s="705" t="s">
        <v>12050</v>
      </c>
    </row>
    <row r="18157" spans="1:8" ht="15" x14ac:dyDescent="0.2">
      <c r="A18157" s="734">
        <v>45300</v>
      </c>
      <c r="B18157" s="63" t="s">
        <v>10910</v>
      </c>
      <c r="C18157" s="566" t="s">
        <v>8394</v>
      </c>
      <c r="D18157" s="875" t="s">
        <v>12319</v>
      </c>
      <c r="E18157" s="567">
        <v>187415</v>
      </c>
      <c r="F18157" s="126"/>
      <c r="G18157" s="126">
        <f t="shared" si="294"/>
        <v>-187415</v>
      </c>
      <c r="H18157" s="705" t="s">
        <v>12050</v>
      </c>
    </row>
    <row r="18158" spans="1:8" ht="15" x14ac:dyDescent="0.2">
      <c r="A18158" s="734">
        <v>45300</v>
      </c>
      <c r="B18158" s="63" t="s">
        <v>11008</v>
      </c>
      <c r="C18158" s="566" t="s">
        <v>8394</v>
      </c>
      <c r="D18158" s="875" t="s">
        <v>12319</v>
      </c>
      <c r="E18158" s="567">
        <v>4390</v>
      </c>
      <c r="F18158" s="126"/>
      <c r="G18158" s="126">
        <f t="shared" si="294"/>
        <v>-4390</v>
      </c>
      <c r="H18158" s="705" t="s">
        <v>12050</v>
      </c>
    </row>
    <row r="18159" spans="1:8" ht="15" x14ac:dyDescent="0.2">
      <c r="A18159" s="734">
        <v>45300</v>
      </c>
      <c r="B18159" s="63" t="s">
        <v>11077</v>
      </c>
      <c r="C18159" s="566" t="s">
        <v>8394</v>
      </c>
      <c r="D18159" s="875" t="s">
        <v>12319</v>
      </c>
      <c r="E18159" s="567">
        <v>75122</v>
      </c>
      <c r="F18159" s="126"/>
      <c r="G18159" s="126">
        <f t="shared" si="294"/>
        <v>-75122</v>
      </c>
      <c r="H18159" s="705" t="s">
        <v>12050</v>
      </c>
    </row>
    <row r="18160" spans="1:8" ht="15" x14ac:dyDescent="0.2">
      <c r="A18160" s="734">
        <v>45300</v>
      </c>
      <c r="B18160" s="63" t="s">
        <v>11448</v>
      </c>
      <c r="C18160" s="566" t="s">
        <v>8394</v>
      </c>
      <c r="D18160" s="875" t="s">
        <v>12319</v>
      </c>
      <c r="E18160" s="567">
        <v>130168</v>
      </c>
      <c r="F18160" s="126"/>
      <c r="G18160" s="126">
        <f t="shared" si="294"/>
        <v>-130168</v>
      </c>
      <c r="H18160" s="705" t="s">
        <v>12050</v>
      </c>
    </row>
    <row r="18161" spans="1:8" ht="15" x14ac:dyDescent="0.2">
      <c r="A18161" s="734">
        <v>45300</v>
      </c>
      <c r="B18161" s="63" t="s">
        <v>11273</v>
      </c>
      <c r="C18161" s="566" t="s">
        <v>8394</v>
      </c>
      <c r="D18161" s="875" t="s">
        <v>12319</v>
      </c>
      <c r="E18161" s="567">
        <v>13416</v>
      </c>
      <c r="F18161" s="126"/>
      <c r="G18161" s="126">
        <f t="shared" si="294"/>
        <v>-13416</v>
      </c>
      <c r="H18161" s="705" t="s">
        <v>12050</v>
      </c>
    </row>
    <row r="18162" spans="1:8" ht="15" x14ac:dyDescent="0.2">
      <c r="A18162" s="734">
        <v>45300</v>
      </c>
      <c r="B18162" s="63" t="s">
        <v>11718</v>
      </c>
      <c r="C18162" s="566" t="s">
        <v>8394</v>
      </c>
      <c r="D18162" s="875" t="s">
        <v>12319</v>
      </c>
      <c r="E18162" s="567">
        <v>56173</v>
      </c>
      <c r="F18162" s="126"/>
      <c r="G18162" s="126">
        <f t="shared" si="294"/>
        <v>-56173</v>
      </c>
      <c r="H18162" s="705" t="s">
        <v>12050</v>
      </c>
    </row>
    <row r="18163" spans="1:8" ht="15" x14ac:dyDescent="0.2">
      <c r="A18163" s="734">
        <v>45300</v>
      </c>
      <c r="B18163" s="63" t="s">
        <v>11513</v>
      </c>
      <c r="C18163" s="566" t="s">
        <v>8394</v>
      </c>
      <c r="D18163" s="875" t="s">
        <v>12319</v>
      </c>
      <c r="E18163" s="567">
        <v>73043</v>
      </c>
      <c r="F18163" s="126"/>
      <c r="G18163" s="126">
        <f t="shared" si="294"/>
        <v>-73043</v>
      </c>
      <c r="H18163" s="705" t="s">
        <v>12050</v>
      </c>
    </row>
    <row r="18164" spans="1:8" ht="15" x14ac:dyDescent="0.2">
      <c r="A18164" s="734">
        <v>45300</v>
      </c>
      <c r="B18164" s="63" t="s">
        <v>11619</v>
      </c>
      <c r="C18164" s="566" t="s">
        <v>8394</v>
      </c>
      <c r="D18164" s="875" t="s">
        <v>12319</v>
      </c>
      <c r="E18164" s="567">
        <v>322676</v>
      </c>
      <c r="F18164" s="126"/>
      <c r="G18164" s="126">
        <f t="shared" si="294"/>
        <v>-322676</v>
      </c>
      <c r="H18164" s="705" t="s">
        <v>12050</v>
      </c>
    </row>
    <row r="18165" spans="1:8" ht="15" x14ac:dyDescent="0.2">
      <c r="A18165" s="734">
        <v>45300</v>
      </c>
      <c r="B18165" s="736" t="s">
        <v>11637</v>
      </c>
      <c r="C18165" s="63" t="s">
        <v>11293</v>
      </c>
      <c r="D18165" s="183" t="s">
        <v>12039</v>
      </c>
      <c r="E18165" s="126">
        <v>275000</v>
      </c>
      <c r="F18165" s="126"/>
      <c r="G18165" s="126">
        <f t="shared" si="293"/>
        <v>-275000</v>
      </c>
      <c r="H18165" s="705" t="s">
        <v>12050</v>
      </c>
    </row>
    <row r="18166" spans="1:8" ht="15" x14ac:dyDescent="0.2">
      <c r="A18166" s="734">
        <v>45300</v>
      </c>
      <c r="B18166" s="63" t="s">
        <v>11091</v>
      </c>
      <c r="C18166" s="63" t="s">
        <v>5741</v>
      </c>
      <c r="D18166" s="183" t="s">
        <v>370</v>
      </c>
      <c r="E18166" s="126">
        <v>240</v>
      </c>
      <c r="F18166" s="126"/>
      <c r="G18166" s="126">
        <f t="shared" si="293"/>
        <v>-240</v>
      </c>
      <c r="H18166" s="705" t="s">
        <v>12050</v>
      </c>
    </row>
    <row r="18167" spans="1:8" ht="15" x14ac:dyDescent="0.2">
      <c r="A18167" s="734">
        <v>45300</v>
      </c>
      <c r="B18167" s="63" t="s">
        <v>11091</v>
      </c>
      <c r="C18167" s="63" t="s">
        <v>11978</v>
      </c>
      <c r="D18167" s="183" t="s">
        <v>12158</v>
      </c>
      <c r="E18167" s="126">
        <v>20000</v>
      </c>
      <c r="F18167" s="126"/>
      <c r="G18167" s="126">
        <f t="shared" ref="G18167:G18199" si="295">F18167-E18167</f>
        <v>-20000</v>
      </c>
      <c r="H18167" s="705" t="s">
        <v>12050</v>
      </c>
    </row>
    <row r="18168" spans="1:8" ht="15" x14ac:dyDescent="0.2">
      <c r="A18168" s="734">
        <v>45300</v>
      </c>
      <c r="B18168" s="63" t="s">
        <v>103</v>
      </c>
      <c r="C18168" s="63" t="s">
        <v>103</v>
      </c>
      <c r="D18168" s="183" t="s">
        <v>8158</v>
      </c>
      <c r="E18168" s="126">
        <v>4000</v>
      </c>
      <c r="F18168" s="126"/>
      <c r="G18168" s="126">
        <f t="shared" si="295"/>
        <v>-4000</v>
      </c>
      <c r="H18168" s="705" t="s">
        <v>12050</v>
      </c>
    </row>
    <row r="18169" spans="1:8" ht="15" x14ac:dyDescent="0.2">
      <c r="A18169" s="734">
        <v>45300</v>
      </c>
      <c r="B18169" s="63" t="s">
        <v>3946</v>
      </c>
      <c r="C18169" s="63" t="s">
        <v>5410</v>
      </c>
      <c r="D18169" s="183" t="s">
        <v>12159</v>
      </c>
      <c r="E18169" s="126">
        <v>20000</v>
      </c>
      <c r="F18169" s="126"/>
      <c r="G18169" s="126">
        <f t="shared" si="295"/>
        <v>-20000</v>
      </c>
      <c r="H18169" s="705" t="s">
        <v>12050</v>
      </c>
    </row>
    <row r="18170" spans="1:8" ht="15" x14ac:dyDescent="0.2">
      <c r="A18170" s="734">
        <v>45300</v>
      </c>
      <c r="B18170" s="63" t="s">
        <v>11740</v>
      </c>
      <c r="C18170" s="63" t="s">
        <v>12160</v>
      </c>
      <c r="D18170" s="183" t="s">
        <v>12161</v>
      </c>
      <c r="E18170" s="126">
        <v>15100</v>
      </c>
      <c r="F18170" s="126"/>
      <c r="G18170" s="126">
        <f t="shared" si="295"/>
        <v>-15100</v>
      </c>
      <c r="H18170" s="705" t="s">
        <v>12050</v>
      </c>
    </row>
    <row r="18171" spans="1:8" ht="15" x14ac:dyDescent="0.2">
      <c r="A18171" s="734">
        <v>45300</v>
      </c>
      <c r="B18171" s="63" t="s">
        <v>11095</v>
      </c>
      <c r="C18171" s="63" t="s">
        <v>392</v>
      </c>
      <c r="D18171" s="183" t="s">
        <v>12167</v>
      </c>
      <c r="E18171" s="126">
        <v>600</v>
      </c>
      <c r="F18171" s="126"/>
      <c r="G18171" s="126">
        <f t="shared" si="295"/>
        <v>-600</v>
      </c>
      <c r="H18171" s="705" t="s">
        <v>12050</v>
      </c>
    </row>
    <row r="18172" spans="1:8" ht="15" x14ac:dyDescent="0.2">
      <c r="A18172" s="734">
        <v>45300</v>
      </c>
      <c r="B18172" s="63" t="s">
        <v>11899</v>
      </c>
      <c r="C18172" s="63" t="s">
        <v>5410</v>
      </c>
      <c r="D18172" s="183" t="s">
        <v>2655</v>
      </c>
      <c r="E18172" s="126">
        <v>5000</v>
      </c>
      <c r="F18172" s="126"/>
      <c r="G18172" s="126">
        <f t="shared" si="295"/>
        <v>-5000</v>
      </c>
      <c r="H18172" s="705" t="s">
        <v>12050</v>
      </c>
    </row>
    <row r="18173" spans="1:8" ht="15" x14ac:dyDescent="0.2">
      <c r="A18173" s="734">
        <v>45301</v>
      </c>
      <c r="B18173" s="63" t="s">
        <v>11899</v>
      </c>
      <c r="C18173" s="63" t="s">
        <v>5387</v>
      </c>
      <c r="D18173" s="183" t="s">
        <v>10765</v>
      </c>
      <c r="E18173" s="126">
        <v>7000</v>
      </c>
      <c r="F18173" s="126"/>
      <c r="G18173" s="126">
        <f t="shared" si="295"/>
        <v>-7000</v>
      </c>
      <c r="H18173" s="705" t="s">
        <v>12050</v>
      </c>
    </row>
    <row r="18174" spans="1:8" ht="15" x14ac:dyDescent="0.2">
      <c r="A18174" s="734">
        <v>45302</v>
      </c>
      <c r="B18174" s="63" t="s">
        <v>12212</v>
      </c>
      <c r="C18174" s="63" t="s">
        <v>11430</v>
      </c>
      <c r="D18174" s="183" t="s">
        <v>12168</v>
      </c>
      <c r="E18174" s="126">
        <v>94000</v>
      </c>
      <c r="F18174" s="126"/>
      <c r="G18174" s="126">
        <f t="shared" si="295"/>
        <v>-94000</v>
      </c>
      <c r="H18174" s="705" t="s">
        <v>12050</v>
      </c>
    </row>
    <row r="18175" spans="1:8" ht="15" x14ac:dyDescent="0.2">
      <c r="A18175" s="734">
        <v>45302</v>
      </c>
      <c r="B18175" s="63" t="s">
        <v>11899</v>
      </c>
      <c r="C18175" s="63" t="s">
        <v>10994</v>
      </c>
      <c r="D18175" s="183" t="s">
        <v>12169</v>
      </c>
      <c r="E18175" s="126">
        <v>85000</v>
      </c>
      <c r="F18175" s="126"/>
      <c r="G18175" s="126">
        <f t="shared" si="295"/>
        <v>-85000</v>
      </c>
      <c r="H18175" s="705" t="s">
        <v>12050</v>
      </c>
    </row>
    <row r="18176" spans="1:8" ht="15" x14ac:dyDescent="0.2">
      <c r="A18176" s="734">
        <v>45302</v>
      </c>
      <c r="B18176" s="63" t="s">
        <v>11899</v>
      </c>
      <c r="C18176" s="63" t="s">
        <v>12030</v>
      </c>
      <c r="D18176" s="183" t="s">
        <v>12170</v>
      </c>
      <c r="E18176" s="126">
        <v>306300</v>
      </c>
      <c r="F18176" s="126"/>
      <c r="G18176" s="126">
        <f t="shared" si="295"/>
        <v>-306300</v>
      </c>
      <c r="H18176" s="705" t="s">
        <v>12050</v>
      </c>
    </row>
    <row r="18177" spans="1:8" ht="15" x14ac:dyDescent="0.2">
      <c r="A18177" s="734">
        <v>45302</v>
      </c>
      <c r="B18177" s="63" t="s">
        <v>10909</v>
      </c>
      <c r="C18177" s="670" t="s">
        <v>12013</v>
      </c>
      <c r="D18177" s="907" t="s">
        <v>12171</v>
      </c>
      <c r="E18177" s="672">
        <v>14100</v>
      </c>
      <c r="F18177" s="126"/>
      <c r="G18177" s="126">
        <f t="shared" si="295"/>
        <v>-14100</v>
      </c>
      <c r="H18177" s="705" t="s">
        <v>12050</v>
      </c>
    </row>
    <row r="18178" spans="1:8" ht="15" x14ac:dyDescent="0.2">
      <c r="A18178" s="734">
        <v>45302</v>
      </c>
      <c r="B18178" s="63" t="s">
        <v>11091</v>
      </c>
      <c r="C18178" s="670" t="s">
        <v>12013</v>
      </c>
      <c r="D18178" s="907" t="s">
        <v>12171</v>
      </c>
      <c r="E18178" s="672">
        <v>65000</v>
      </c>
      <c r="F18178" s="126"/>
      <c r="G18178" s="126">
        <f t="shared" si="295"/>
        <v>-65000</v>
      </c>
      <c r="H18178" s="705" t="s">
        <v>12050</v>
      </c>
    </row>
    <row r="18179" spans="1:8" ht="15" x14ac:dyDescent="0.2">
      <c r="A18179" s="734">
        <v>45302</v>
      </c>
      <c r="B18179" s="63" t="s">
        <v>11899</v>
      </c>
      <c r="C18179" s="670" t="s">
        <v>12013</v>
      </c>
      <c r="D18179" s="907" t="s">
        <v>12171</v>
      </c>
      <c r="E18179" s="672">
        <v>128080</v>
      </c>
      <c r="F18179" s="126"/>
      <c r="G18179" s="126">
        <f t="shared" si="295"/>
        <v>-128080</v>
      </c>
      <c r="H18179" s="705" t="s">
        <v>12050</v>
      </c>
    </row>
    <row r="18180" spans="1:8" ht="15" x14ac:dyDescent="0.2">
      <c r="A18180" s="734">
        <v>45303</v>
      </c>
      <c r="B18180" s="63" t="s">
        <v>11091</v>
      </c>
      <c r="C18180" s="63" t="s">
        <v>10484</v>
      </c>
      <c r="D18180" s="183" t="s">
        <v>12180</v>
      </c>
      <c r="E18180" s="126">
        <v>700000</v>
      </c>
      <c r="F18180" s="126"/>
      <c r="G18180" s="126">
        <f t="shared" si="295"/>
        <v>-700000</v>
      </c>
      <c r="H18180" s="705" t="s">
        <v>12050</v>
      </c>
    </row>
    <row r="18181" spans="1:8" ht="15" x14ac:dyDescent="0.2">
      <c r="A18181" s="734">
        <v>45306</v>
      </c>
      <c r="B18181" s="63" t="s">
        <v>11091</v>
      </c>
      <c r="C18181" s="63" t="s">
        <v>11978</v>
      </c>
      <c r="D18181" s="183" t="s">
        <v>12172</v>
      </c>
      <c r="E18181" s="126">
        <v>40000</v>
      </c>
      <c r="F18181" s="126"/>
      <c r="G18181" s="126">
        <f t="shared" si="295"/>
        <v>-40000</v>
      </c>
      <c r="H18181" s="705" t="s">
        <v>12050</v>
      </c>
    </row>
    <row r="18182" spans="1:8" ht="15" x14ac:dyDescent="0.2">
      <c r="A18182" s="734">
        <v>45301</v>
      </c>
      <c r="B18182" s="63" t="s">
        <v>103</v>
      </c>
      <c r="C18182" s="63" t="s">
        <v>392</v>
      </c>
      <c r="D18182" s="183" t="s">
        <v>12173</v>
      </c>
      <c r="E18182" s="126">
        <v>25000</v>
      </c>
      <c r="F18182" s="126"/>
      <c r="G18182" s="126">
        <f t="shared" si="295"/>
        <v>-25000</v>
      </c>
      <c r="H18182" s="705" t="s">
        <v>12050</v>
      </c>
    </row>
    <row r="18183" spans="1:8" ht="15" x14ac:dyDescent="0.2">
      <c r="A18183" s="734">
        <v>45301</v>
      </c>
      <c r="B18183" s="63" t="s">
        <v>11730</v>
      </c>
      <c r="C18183" s="63" t="s">
        <v>11101</v>
      </c>
      <c r="D18183" s="183" t="s">
        <v>7720</v>
      </c>
      <c r="E18183" s="126">
        <v>88000</v>
      </c>
      <c r="F18183" s="126"/>
      <c r="G18183" s="126">
        <f t="shared" si="295"/>
        <v>-88000</v>
      </c>
      <c r="H18183" s="705" t="s">
        <v>12050</v>
      </c>
    </row>
    <row r="18184" spans="1:8" ht="15" x14ac:dyDescent="0.2">
      <c r="A18184" s="734">
        <v>45301</v>
      </c>
      <c r="B18184" s="63" t="s">
        <v>103</v>
      </c>
      <c r="C18184" s="63" t="s">
        <v>103</v>
      </c>
      <c r="D18184" s="183" t="s">
        <v>8513</v>
      </c>
      <c r="E18184" s="126">
        <v>850</v>
      </c>
      <c r="F18184" s="126"/>
      <c r="G18184" s="126">
        <f t="shared" si="295"/>
        <v>-850</v>
      </c>
      <c r="H18184" s="705" t="s">
        <v>12050</v>
      </c>
    </row>
    <row r="18185" spans="1:8" ht="15" x14ac:dyDescent="0.2">
      <c r="A18185" s="734">
        <v>45301</v>
      </c>
      <c r="B18185" s="63" t="s">
        <v>11091</v>
      </c>
      <c r="C18185" s="63" t="s">
        <v>392</v>
      </c>
      <c r="D18185" s="183" t="s">
        <v>12174</v>
      </c>
      <c r="E18185" s="126">
        <v>1000</v>
      </c>
      <c r="F18185" s="126"/>
      <c r="G18185" s="126">
        <f t="shared" si="295"/>
        <v>-1000</v>
      </c>
      <c r="H18185" s="705" t="s">
        <v>12050</v>
      </c>
    </row>
    <row r="18186" spans="1:8" ht="15" x14ac:dyDescent="0.2">
      <c r="A18186" s="734">
        <v>45303</v>
      </c>
      <c r="B18186" s="63" t="s">
        <v>11448</v>
      </c>
      <c r="C18186" s="63" t="s">
        <v>11886</v>
      </c>
      <c r="D18186" s="183" t="s">
        <v>12179</v>
      </c>
      <c r="E18186" s="126">
        <v>80000</v>
      </c>
      <c r="F18186" s="126"/>
      <c r="G18186" s="126">
        <f t="shared" si="295"/>
        <v>-80000</v>
      </c>
      <c r="H18186" s="705" t="s">
        <v>12050</v>
      </c>
    </row>
    <row r="18187" spans="1:8" ht="15" x14ac:dyDescent="0.2">
      <c r="A18187" s="734">
        <v>45303</v>
      </c>
      <c r="B18187" s="63" t="s">
        <v>11637</v>
      </c>
      <c r="C18187" s="63" t="s">
        <v>11886</v>
      </c>
      <c r="D18187" s="183" t="s">
        <v>12179</v>
      </c>
      <c r="E18187" s="126">
        <v>30000</v>
      </c>
      <c r="F18187" s="126"/>
      <c r="G18187" s="126">
        <f t="shared" si="295"/>
        <v>-30000</v>
      </c>
      <c r="H18187" s="705" t="s">
        <v>12050</v>
      </c>
    </row>
    <row r="18188" spans="1:8" ht="15" x14ac:dyDescent="0.2">
      <c r="A18188" s="734">
        <v>45303</v>
      </c>
      <c r="B18188" s="63" t="s">
        <v>9967</v>
      </c>
      <c r="C18188" s="670" t="s">
        <v>1198</v>
      </c>
      <c r="D18188" s="907" t="s">
        <v>12290</v>
      </c>
      <c r="E18188" s="672">
        <v>148537</v>
      </c>
      <c r="F18188" s="126"/>
      <c r="G18188" s="126">
        <f t="shared" si="295"/>
        <v>-148537</v>
      </c>
      <c r="H18188" s="705" t="s">
        <v>12050</v>
      </c>
    </row>
    <row r="18189" spans="1:8" ht="15" x14ac:dyDescent="0.2">
      <c r="A18189" s="734">
        <v>45303</v>
      </c>
      <c r="B18189" s="63" t="s">
        <v>10296</v>
      </c>
      <c r="C18189" s="670" t="s">
        <v>1198</v>
      </c>
      <c r="D18189" s="907" t="s">
        <v>12290</v>
      </c>
      <c r="E18189" s="672">
        <v>8740</v>
      </c>
      <c r="F18189" s="126"/>
      <c r="G18189" s="126">
        <f t="shared" ref="G18189:G18195" si="296">F18189-E18189</f>
        <v>-8740</v>
      </c>
      <c r="H18189" s="705" t="s">
        <v>12050</v>
      </c>
    </row>
    <row r="18190" spans="1:8" ht="15" x14ac:dyDescent="0.2">
      <c r="A18190" s="734">
        <v>45303</v>
      </c>
      <c r="B18190" s="63" t="s">
        <v>10572</v>
      </c>
      <c r="C18190" s="670" t="s">
        <v>1198</v>
      </c>
      <c r="D18190" s="907" t="s">
        <v>12290</v>
      </c>
      <c r="E18190" s="672">
        <v>91300</v>
      </c>
      <c r="F18190" s="126"/>
      <c r="G18190" s="126">
        <f t="shared" si="296"/>
        <v>-91300</v>
      </c>
      <c r="H18190" s="705" t="s">
        <v>12050</v>
      </c>
    </row>
    <row r="18191" spans="1:8" ht="15" x14ac:dyDescent="0.2">
      <c r="A18191" s="734">
        <v>45303</v>
      </c>
      <c r="B18191" s="63" t="s">
        <v>7807</v>
      </c>
      <c r="C18191" s="670" t="s">
        <v>1198</v>
      </c>
      <c r="D18191" s="907" t="s">
        <v>12290</v>
      </c>
      <c r="E18191" s="672">
        <v>10980</v>
      </c>
      <c r="F18191" s="126"/>
      <c r="G18191" s="126">
        <f t="shared" si="296"/>
        <v>-10980</v>
      </c>
      <c r="H18191" s="705" t="s">
        <v>12050</v>
      </c>
    </row>
    <row r="18192" spans="1:8" ht="15" x14ac:dyDescent="0.2">
      <c r="A18192" s="734">
        <v>45303</v>
      </c>
      <c r="B18192" s="63" t="s">
        <v>10379</v>
      </c>
      <c r="C18192" s="670" t="s">
        <v>1198</v>
      </c>
      <c r="D18192" s="907" t="s">
        <v>12290</v>
      </c>
      <c r="E18192" s="672">
        <v>206520</v>
      </c>
      <c r="F18192" s="126"/>
      <c r="G18192" s="126">
        <f t="shared" si="296"/>
        <v>-206520</v>
      </c>
      <c r="H18192" s="705" t="s">
        <v>12050</v>
      </c>
    </row>
    <row r="18193" spans="1:8" ht="15" x14ac:dyDescent="0.2">
      <c r="A18193" s="734">
        <v>45303</v>
      </c>
      <c r="B18193" s="63" t="s">
        <v>11273</v>
      </c>
      <c r="C18193" s="670" t="s">
        <v>1198</v>
      </c>
      <c r="D18193" s="907" t="s">
        <v>12290</v>
      </c>
      <c r="E18193" s="672">
        <v>19640</v>
      </c>
      <c r="F18193" s="126"/>
      <c r="G18193" s="126">
        <f t="shared" si="296"/>
        <v>-19640</v>
      </c>
      <c r="H18193" s="705" t="s">
        <v>12050</v>
      </c>
    </row>
    <row r="18194" spans="1:8" ht="15" x14ac:dyDescent="0.2">
      <c r="A18194" s="734">
        <v>45303</v>
      </c>
      <c r="B18194" s="63" t="s">
        <v>10471</v>
      </c>
      <c r="C18194" s="670" t="s">
        <v>1198</v>
      </c>
      <c r="D18194" s="907" t="s">
        <v>12290</v>
      </c>
      <c r="E18194" s="672">
        <v>259118</v>
      </c>
      <c r="F18194" s="126"/>
      <c r="G18194" s="126">
        <f t="shared" si="296"/>
        <v>-259118</v>
      </c>
      <c r="H18194" s="705" t="s">
        <v>12050</v>
      </c>
    </row>
    <row r="18195" spans="1:8" ht="15" x14ac:dyDescent="0.2">
      <c r="A18195" s="734">
        <v>45303</v>
      </c>
      <c r="B18195" s="63" t="s">
        <v>10577</v>
      </c>
      <c r="C18195" s="670" t="s">
        <v>1198</v>
      </c>
      <c r="D18195" s="907" t="s">
        <v>12290</v>
      </c>
      <c r="E18195" s="672">
        <v>5165</v>
      </c>
      <c r="F18195" s="126"/>
      <c r="G18195" s="126">
        <f t="shared" si="296"/>
        <v>-5165</v>
      </c>
      <c r="H18195" s="705" t="s">
        <v>12050</v>
      </c>
    </row>
    <row r="18196" spans="1:8" ht="15" x14ac:dyDescent="0.2">
      <c r="A18196" s="734">
        <v>45304</v>
      </c>
      <c r="B18196" s="63" t="s">
        <v>11899</v>
      </c>
      <c r="C18196" s="63" t="s">
        <v>10994</v>
      </c>
      <c r="D18196" s="183" t="s">
        <v>12183</v>
      </c>
      <c r="E18196" s="126">
        <v>125000</v>
      </c>
      <c r="F18196" s="126"/>
      <c r="G18196" s="126">
        <f t="shared" si="295"/>
        <v>-125000</v>
      </c>
      <c r="H18196" s="705" t="s">
        <v>12050</v>
      </c>
    </row>
    <row r="18197" spans="1:8" ht="15" x14ac:dyDescent="0.2">
      <c r="A18197" s="734">
        <v>45303</v>
      </c>
      <c r="B18197" s="63" t="s">
        <v>25</v>
      </c>
      <c r="C18197" s="63" t="s">
        <v>8150</v>
      </c>
      <c r="D18197" s="183" t="s">
        <v>12240</v>
      </c>
      <c r="E18197" s="126">
        <v>5500</v>
      </c>
      <c r="F18197" s="126"/>
      <c r="G18197" s="126">
        <f t="shared" si="295"/>
        <v>-5500</v>
      </c>
      <c r="H18197" s="705" t="s">
        <v>12050</v>
      </c>
    </row>
    <row r="18198" spans="1:8" ht="15" x14ac:dyDescent="0.2">
      <c r="A18198" s="734">
        <v>45303</v>
      </c>
      <c r="B18198" s="63" t="s">
        <v>103</v>
      </c>
      <c r="C18198" s="63" t="s">
        <v>8150</v>
      </c>
      <c r="D18198" s="183" t="s">
        <v>12240</v>
      </c>
      <c r="E18198" s="126">
        <v>5500</v>
      </c>
      <c r="F18198" s="126"/>
      <c r="G18198" s="126">
        <f t="shared" si="295"/>
        <v>-5500</v>
      </c>
      <c r="H18198" s="705" t="s">
        <v>12050</v>
      </c>
    </row>
    <row r="18199" spans="1:8" ht="24" x14ac:dyDescent="0.2">
      <c r="A18199" s="734">
        <v>45303</v>
      </c>
      <c r="B18199" s="63" t="s">
        <v>11899</v>
      </c>
      <c r="C18199" s="63" t="s">
        <v>12184</v>
      </c>
      <c r="D18199" s="183" t="s">
        <v>12185</v>
      </c>
      <c r="E18199" s="126">
        <v>114000</v>
      </c>
      <c r="F18199" s="126"/>
      <c r="G18199" s="126">
        <f t="shared" si="295"/>
        <v>-114000</v>
      </c>
      <c r="H18199" s="705" t="s">
        <v>12050</v>
      </c>
    </row>
    <row r="18200" spans="1:8" ht="15" x14ac:dyDescent="0.2">
      <c r="A18200" s="734">
        <v>45303</v>
      </c>
      <c r="B18200" s="63" t="s">
        <v>103</v>
      </c>
      <c r="C18200" s="63" t="s">
        <v>103</v>
      </c>
      <c r="D18200" s="183" t="s">
        <v>12186</v>
      </c>
      <c r="E18200" s="126">
        <v>4000</v>
      </c>
      <c r="F18200" s="126"/>
      <c r="G18200" s="126">
        <f t="shared" ref="G18200:G18211" si="297">F18200-E18200</f>
        <v>-4000</v>
      </c>
      <c r="H18200" s="705" t="s">
        <v>12050</v>
      </c>
    </row>
    <row r="18201" spans="1:8" ht="15" x14ac:dyDescent="0.2">
      <c r="A18201" s="734">
        <v>45303</v>
      </c>
      <c r="B18201" s="63" t="s">
        <v>11899</v>
      </c>
      <c r="C18201" s="63" t="s">
        <v>286</v>
      </c>
      <c r="D18201" s="183" t="s">
        <v>8663</v>
      </c>
      <c r="E18201" s="126">
        <v>2000</v>
      </c>
      <c r="F18201" s="126"/>
      <c r="G18201" s="126">
        <f t="shared" si="297"/>
        <v>-2000</v>
      </c>
      <c r="H18201" s="705" t="s">
        <v>12050</v>
      </c>
    </row>
    <row r="18202" spans="1:8" ht="15" x14ac:dyDescent="0.2">
      <c r="A18202" s="734">
        <v>45303</v>
      </c>
      <c r="B18202" s="63" t="s">
        <v>11637</v>
      </c>
      <c r="C18202" s="63" t="s">
        <v>2190</v>
      </c>
      <c r="D18202" s="183" t="s">
        <v>370</v>
      </c>
      <c r="E18202" s="126">
        <v>850</v>
      </c>
      <c r="F18202" s="126"/>
      <c r="G18202" s="126">
        <f t="shared" si="297"/>
        <v>-850</v>
      </c>
      <c r="H18202" s="705" t="s">
        <v>12050</v>
      </c>
    </row>
    <row r="18203" spans="1:8" ht="15" x14ac:dyDescent="0.2">
      <c r="A18203" s="734">
        <v>45303</v>
      </c>
      <c r="B18203" s="63" t="s">
        <v>11899</v>
      </c>
      <c r="C18203" s="63" t="s">
        <v>5741</v>
      </c>
      <c r="D18203" s="183" t="s">
        <v>12187</v>
      </c>
      <c r="E18203" s="126">
        <v>5550</v>
      </c>
      <c r="F18203" s="126"/>
      <c r="G18203" s="126">
        <f t="shared" si="297"/>
        <v>-5550</v>
      </c>
      <c r="H18203" s="705" t="s">
        <v>12050</v>
      </c>
    </row>
    <row r="18204" spans="1:8" ht="15" x14ac:dyDescent="0.2">
      <c r="A18204" s="734">
        <v>45304</v>
      </c>
      <c r="B18204" s="63" t="s">
        <v>11730</v>
      </c>
      <c r="C18204" s="63" t="s">
        <v>5741</v>
      </c>
      <c r="D18204" s="183" t="s">
        <v>12187</v>
      </c>
      <c r="E18204" s="126">
        <v>3500</v>
      </c>
      <c r="F18204" s="126"/>
      <c r="G18204" s="126">
        <f t="shared" si="297"/>
        <v>-3500</v>
      </c>
      <c r="H18204" s="705" t="s">
        <v>12050</v>
      </c>
    </row>
    <row r="18205" spans="1:8" ht="15" x14ac:dyDescent="0.2">
      <c r="A18205" s="734">
        <v>45304</v>
      </c>
      <c r="B18205" s="63" t="s">
        <v>11899</v>
      </c>
      <c r="C18205" s="63" t="s">
        <v>10994</v>
      </c>
      <c r="D18205" s="183" t="s">
        <v>12188</v>
      </c>
      <c r="E18205" s="126">
        <v>85000</v>
      </c>
      <c r="F18205" s="126"/>
      <c r="G18205" s="126">
        <f t="shared" si="297"/>
        <v>-85000</v>
      </c>
      <c r="H18205" s="705" t="s">
        <v>12050</v>
      </c>
    </row>
    <row r="18206" spans="1:8" ht="24" x14ac:dyDescent="0.2">
      <c r="A18206" s="734">
        <v>45306</v>
      </c>
      <c r="B18206" s="63" t="s">
        <v>11899</v>
      </c>
      <c r="C18206" s="63" t="s">
        <v>2104</v>
      </c>
      <c r="D18206" s="183" t="s">
        <v>12185</v>
      </c>
      <c r="E18206" s="126">
        <v>108000</v>
      </c>
      <c r="F18206" s="126"/>
      <c r="G18206" s="126">
        <f t="shared" si="297"/>
        <v>-108000</v>
      </c>
      <c r="H18206" s="705" t="s">
        <v>12050</v>
      </c>
    </row>
    <row r="18207" spans="1:8" ht="15" x14ac:dyDescent="0.2">
      <c r="A18207" s="734">
        <v>45306</v>
      </c>
      <c r="B18207" s="63" t="s">
        <v>11899</v>
      </c>
      <c r="C18207" s="63" t="s">
        <v>4725</v>
      </c>
      <c r="D18207" s="183" t="s">
        <v>12189</v>
      </c>
      <c r="E18207" s="126">
        <v>550000</v>
      </c>
      <c r="F18207" s="126"/>
      <c r="G18207" s="126">
        <f t="shared" si="297"/>
        <v>-550000</v>
      </c>
      <c r="H18207" s="705" t="s">
        <v>12050</v>
      </c>
    </row>
    <row r="18208" spans="1:8" ht="15" x14ac:dyDescent="0.2">
      <c r="A18208" s="734">
        <v>45306</v>
      </c>
      <c r="B18208" s="63" t="s">
        <v>11637</v>
      </c>
      <c r="C18208" s="566" t="s">
        <v>6624</v>
      </c>
      <c r="D18208" s="875" t="s">
        <v>12190</v>
      </c>
      <c r="E18208" s="567">
        <v>42000</v>
      </c>
      <c r="F18208" s="126"/>
      <c r="G18208" s="126">
        <f t="shared" si="297"/>
        <v>-42000</v>
      </c>
      <c r="H18208" s="705" t="s">
        <v>12050</v>
      </c>
    </row>
    <row r="18209" spans="1:8" ht="15" x14ac:dyDescent="0.2">
      <c r="A18209" s="734">
        <v>45306</v>
      </c>
      <c r="B18209" s="63" t="s">
        <v>10909</v>
      </c>
      <c r="C18209" s="566" t="s">
        <v>6624</v>
      </c>
      <c r="D18209" s="875" t="s">
        <v>12190</v>
      </c>
      <c r="E18209" s="567">
        <v>30000</v>
      </c>
      <c r="F18209" s="126"/>
      <c r="G18209" s="126">
        <f t="shared" si="297"/>
        <v>-30000</v>
      </c>
      <c r="H18209" s="705" t="s">
        <v>12050</v>
      </c>
    </row>
    <row r="18210" spans="1:8" ht="15" x14ac:dyDescent="0.2">
      <c r="A18210" s="734">
        <v>45306</v>
      </c>
      <c r="B18210" s="63" t="s">
        <v>11448</v>
      </c>
      <c r="C18210" s="63" t="s">
        <v>11886</v>
      </c>
      <c r="D18210" s="183" t="s">
        <v>12191</v>
      </c>
      <c r="E18210" s="126">
        <v>19000</v>
      </c>
      <c r="F18210" s="126"/>
      <c r="G18210" s="126">
        <f t="shared" si="297"/>
        <v>-19000</v>
      </c>
      <c r="H18210" s="705" t="s">
        <v>12050</v>
      </c>
    </row>
    <row r="18211" spans="1:8" ht="24" x14ac:dyDescent="0.2">
      <c r="A18211" s="734">
        <v>45306</v>
      </c>
      <c r="B18211" s="63" t="s">
        <v>11899</v>
      </c>
      <c r="C18211" s="63" t="s">
        <v>12192</v>
      </c>
      <c r="D18211" s="183" t="s">
        <v>12211</v>
      </c>
      <c r="E18211" s="126">
        <v>240000</v>
      </c>
      <c r="F18211" s="126"/>
      <c r="G18211" s="126">
        <f t="shared" si="297"/>
        <v>-240000</v>
      </c>
      <c r="H18211" s="705" t="s">
        <v>12050</v>
      </c>
    </row>
    <row r="18212" spans="1:8" ht="15" x14ac:dyDescent="0.2">
      <c r="A18212" s="734">
        <v>45306</v>
      </c>
      <c r="B18212" s="63" t="s">
        <v>11899</v>
      </c>
      <c r="C18212" s="63" t="s">
        <v>10994</v>
      </c>
      <c r="D18212" s="183" t="s">
        <v>12194</v>
      </c>
      <c r="E18212" s="126">
        <v>4100</v>
      </c>
      <c r="F18212" s="126"/>
      <c r="G18212" s="126">
        <f t="shared" ref="G18212:G18244" si="298">F18212-E18212</f>
        <v>-4100</v>
      </c>
      <c r="H18212" s="705" t="s">
        <v>12050</v>
      </c>
    </row>
    <row r="18213" spans="1:8" ht="15" x14ac:dyDescent="0.2">
      <c r="A18213" s="734">
        <v>45306</v>
      </c>
      <c r="B18213" s="63" t="s">
        <v>11899</v>
      </c>
      <c r="C18213" s="63" t="s">
        <v>286</v>
      </c>
      <c r="D18213" s="183" t="s">
        <v>8663</v>
      </c>
      <c r="E18213" s="126">
        <v>1000</v>
      </c>
      <c r="F18213" s="126"/>
      <c r="G18213" s="126">
        <f t="shared" si="298"/>
        <v>-1000</v>
      </c>
      <c r="H18213" s="705" t="s">
        <v>12050</v>
      </c>
    </row>
    <row r="18214" spans="1:8" ht="15" x14ac:dyDescent="0.2">
      <c r="A18214" s="734">
        <v>45306</v>
      </c>
      <c r="B18214" s="63" t="s">
        <v>11899</v>
      </c>
      <c r="C18214" s="63" t="s">
        <v>10994</v>
      </c>
      <c r="D18214" s="183" t="s">
        <v>12195</v>
      </c>
      <c r="E18214" s="126">
        <v>5900</v>
      </c>
      <c r="F18214" s="126"/>
      <c r="G18214" s="126">
        <f t="shared" si="298"/>
        <v>-5900</v>
      </c>
      <c r="H18214" s="705" t="s">
        <v>12050</v>
      </c>
    </row>
    <row r="18215" spans="1:8" ht="15" x14ac:dyDescent="0.2">
      <c r="A18215" s="734">
        <v>45306</v>
      </c>
      <c r="B18215" s="63" t="s">
        <v>11899</v>
      </c>
      <c r="C18215" s="63" t="s">
        <v>5741</v>
      </c>
      <c r="D18215" s="183" t="s">
        <v>12187</v>
      </c>
      <c r="E18215" s="126">
        <v>2000</v>
      </c>
      <c r="F18215" s="126"/>
      <c r="G18215" s="126">
        <f t="shared" si="298"/>
        <v>-2000</v>
      </c>
      <c r="H18215" s="705" t="s">
        <v>12050</v>
      </c>
    </row>
    <row r="18216" spans="1:8" ht="15" x14ac:dyDescent="0.2">
      <c r="A18216" s="734">
        <v>45306</v>
      </c>
      <c r="B18216" s="63" t="s">
        <v>11899</v>
      </c>
      <c r="C18216" s="63" t="s">
        <v>5387</v>
      </c>
      <c r="D18216" s="183" t="s">
        <v>12196</v>
      </c>
      <c r="E18216" s="126">
        <v>1000</v>
      </c>
      <c r="F18216" s="126"/>
      <c r="G18216" s="126">
        <f t="shared" si="298"/>
        <v>-1000</v>
      </c>
      <c r="H18216" s="705" t="s">
        <v>12050</v>
      </c>
    </row>
    <row r="18217" spans="1:8" ht="15" x14ac:dyDescent="0.2">
      <c r="A18217" s="734">
        <v>45306</v>
      </c>
      <c r="B18217" s="63" t="s">
        <v>103</v>
      </c>
      <c r="C18217" s="63" t="s">
        <v>103</v>
      </c>
      <c r="D18217" s="183" t="s">
        <v>8513</v>
      </c>
      <c r="E18217" s="126">
        <v>2000</v>
      </c>
      <c r="F18217" s="126"/>
      <c r="G18217" s="126">
        <f t="shared" si="298"/>
        <v>-2000</v>
      </c>
      <c r="H18217" s="705" t="s">
        <v>12050</v>
      </c>
    </row>
    <row r="18218" spans="1:8" ht="15" x14ac:dyDescent="0.2">
      <c r="A18218" s="734">
        <v>45306</v>
      </c>
      <c r="B18218" s="63" t="s">
        <v>10909</v>
      </c>
      <c r="C18218" s="63" t="s">
        <v>5741</v>
      </c>
      <c r="D18218" s="183" t="s">
        <v>370</v>
      </c>
      <c r="E18218" s="126">
        <v>3000</v>
      </c>
      <c r="F18218" s="126"/>
      <c r="G18218" s="126">
        <f t="shared" si="298"/>
        <v>-3000</v>
      </c>
      <c r="H18218" s="705" t="s">
        <v>12050</v>
      </c>
    </row>
    <row r="18219" spans="1:8" ht="15" x14ac:dyDescent="0.2">
      <c r="A18219" s="734">
        <v>45306</v>
      </c>
      <c r="B18219" s="63" t="s">
        <v>10909</v>
      </c>
      <c r="C18219" s="63" t="s">
        <v>5741</v>
      </c>
      <c r="D18219" s="183" t="s">
        <v>12197</v>
      </c>
      <c r="E18219" s="126">
        <v>5100</v>
      </c>
      <c r="F18219" s="126"/>
      <c r="G18219" s="126">
        <f t="shared" si="298"/>
        <v>-5100</v>
      </c>
      <c r="H18219" s="705" t="s">
        <v>12050</v>
      </c>
    </row>
    <row r="18220" spans="1:8" ht="15" x14ac:dyDescent="0.2">
      <c r="A18220" s="734">
        <v>45307</v>
      </c>
      <c r="B18220" s="63" t="s">
        <v>11899</v>
      </c>
      <c r="C18220" s="63" t="s">
        <v>10994</v>
      </c>
      <c r="D18220" s="183" t="s">
        <v>12198</v>
      </c>
      <c r="E18220" s="126">
        <v>8500</v>
      </c>
      <c r="F18220" s="126"/>
      <c r="G18220" s="126">
        <f t="shared" si="298"/>
        <v>-8500</v>
      </c>
      <c r="H18220" s="705" t="s">
        <v>12050</v>
      </c>
    </row>
    <row r="18221" spans="1:8" ht="15" x14ac:dyDescent="0.2">
      <c r="A18221" s="734">
        <v>45307</v>
      </c>
      <c r="B18221" s="63" t="s">
        <v>11899</v>
      </c>
      <c r="C18221" s="63" t="s">
        <v>5741</v>
      </c>
      <c r="D18221" s="183" t="s">
        <v>12187</v>
      </c>
      <c r="E18221" s="126">
        <v>2500</v>
      </c>
      <c r="F18221" s="126"/>
      <c r="G18221" s="126">
        <f t="shared" si="298"/>
        <v>-2500</v>
      </c>
      <c r="H18221" s="705" t="s">
        <v>12050</v>
      </c>
    </row>
    <row r="18222" spans="1:8" ht="15" x14ac:dyDescent="0.2">
      <c r="A18222" s="734">
        <v>45307</v>
      </c>
      <c r="B18222" s="63" t="s">
        <v>10909</v>
      </c>
      <c r="C18222" s="63" t="s">
        <v>10994</v>
      </c>
      <c r="D18222" s="183" t="s">
        <v>12199</v>
      </c>
      <c r="E18222" s="126">
        <v>1900</v>
      </c>
      <c r="F18222" s="126"/>
      <c r="G18222" s="126">
        <f t="shared" si="298"/>
        <v>-1900</v>
      </c>
      <c r="H18222" s="705" t="s">
        <v>12050</v>
      </c>
    </row>
    <row r="18223" spans="1:8" ht="15" x14ac:dyDescent="0.2">
      <c r="A18223" s="734">
        <v>45307</v>
      </c>
      <c r="B18223" s="63" t="s">
        <v>25</v>
      </c>
      <c r="C18223" s="63" t="s">
        <v>392</v>
      </c>
      <c r="D18223" s="183" t="s">
        <v>12200</v>
      </c>
      <c r="E18223" s="126">
        <v>900</v>
      </c>
      <c r="F18223" s="126"/>
      <c r="G18223" s="126">
        <f t="shared" si="298"/>
        <v>-900</v>
      </c>
      <c r="H18223" s="705" t="s">
        <v>12050</v>
      </c>
    </row>
    <row r="18224" spans="1:8" ht="15" x14ac:dyDescent="0.2">
      <c r="A18224" s="734">
        <v>45307</v>
      </c>
      <c r="B18224" s="63" t="s">
        <v>11899</v>
      </c>
      <c r="C18224" s="63" t="s">
        <v>8372</v>
      </c>
      <c r="D18224" s="183" t="s">
        <v>600</v>
      </c>
      <c r="E18224" s="126">
        <v>3940</v>
      </c>
      <c r="F18224" s="126"/>
      <c r="G18224" s="126">
        <f t="shared" si="298"/>
        <v>-3940</v>
      </c>
      <c r="H18224" s="705" t="s">
        <v>12050</v>
      </c>
    </row>
    <row r="18225" spans="1:8" ht="15" x14ac:dyDescent="0.2">
      <c r="A18225" s="734">
        <v>45307</v>
      </c>
      <c r="B18225" s="63" t="s">
        <v>11899</v>
      </c>
      <c r="C18225" s="63" t="s">
        <v>5741</v>
      </c>
      <c r="D18225" s="183" t="s">
        <v>12201</v>
      </c>
      <c r="E18225" s="126">
        <v>1500</v>
      </c>
      <c r="F18225" s="126"/>
      <c r="G18225" s="126">
        <f t="shared" si="298"/>
        <v>-1500</v>
      </c>
      <c r="H18225" s="705" t="s">
        <v>12050</v>
      </c>
    </row>
    <row r="18226" spans="1:8" ht="15" x14ac:dyDescent="0.2">
      <c r="A18226" s="734">
        <v>45308</v>
      </c>
      <c r="B18226" s="63" t="s">
        <v>103</v>
      </c>
      <c r="C18226" s="63" t="s">
        <v>103</v>
      </c>
      <c r="D18226" s="183" t="s">
        <v>8513</v>
      </c>
      <c r="E18226" s="126">
        <v>4000</v>
      </c>
      <c r="F18226" s="126"/>
      <c r="G18226" s="126">
        <f t="shared" si="298"/>
        <v>-4000</v>
      </c>
      <c r="H18226" s="705" t="s">
        <v>12050</v>
      </c>
    </row>
    <row r="18227" spans="1:8" ht="15" x14ac:dyDescent="0.2">
      <c r="A18227" s="734">
        <v>45309</v>
      </c>
      <c r="B18227" s="63" t="s">
        <v>11637</v>
      </c>
      <c r="C18227" s="63" t="s">
        <v>11420</v>
      </c>
      <c r="D18227" s="183" t="s">
        <v>12202</v>
      </c>
      <c r="E18227" s="126">
        <v>4500</v>
      </c>
      <c r="F18227" s="126"/>
      <c r="G18227" s="126">
        <f t="shared" si="298"/>
        <v>-4500</v>
      </c>
      <c r="H18227" s="705" t="s">
        <v>12050</v>
      </c>
    </row>
    <row r="18228" spans="1:8" ht="15" x14ac:dyDescent="0.2">
      <c r="A18228" s="734">
        <v>45309</v>
      </c>
      <c r="B18228" s="63" t="s">
        <v>11273</v>
      </c>
      <c r="C18228" s="63" t="s">
        <v>10994</v>
      </c>
      <c r="D18228" s="183" t="s">
        <v>12203</v>
      </c>
      <c r="E18228" s="126">
        <v>1000</v>
      </c>
      <c r="F18228" s="126"/>
      <c r="G18228" s="126">
        <f t="shared" si="298"/>
        <v>-1000</v>
      </c>
      <c r="H18228" s="705" t="s">
        <v>12050</v>
      </c>
    </row>
    <row r="18229" spans="1:8" ht="15" x14ac:dyDescent="0.2">
      <c r="A18229" s="734">
        <v>45309</v>
      </c>
      <c r="B18229" s="63" t="s">
        <v>11730</v>
      </c>
      <c r="C18229" s="63" t="s">
        <v>392</v>
      </c>
      <c r="D18229" s="183" t="s">
        <v>12204</v>
      </c>
      <c r="E18229" s="126">
        <v>2500</v>
      </c>
      <c r="F18229" s="126"/>
      <c r="G18229" s="126">
        <f t="shared" si="298"/>
        <v>-2500</v>
      </c>
      <c r="H18229" s="705" t="s">
        <v>12050</v>
      </c>
    </row>
    <row r="18230" spans="1:8" ht="15" x14ac:dyDescent="0.2">
      <c r="A18230" s="734">
        <v>45309</v>
      </c>
      <c r="B18230" s="63" t="s">
        <v>10909</v>
      </c>
      <c r="C18230" s="63" t="s">
        <v>5741</v>
      </c>
      <c r="D18230" s="183" t="s">
        <v>370</v>
      </c>
      <c r="E18230" s="126">
        <v>2000</v>
      </c>
      <c r="F18230" s="126"/>
      <c r="G18230" s="126">
        <f t="shared" si="298"/>
        <v>-2000</v>
      </c>
      <c r="H18230" s="705" t="s">
        <v>12050</v>
      </c>
    </row>
    <row r="18231" spans="1:8" ht="15" x14ac:dyDescent="0.2">
      <c r="A18231" s="734">
        <v>45309</v>
      </c>
      <c r="B18231" s="63" t="s">
        <v>11899</v>
      </c>
      <c r="C18231" s="63" t="s">
        <v>5741</v>
      </c>
      <c r="D18231" s="183" t="s">
        <v>370</v>
      </c>
      <c r="E18231" s="126">
        <v>1000</v>
      </c>
      <c r="F18231" s="126"/>
      <c r="G18231" s="126">
        <f t="shared" si="298"/>
        <v>-1000</v>
      </c>
      <c r="H18231" s="705" t="s">
        <v>12050</v>
      </c>
    </row>
    <row r="18232" spans="1:8" ht="15" x14ac:dyDescent="0.2">
      <c r="A18232" s="733">
        <v>45308</v>
      </c>
      <c r="B18232" s="174" t="s">
        <v>10909</v>
      </c>
      <c r="C18232" s="174" t="s">
        <v>11290</v>
      </c>
      <c r="D18232" s="228" t="s">
        <v>12205</v>
      </c>
      <c r="E18232" s="236">
        <v>100000</v>
      </c>
      <c r="F18232" s="236"/>
      <c r="G18232" s="236">
        <f t="shared" si="298"/>
        <v>-100000</v>
      </c>
      <c r="H18232" s="709" t="s">
        <v>12050</v>
      </c>
    </row>
    <row r="18233" spans="1:8" ht="15" x14ac:dyDescent="0.2">
      <c r="A18233" s="734">
        <v>45308</v>
      </c>
      <c r="B18233" s="736" t="s">
        <v>11730</v>
      </c>
      <c r="C18233" s="63" t="s">
        <v>12131</v>
      </c>
      <c r="D18233" s="921" t="s">
        <v>12039</v>
      </c>
      <c r="E18233" s="126">
        <v>520000</v>
      </c>
      <c r="F18233" s="126"/>
      <c r="G18233" s="126">
        <f t="shared" si="298"/>
        <v>-520000</v>
      </c>
      <c r="H18233" s="705" t="s">
        <v>12050</v>
      </c>
    </row>
    <row r="18234" spans="1:8" ht="15" x14ac:dyDescent="0.2">
      <c r="A18234" s="734">
        <v>45308</v>
      </c>
      <c r="B18234" s="63" t="s">
        <v>11899</v>
      </c>
      <c r="C18234" s="63" t="s">
        <v>12206</v>
      </c>
      <c r="D18234" s="183" t="s">
        <v>12207</v>
      </c>
      <c r="E18234" s="126">
        <v>700000</v>
      </c>
      <c r="F18234" s="126"/>
      <c r="G18234" s="126">
        <f t="shared" si="298"/>
        <v>-700000</v>
      </c>
      <c r="H18234" s="705" t="s">
        <v>12050</v>
      </c>
    </row>
    <row r="18235" spans="1:8" ht="15" x14ac:dyDescent="0.2">
      <c r="A18235" s="734">
        <v>45308</v>
      </c>
      <c r="B18235" s="63" t="s">
        <v>10909</v>
      </c>
      <c r="C18235" s="63" t="s">
        <v>11290</v>
      </c>
      <c r="D18235" s="183" t="s">
        <v>10722</v>
      </c>
      <c r="E18235" s="126">
        <v>25000</v>
      </c>
      <c r="F18235" s="126"/>
      <c r="G18235" s="126">
        <f t="shared" si="298"/>
        <v>-25000</v>
      </c>
      <c r="H18235" s="705" t="s">
        <v>12050</v>
      </c>
    </row>
    <row r="18236" spans="1:8" ht="15" x14ac:dyDescent="0.2">
      <c r="A18236" s="734">
        <v>45308</v>
      </c>
      <c r="B18236" s="63" t="s">
        <v>11091</v>
      </c>
      <c r="C18236" s="63" t="s">
        <v>6784</v>
      </c>
      <c r="D18236" s="183" t="s">
        <v>12208</v>
      </c>
      <c r="E18236" s="126">
        <v>300000</v>
      </c>
      <c r="F18236" s="126"/>
      <c r="G18236" s="126">
        <f t="shared" si="298"/>
        <v>-300000</v>
      </c>
      <c r="H18236" s="705" t="s">
        <v>12050</v>
      </c>
    </row>
    <row r="18237" spans="1:8" ht="15" x14ac:dyDescent="0.2">
      <c r="A18237" s="734">
        <v>45308</v>
      </c>
      <c r="B18237" s="63" t="s">
        <v>11448</v>
      </c>
      <c r="C18237" s="63" t="s">
        <v>11388</v>
      </c>
      <c r="D18237" s="183" t="s">
        <v>12227</v>
      </c>
      <c r="E18237" s="126">
        <v>75000</v>
      </c>
      <c r="F18237" s="126"/>
      <c r="G18237" s="126">
        <f t="shared" si="298"/>
        <v>-75000</v>
      </c>
      <c r="H18237" s="705" t="s">
        <v>12050</v>
      </c>
    </row>
    <row r="18238" spans="1:8" ht="15" x14ac:dyDescent="0.2">
      <c r="A18238" s="734">
        <v>45310</v>
      </c>
      <c r="B18238" s="63" t="s">
        <v>12085</v>
      </c>
      <c r="C18238" s="63" t="s">
        <v>267</v>
      </c>
      <c r="D18238" s="183" t="s">
        <v>12209</v>
      </c>
      <c r="E18238" s="126">
        <v>20000</v>
      </c>
      <c r="F18238" s="126"/>
      <c r="G18238" s="126">
        <f t="shared" si="298"/>
        <v>-20000</v>
      </c>
      <c r="H18238" s="705" t="s">
        <v>12050</v>
      </c>
    </row>
    <row r="18239" spans="1:8" ht="18.75" customHeight="1" x14ac:dyDescent="0.2">
      <c r="A18239" s="734">
        <v>45310</v>
      </c>
      <c r="B18239" s="63" t="s">
        <v>10909</v>
      </c>
      <c r="C18239" s="670" t="s">
        <v>11774</v>
      </c>
      <c r="D18239" s="907" t="s">
        <v>12210</v>
      </c>
      <c r="E18239" s="672">
        <f>160000+50000</f>
        <v>210000</v>
      </c>
      <c r="F18239" s="126"/>
      <c r="G18239" s="126">
        <f t="shared" si="298"/>
        <v>-210000</v>
      </c>
      <c r="H18239" s="705" t="s">
        <v>12050</v>
      </c>
    </row>
    <row r="18240" spans="1:8" ht="18.75" customHeight="1" x14ac:dyDescent="0.2">
      <c r="A18240" s="734">
        <v>45310</v>
      </c>
      <c r="B18240" s="63" t="s">
        <v>11027</v>
      </c>
      <c r="C18240" s="670" t="s">
        <v>11774</v>
      </c>
      <c r="D18240" s="907" t="s">
        <v>12210</v>
      </c>
      <c r="E18240" s="672">
        <v>160000</v>
      </c>
      <c r="F18240" s="126"/>
      <c r="G18240" s="126">
        <f t="shared" si="298"/>
        <v>-160000</v>
      </c>
      <c r="H18240" s="705" t="s">
        <v>12050</v>
      </c>
    </row>
    <row r="18241" spans="1:8" ht="18.75" customHeight="1" x14ac:dyDescent="0.2">
      <c r="A18241" s="734">
        <v>45310</v>
      </c>
      <c r="B18241" s="63" t="s">
        <v>11899</v>
      </c>
      <c r="C18241" s="670" t="s">
        <v>11774</v>
      </c>
      <c r="D18241" s="907" t="s">
        <v>12210</v>
      </c>
      <c r="E18241" s="672">
        <v>180000</v>
      </c>
      <c r="F18241" s="126"/>
      <c r="G18241" s="126">
        <f t="shared" si="298"/>
        <v>-180000</v>
      </c>
      <c r="H18241" s="705" t="s">
        <v>12050</v>
      </c>
    </row>
    <row r="18242" spans="1:8" ht="18.75" customHeight="1" x14ac:dyDescent="0.2">
      <c r="A18242" s="734">
        <v>45310</v>
      </c>
      <c r="B18242" s="63" t="s">
        <v>25</v>
      </c>
      <c r="C18242" s="63" t="s">
        <v>7595</v>
      </c>
      <c r="D18242" s="183" t="s">
        <v>12226</v>
      </c>
      <c r="E18242" s="126">
        <v>80000</v>
      </c>
      <c r="F18242" s="126"/>
      <c r="G18242" s="126">
        <f t="shared" si="298"/>
        <v>-80000</v>
      </c>
      <c r="H18242" s="705" t="s">
        <v>12050</v>
      </c>
    </row>
    <row r="18243" spans="1:8" ht="18.75" customHeight="1" x14ac:dyDescent="0.2">
      <c r="A18243" s="734">
        <v>45310</v>
      </c>
      <c r="B18243" s="63" t="s">
        <v>6505</v>
      </c>
      <c r="C18243" s="63" t="s">
        <v>4334</v>
      </c>
      <c r="D18243" s="183" t="s">
        <v>12228</v>
      </c>
      <c r="E18243" s="126">
        <v>150000</v>
      </c>
      <c r="F18243" s="126"/>
      <c r="G18243" s="126">
        <f t="shared" si="298"/>
        <v>-150000</v>
      </c>
      <c r="H18243" s="705" t="s">
        <v>12050</v>
      </c>
    </row>
    <row r="18244" spans="1:8" ht="18.75" customHeight="1" x14ac:dyDescent="0.2">
      <c r="A18244" s="734">
        <v>45310</v>
      </c>
      <c r="B18244" s="63" t="s">
        <v>8559</v>
      </c>
      <c r="C18244" s="63" t="s">
        <v>11614</v>
      </c>
      <c r="D18244" s="183" t="s">
        <v>12229</v>
      </c>
      <c r="E18244" s="126">
        <v>24000</v>
      </c>
      <c r="F18244" s="126"/>
      <c r="G18244" s="126">
        <f t="shared" si="298"/>
        <v>-24000</v>
      </c>
      <c r="H18244" s="705" t="s">
        <v>12050</v>
      </c>
    </row>
    <row r="18245" spans="1:8" ht="18.75" customHeight="1" x14ac:dyDescent="0.2">
      <c r="A18245" s="734">
        <v>45310</v>
      </c>
      <c r="B18245" s="63" t="s">
        <v>11730</v>
      </c>
      <c r="C18245" s="63" t="s">
        <v>12107</v>
      </c>
      <c r="D18245" s="183" t="s">
        <v>11780</v>
      </c>
      <c r="E18245" s="126">
        <v>300000</v>
      </c>
      <c r="F18245" s="126"/>
      <c r="G18245" s="126">
        <f>F18245-E18245</f>
        <v>-300000</v>
      </c>
      <c r="H18245" s="705" t="s">
        <v>12050</v>
      </c>
    </row>
    <row r="18246" spans="1:8" ht="18.75" customHeight="1" x14ac:dyDescent="0.2">
      <c r="A18246" s="734">
        <v>45311</v>
      </c>
      <c r="B18246" s="63" t="s">
        <v>9986</v>
      </c>
      <c r="C18246" s="63" t="s">
        <v>6476</v>
      </c>
      <c r="D18246" s="183" t="s">
        <v>12229</v>
      </c>
      <c r="E18246" s="126">
        <v>100000</v>
      </c>
      <c r="F18246" s="126"/>
      <c r="G18246" s="126">
        <f>F18246-E18246</f>
        <v>-100000</v>
      </c>
      <c r="H18246" s="705" t="s">
        <v>12050</v>
      </c>
    </row>
    <row r="18247" spans="1:8" ht="18.75" customHeight="1" x14ac:dyDescent="0.2">
      <c r="A18247" s="734">
        <v>45310</v>
      </c>
      <c r="B18247" s="63" t="s">
        <v>103</v>
      </c>
      <c r="C18247" s="63" t="s">
        <v>103</v>
      </c>
      <c r="D18247" s="183" t="s">
        <v>8513</v>
      </c>
      <c r="E18247" s="126">
        <v>4000</v>
      </c>
      <c r="F18247" s="126"/>
      <c r="G18247" s="126">
        <f t="shared" ref="G18247:G18250" si="299">F18247-E18247</f>
        <v>-4000</v>
      </c>
      <c r="H18247" s="705" t="s">
        <v>12050</v>
      </c>
    </row>
    <row r="18248" spans="1:8" ht="18.75" customHeight="1" x14ac:dyDescent="0.2">
      <c r="A18248" s="734">
        <v>45311</v>
      </c>
      <c r="B18248" s="63" t="s">
        <v>11091</v>
      </c>
      <c r="C18248" s="63" t="s">
        <v>2796</v>
      </c>
      <c r="D18248" s="183" t="s">
        <v>12230</v>
      </c>
      <c r="E18248" s="126">
        <v>1500</v>
      </c>
      <c r="F18248" s="126"/>
      <c r="G18248" s="126">
        <f t="shared" si="299"/>
        <v>-1500</v>
      </c>
      <c r="H18248" s="705" t="s">
        <v>12050</v>
      </c>
    </row>
    <row r="18249" spans="1:8" ht="18.75" customHeight="1" x14ac:dyDescent="0.2">
      <c r="A18249" s="734">
        <v>45311</v>
      </c>
      <c r="B18249" s="63" t="s">
        <v>10909</v>
      </c>
      <c r="C18249" s="63" t="s">
        <v>10994</v>
      </c>
      <c r="D18249" s="183" t="s">
        <v>12231</v>
      </c>
      <c r="E18249" s="126">
        <v>350</v>
      </c>
      <c r="F18249" s="126"/>
      <c r="G18249" s="126">
        <f t="shared" si="299"/>
        <v>-350</v>
      </c>
      <c r="H18249" s="705" t="s">
        <v>12050</v>
      </c>
    </row>
    <row r="18250" spans="1:8" ht="18.75" customHeight="1" x14ac:dyDescent="0.2">
      <c r="A18250" s="734">
        <v>45311</v>
      </c>
      <c r="B18250" s="63" t="s">
        <v>10909</v>
      </c>
      <c r="C18250" s="63" t="s">
        <v>286</v>
      </c>
      <c r="D18250" s="183" t="s">
        <v>6603</v>
      </c>
      <c r="E18250" s="126">
        <v>150</v>
      </c>
      <c r="F18250" s="126"/>
      <c r="G18250" s="126">
        <f t="shared" si="299"/>
        <v>-150</v>
      </c>
      <c r="H18250" s="705" t="s">
        <v>12050</v>
      </c>
    </row>
    <row r="18251" spans="1:8" ht="18.75" customHeight="1" x14ac:dyDescent="0.2">
      <c r="A18251" s="734">
        <v>45311</v>
      </c>
      <c r="B18251" s="63" t="s">
        <v>10909</v>
      </c>
      <c r="C18251" s="63" t="s">
        <v>10994</v>
      </c>
      <c r="D18251" s="183" t="s">
        <v>12232</v>
      </c>
      <c r="E18251" s="126">
        <v>20500</v>
      </c>
      <c r="F18251" s="126"/>
      <c r="G18251" s="126">
        <f t="shared" ref="G18251:G18254" si="300">F18251-E18251</f>
        <v>-20500</v>
      </c>
      <c r="H18251" s="705" t="s">
        <v>12050</v>
      </c>
    </row>
    <row r="18252" spans="1:8" ht="18.75" customHeight="1" x14ac:dyDescent="0.2">
      <c r="A18252" s="734">
        <v>45311</v>
      </c>
      <c r="B18252" s="63" t="s">
        <v>392</v>
      </c>
      <c r="C18252" s="63" t="s">
        <v>5410</v>
      </c>
      <c r="D18252" s="183" t="s">
        <v>12233</v>
      </c>
      <c r="E18252" s="126">
        <v>5000</v>
      </c>
      <c r="F18252" s="126"/>
      <c r="G18252" s="126">
        <f t="shared" si="300"/>
        <v>-5000</v>
      </c>
      <c r="H18252" s="705" t="s">
        <v>12050</v>
      </c>
    </row>
    <row r="18253" spans="1:8" ht="18.75" customHeight="1" x14ac:dyDescent="0.2">
      <c r="A18253" s="734">
        <v>45311</v>
      </c>
      <c r="B18253" s="63" t="s">
        <v>11899</v>
      </c>
      <c r="C18253" s="63" t="s">
        <v>5741</v>
      </c>
      <c r="D18253" s="183" t="s">
        <v>12234</v>
      </c>
      <c r="E18253" s="126">
        <v>3000</v>
      </c>
      <c r="F18253" s="126"/>
      <c r="G18253" s="126">
        <f t="shared" si="300"/>
        <v>-3000</v>
      </c>
      <c r="H18253" s="705" t="s">
        <v>12050</v>
      </c>
    </row>
    <row r="18254" spans="1:8" ht="18.75" customHeight="1" x14ac:dyDescent="0.2">
      <c r="A18254" s="734">
        <v>45311</v>
      </c>
      <c r="B18254" s="63" t="s">
        <v>8559</v>
      </c>
      <c r="C18254" s="63" t="s">
        <v>10994</v>
      </c>
      <c r="D18254" s="183" t="s">
        <v>12235</v>
      </c>
      <c r="E18254" s="126">
        <v>12080</v>
      </c>
      <c r="F18254" s="126"/>
      <c r="G18254" s="126">
        <f t="shared" si="300"/>
        <v>-12080</v>
      </c>
      <c r="H18254" s="705" t="s">
        <v>12050</v>
      </c>
    </row>
    <row r="18255" spans="1:8" ht="18.75" customHeight="1" x14ac:dyDescent="0.2">
      <c r="A18255" s="734">
        <v>45311</v>
      </c>
      <c r="B18255" s="63" t="s">
        <v>103</v>
      </c>
      <c r="C18255" s="63" t="s">
        <v>103</v>
      </c>
      <c r="D18255" s="183" t="s">
        <v>8513</v>
      </c>
      <c r="E18255" s="126">
        <v>1000</v>
      </c>
      <c r="F18255" s="126"/>
      <c r="G18255" s="126">
        <f t="shared" ref="G18255:G18261" si="301">F18255-E18255</f>
        <v>-1000</v>
      </c>
      <c r="H18255" s="705" t="s">
        <v>12050</v>
      </c>
    </row>
    <row r="18256" spans="1:8" ht="18.75" customHeight="1" x14ac:dyDescent="0.2">
      <c r="A18256" s="734">
        <v>45311</v>
      </c>
      <c r="B18256" s="63" t="s">
        <v>10909</v>
      </c>
      <c r="C18256" s="63" t="s">
        <v>392</v>
      </c>
      <c r="D18256" s="183" t="s">
        <v>12236</v>
      </c>
      <c r="E18256" s="126">
        <v>120</v>
      </c>
      <c r="F18256" s="126"/>
      <c r="G18256" s="126">
        <f t="shared" si="301"/>
        <v>-120</v>
      </c>
      <c r="H18256" s="705" t="s">
        <v>12050</v>
      </c>
    </row>
    <row r="18257" spans="1:8" ht="18.75" customHeight="1" x14ac:dyDescent="0.2">
      <c r="A18257" s="734">
        <v>45311</v>
      </c>
      <c r="B18257" s="63" t="s">
        <v>11740</v>
      </c>
      <c r="C18257" s="63" t="s">
        <v>10994</v>
      </c>
      <c r="D18257" s="183" t="s">
        <v>12237</v>
      </c>
      <c r="E18257" s="126">
        <v>16200</v>
      </c>
      <c r="F18257" s="126"/>
      <c r="G18257" s="126">
        <f t="shared" si="301"/>
        <v>-16200</v>
      </c>
      <c r="H18257" s="705" t="s">
        <v>12050</v>
      </c>
    </row>
    <row r="18258" spans="1:8" ht="18.75" customHeight="1" x14ac:dyDescent="0.2">
      <c r="A18258" s="734">
        <v>45311</v>
      </c>
      <c r="B18258" s="63" t="s">
        <v>11740</v>
      </c>
      <c r="C18258" s="63" t="s">
        <v>10994</v>
      </c>
      <c r="D18258" s="183" t="s">
        <v>6486</v>
      </c>
      <c r="E18258" s="126">
        <v>5050</v>
      </c>
      <c r="F18258" s="126"/>
      <c r="G18258" s="126">
        <f t="shared" si="301"/>
        <v>-5050</v>
      </c>
      <c r="H18258" s="705" t="s">
        <v>12050</v>
      </c>
    </row>
    <row r="18259" spans="1:8" ht="18.75" customHeight="1" x14ac:dyDescent="0.2">
      <c r="A18259" s="734">
        <v>45311</v>
      </c>
      <c r="B18259" s="63" t="s">
        <v>11091</v>
      </c>
      <c r="C18259" s="63" t="s">
        <v>10994</v>
      </c>
      <c r="D18259" s="183" t="s">
        <v>9917</v>
      </c>
      <c r="E18259" s="126">
        <v>4760</v>
      </c>
      <c r="F18259" s="126"/>
      <c r="G18259" s="126">
        <f t="shared" si="301"/>
        <v>-4760</v>
      </c>
      <c r="H18259" s="705" t="s">
        <v>12050</v>
      </c>
    </row>
    <row r="18260" spans="1:8" ht="18.75" customHeight="1" x14ac:dyDescent="0.2">
      <c r="A18260" s="734">
        <v>45311</v>
      </c>
      <c r="B18260" s="63" t="s">
        <v>11730</v>
      </c>
      <c r="C18260" s="63" t="s">
        <v>10994</v>
      </c>
      <c r="D18260" s="183" t="s">
        <v>12238</v>
      </c>
      <c r="E18260" s="126">
        <v>32000</v>
      </c>
      <c r="F18260" s="126"/>
      <c r="G18260" s="126">
        <f t="shared" si="301"/>
        <v>-32000</v>
      </c>
      <c r="H18260" s="705" t="s">
        <v>12050</v>
      </c>
    </row>
    <row r="18261" spans="1:8" ht="18.75" customHeight="1" x14ac:dyDescent="0.2">
      <c r="A18261" s="734">
        <v>45311</v>
      </c>
      <c r="B18261" s="63" t="s">
        <v>11899</v>
      </c>
      <c r="C18261" s="63" t="s">
        <v>10994</v>
      </c>
      <c r="D18261" s="183" t="s">
        <v>4309</v>
      </c>
      <c r="E18261" s="126">
        <v>9458</v>
      </c>
      <c r="F18261" s="126"/>
      <c r="G18261" s="126">
        <f t="shared" si="301"/>
        <v>-9458</v>
      </c>
      <c r="H18261" s="705" t="s">
        <v>12050</v>
      </c>
    </row>
    <row r="18262" spans="1:8" ht="18.75" customHeight="1" x14ac:dyDescent="0.2">
      <c r="A18262" s="734">
        <v>45313</v>
      </c>
      <c r="B18262" s="63" t="s">
        <v>103</v>
      </c>
      <c r="C18262" s="63" t="s">
        <v>103</v>
      </c>
      <c r="D18262" s="183" t="s">
        <v>3843</v>
      </c>
      <c r="E18262" s="126">
        <v>3000</v>
      </c>
      <c r="F18262" s="126"/>
      <c r="G18262" s="126">
        <f t="shared" ref="G18262" si="302">F18262-E18262</f>
        <v>-3000</v>
      </c>
      <c r="H18262" s="705" t="s">
        <v>12050</v>
      </c>
    </row>
    <row r="18263" spans="1:8" ht="18.75" customHeight="1" x14ac:dyDescent="0.2">
      <c r="A18263" s="734">
        <v>45313</v>
      </c>
      <c r="B18263" s="63" t="s">
        <v>11899</v>
      </c>
      <c r="C18263" s="63" t="s">
        <v>10994</v>
      </c>
      <c r="D18263" s="183" t="s">
        <v>11565</v>
      </c>
      <c r="E18263" s="126">
        <v>4550</v>
      </c>
      <c r="F18263" s="126"/>
      <c r="G18263" s="126">
        <f t="shared" ref="G18263:G18278" si="303">F18263-E18263</f>
        <v>-4550</v>
      </c>
      <c r="H18263" s="705" t="s">
        <v>12050</v>
      </c>
    </row>
    <row r="18264" spans="1:8" ht="18.75" customHeight="1" x14ac:dyDescent="0.2">
      <c r="A18264" s="734">
        <v>45313</v>
      </c>
      <c r="B18264" s="63" t="s">
        <v>11899</v>
      </c>
      <c r="C18264" s="63" t="s">
        <v>5741</v>
      </c>
      <c r="D18264" s="183" t="s">
        <v>10337</v>
      </c>
      <c r="E18264" s="126">
        <v>400</v>
      </c>
      <c r="F18264" s="126"/>
      <c r="G18264" s="126">
        <f t="shared" si="303"/>
        <v>-400</v>
      </c>
      <c r="H18264" s="705" t="s">
        <v>12050</v>
      </c>
    </row>
    <row r="18265" spans="1:8" ht="18.75" customHeight="1" x14ac:dyDescent="0.2">
      <c r="A18265" s="734">
        <v>45313</v>
      </c>
      <c r="B18265" s="63" t="s">
        <v>10909</v>
      </c>
      <c r="C18265" s="63" t="s">
        <v>5387</v>
      </c>
      <c r="D18265" s="183" t="s">
        <v>12295</v>
      </c>
      <c r="E18265" s="126">
        <v>400</v>
      </c>
      <c r="F18265" s="126"/>
      <c r="G18265" s="126">
        <f t="shared" si="303"/>
        <v>-400</v>
      </c>
      <c r="H18265" s="705" t="s">
        <v>12050</v>
      </c>
    </row>
    <row r="18266" spans="1:8" ht="18.75" customHeight="1" x14ac:dyDescent="0.2">
      <c r="A18266" s="734">
        <v>45313</v>
      </c>
      <c r="B18266" s="63" t="s">
        <v>11637</v>
      </c>
      <c r="C18266" s="63" t="s">
        <v>10994</v>
      </c>
      <c r="D18266" s="183" t="s">
        <v>12296</v>
      </c>
      <c r="E18266" s="126">
        <v>5000</v>
      </c>
      <c r="F18266" s="126"/>
      <c r="G18266" s="126">
        <f t="shared" si="303"/>
        <v>-5000</v>
      </c>
      <c r="H18266" s="705" t="s">
        <v>12050</v>
      </c>
    </row>
    <row r="18267" spans="1:8" ht="18.75" customHeight="1" x14ac:dyDescent="0.2">
      <c r="A18267" s="734">
        <v>45313</v>
      </c>
      <c r="B18267" s="63" t="s">
        <v>11899</v>
      </c>
      <c r="C18267" s="670" t="s">
        <v>10994</v>
      </c>
      <c r="D18267" s="907" t="s">
        <v>12297</v>
      </c>
      <c r="E18267" s="672">
        <v>84000</v>
      </c>
      <c r="F18267" s="126"/>
      <c r="G18267" s="126">
        <f t="shared" si="303"/>
        <v>-84000</v>
      </c>
      <c r="H18267" s="705" t="s">
        <v>12050</v>
      </c>
    </row>
    <row r="18268" spans="1:8" ht="18.75" customHeight="1" x14ac:dyDescent="0.2">
      <c r="A18268" s="734">
        <v>45313</v>
      </c>
      <c r="B18268" s="63" t="s">
        <v>10909</v>
      </c>
      <c r="C18268" s="670" t="s">
        <v>10994</v>
      </c>
      <c r="D18268" s="907" t="s">
        <v>12297</v>
      </c>
      <c r="E18268" s="672">
        <v>50000</v>
      </c>
      <c r="F18268" s="126"/>
      <c r="G18268" s="126">
        <f t="shared" si="303"/>
        <v>-50000</v>
      </c>
      <c r="H18268" s="705" t="s">
        <v>12050</v>
      </c>
    </row>
    <row r="18269" spans="1:8" ht="18.75" customHeight="1" x14ac:dyDescent="0.2">
      <c r="A18269" s="734">
        <v>45313</v>
      </c>
      <c r="B18269" s="63" t="s">
        <v>12212</v>
      </c>
      <c r="C18269" s="670" t="s">
        <v>10994</v>
      </c>
      <c r="D18269" s="907" t="s">
        <v>12297</v>
      </c>
      <c r="E18269" s="672">
        <v>27180</v>
      </c>
      <c r="F18269" s="126"/>
      <c r="G18269" s="126">
        <f t="shared" si="303"/>
        <v>-27180</v>
      </c>
      <c r="H18269" s="705" t="s">
        <v>12050</v>
      </c>
    </row>
    <row r="18270" spans="1:8" ht="18.75" customHeight="1" x14ac:dyDescent="0.2">
      <c r="A18270" s="734">
        <v>45313</v>
      </c>
      <c r="B18270" s="63" t="s">
        <v>10232</v>
      </c>
      <c r="C18270" s="670" t="s">
        <v>10994</v>
      </c>
      <c r="D18270" s="907" t="s">
        <v>12297</v>
      </c>
      <c r="E18270" s="672">
        <v>5600</v>
      </c>
      <c r="F18270" s="126"/>
      <c r="G18270" s="126">
        <f t="shared" si="303"/>
        <v>-5600</v>
      </c>
      <c r="H18270" s="705" t="s">
        <v>12050</v>
      </c>
    </row>
    <row r="18271" spans="1:8" ht="18.75" customHeight="1" x14ac:dyDescent="0.2">
      <c r="A18271" s="734">
        <v>45313</v>
      </c>
      <c r="B18271" s="63" t="s">
        <v>11637</v>
      </c>
      <c r="C18271" s="670" t="s">
        <v>10994</v>
      </c>
      <c r="D18271" s="907" t="s">
        <v>12297</v>
      </c>
      <c r="E18271" s="672">
        <v>11580</v>
      </c>
      <c r="F18271" s="126"/>
      <c r="G18271" s="126">
        <f t="shared" si="303"/>
        <v>-11580</v>
      </c>
      <c r="H18271" s="705" t="s">
        <v>12050</v>
      </c>
    </row>
    <row r="18272" spans="1:8" ht="18.75" customHeight="1" x14ac:dyDescent="0.2">
      <c r="A18272" s="734">
        <v>45313</v>
      </c>
      <c r="B18272" s="63" t="s">
        <v>11730</v>
      </c>
      <c r="C18272" s="670" t="s">
        <v>10994</v>
      </c>
      <c r="D18272" s="907" t="s">
        <v>12297</v>
      </c>
      <c r="E18272" s="672">
        <v>29535</v>
      </c>
      <c r="F18272" s="126"/>
      <c r="G18272" s="126">
        <f t="shared" si="303"/>
        <v>-29535</v>
      </c>
      <c r="H18272" s="705" t="s">
        <v>12050</v>
      </c>
    </row>
    <row r="18273" spans="1:8" ht="18.75" customHeight="1" x14ac:dyDescent="0.2">
      <c r="A18273" s="734">
        <v>45313</v>
      </c>
      <c r="B18273" s="63" t="s">
        <v>12212</v>
      </c>
      <c r="C18273" s="63" t="s">
        <v>11101</v>
      </c>
      <c r="D18273" s="183" t="s">
        <v>12298</v>
      </c>
      <c r="E18273" s="126">
        <v>50000</v>
      </c>
      <c r="F18273" s="126"/>
      <c r="G18273" s="126">
        <f t="shared" si="303"/>
        <v>-50000</v>
      </c>
      <c r="H18273" s="705" t="s">
        <v>12050</v>
      </c>
    </row>
    <row r="18274" spans="1:8" ht="18.75" customHeight="1" x14ac:dyDescent="0.2">
      <c r="A18274" s="734">
        <v>45313</v>
      </c>
      <c r="B18274" s="63" t="s">
        <v>11899</v>
      </c>
      <c r="C18274" s="63" t="s">
        <v>11538</v>
      </c>
      <c r="D18274" s="183" t="s">
        <v>12299</v>
      </c>
      <c r="E18274" s="126">
        <v>200000</v>
      </c>
      <c r="F18274" s="126"/>
      <c r="G18274" s="126">
        <f t="shared" si="303"/>
        <v>-200000</v>
      </c>
      <c r="H18274" s="705" t="s">
        <v>12050</v>
      </c>
    </row>
    <row r="18275" spans="1:8" ht="18.75" customHeight="1" x14ac:dyDescent="0.2">
      <c r="A18275" s="734">
        <v>45314</v>
      </c>
      <c r="B18275" s="63" t="s">
        <v>11091</v>
      </c>
      <c r="C18275" s="63" t="s">
        <v>11898</v>
      </c>
      <c r="D18275" s="183" t="s">
        <v>12300</v>
      </c>
      <c r="E18275" s="126">
        <v>400000</v>
      </c>
      <c r="F18275" s="126"/>
      <c r="G18275" s="126">
        <f t="shared" si="303"/>
        <v>-400000</v>
      </c>
      <c r="H18275" s="705" t="s">
        <v>12050</v>
      </c>
    </row>
    <row r="18276" spans="1:8" ht="15" x14ac:dyDescent="0.2">
      <c r="A18276" s="734">
        <v>45314</v>
      </c>
      <c r="B18276" s="63" t="s">
        <v>11899</v>
      </c>
      <c r="C18276" s="670" t="s">
        <v>10994</v>
      </c>
      <c r="D18276" s="907" t="s">
        <v>12301</v>
      </c>
      <c r="E18276" s="672">
        <v>32500</v>
      </c>
      <c r="F18276" s="126"/>
      <c r="G18276" s="126">
        <f t="shared" si="303"/>
        <v>-32500</v>
      </c>
      <c r="H18276" s="705" t="s">
        <v>12050</v>
      </c>
    </row>
    <row r="18277" spans="1:8" ht="15" x14ac:dyDescent="0.2">
      <c r="A18277" s="734">
        <v>45314</v>
      </c>
      <c r="B18277" s="63" t="s">
        <v>10909</v>
      </c>
      <c r="C18277" s="670" t="s">
        <v>10994</v>
      </c>
      <c r="D18277" s="907" t="s">
        <v>12301</v>
      </c>
      <c r="E18277" s="672">
        <v>32500</v>
      </c>
      <c r="F18277" s="126"/>
      <c r="G18277" s="126">
        <f t="shared" si="303"/>
        <v>-32500</v>
      </c>
      <c r="H18277" s="705" t="s">
        <v>12050</v>
      </c>
    </row>
    <row r="18278" spans="1:8" ht="15" x14ac:dyDescent="0.2">
      <c r="A18278" s="734">
        <v>45314</v>
      </c>
      <c r="B18278" s="63" t="s">
        <v>12212</v>
      </c>
      <c r="C18278" s="670" t="s">
        <v>10994</v>
      </c>
      <c r="D18278" s="907" t="s">
        <v>12301</v>
      </c>
      <c r="E18278" s="672">
        <v>32500</v>
      </c>
      <c r="F18278" s="126"/>
      <c r="G18278" s="126">
        <f t="shared" si="303"/>
        <v>-32500</v>
      </c>
      <c r="H18278" s="705" t="s">
        <v>12050</v>
      </c>
    </row>
    <row r="18279" spans="1:8" ht="15" x14ac:dyDescent="0.2">
      <c r="A18279" s="734">
        <v>45314</v>
      </c>
      <c r="B18279" s="63" t="s">
        <v>11899</v>
      </c>
      <c r="C18279" s="63" t="s">
        <v>5741</v>
      </c>
      <c r="D18279" s="183" t="s">
        <v>370</v>
      </c>
      <c r="E18279" s="126">
        <v>500</v>
      </c>
      <c r="F18279" s="126"/>
      <c r="G18279" s="126">
        <f t="shared" ref="G18279:G18285" si="304">F18279-E18279</f>
        <v>-500</v>
      </c>
      <c r="H18279" s="705" t="s">
        <v>12050</v>
      </c>
    </row>
    <row r="18280" spans="1:8" ht="15" x14ac:dyDescent="0.2">
      <c r="A18280" s="734">
        <v>45314</v>
      </c>
      <c r="B18280" s="63" t="s">
        <v>11899</v>
      </c>
      <c r="C18280" s="670" t="s">
        <v>10994</v>
      </c>
      <c r="D18280" s="907" t="s">
        <v>12317</v>
      </c>
      <c r="E18280" s="672">
        <v>7200</v>
      </c>
      <c r="F18280" s="126"/>
      <c r="G18280" s="126">
        <f t="shared" si="304"/>
        <v>-7200</v>
      </c>
      <c r="H18280" s="705" t="s">
        <v>12050</v>
      </c>
    </row>
    <row r="18281" spans="1:8" ht="15" x14ac:dyDescent="0.2">
      <c r="A18281" s="734">
        <v>45314</v>
      </c>
      <c r="B18281" s="63" t="s">
        <v>10909</v>
      </c>
      <c r="C18281" s="670" t="s">
        <v>10994</v>
      </c>
      <c r="D18281" s="907" t="s">
        <v>12317</v>
      </c>
      <c r="E18281" s="672">
        <v>7200</v>
      </c>
      <c r="F18281" s="126"/>
      <c r="G18281" s="126">
        <f t="shared" si="304"/>
        <v>-7200</v>
      </c>
      <c r="H18281" s="705" t="s">
        <v>12050</v>
      </c>
    </row>
    <row r="18282" spans="1:8" ht="15" x14ac:dyDescent="0.2">
      <c r="A18282" s="734">
        <v>45314</v>
      </c>
      <c r="B18282" s="63" t="s">
        <v>12212</v>
      </c>
      <c r="C18282" s="670" t="s">
        <v>10994</v>
      </c>
      <c r="D18282" s="907" t="s">
        <v>12317</v>
      </c>
      <c r="E18282" s="672">
        <v>7200</v>
      </c>
      <c r="F18282" s="126"/>
      <c r="G18282" s="126">
        <f t="shared" si="304"/>
        <v>-7200</v>
      </c>
      <c r="H18282" s="705" t="s">
        <v>12050</v>
      </c>
    </row>
    <row r="18283" spans="1:8" ht="15" x14ac:dyDescent="0.2">
      <c r="A18283" s="734">
        <v>45314</v>
      </c>
      <c r="B18283" s="63" t="s">
        <v>11899</v>
      </c>
      <c r="C18283" s="566" t="s">
        <v>10994</v>
      </c>
      <c r="D18283" s="875" t="s">
        <v>12318</v>
      </c>
      <c r="E18283" s="567">
        <v>3000</v>
      </c>
      <c r="F18283" s="126"/>
      <c r="G18283" s="126">
        <f t="shared" si="304"/>
        <v>-3000</v>
      </c>
      <c r="H18283" s="705" t="s">
        <v>12050</v>
      </c>
    </row>
    <row r="18284" spans="1:8" ht="15" x14ac:dyDescent="0.2">
      <c r="A18284" s="734">
        <v>45314</v>
      </c>
      <c r="B18284" s="63" t="s">
        <v>10909</v>
      </c>
      <c r="C18284" s="566" t="s">
        <v>10994</v>
      </c>
      <c r="D18284" s="875" t="s">
        <v>12318</v>
      </c>
      <c r="E18284" s="567">
        <v>3000</v>
      </c>
      <c r="F18284" s="126"/>
      <c r="G18284" s="126">
        <f t="shared" si="304"/>
        <v>-3000</v>
      </c>
      <c r="H18284" s="705" t="s">
        <v>12050</v>
      </c>
    </row>
    <row r="18285" spans="1:8" ht="15" x14ac:dyDescent="0.2">
      <c r="A18285" s="734">
        <v>45314</v>
      </c>
      <c r="B18285" s="63" t="s">
        <v>12212</v>
      </c>
      <c r="C18285" s="566" t="s">
        <v>10994</v>
      </c>
      <c r="D18285" s="875" t="s">
        <v>12318</v>
      </c>
      <c r="E18285" s="567">
        <v>3000</v>
      </c>
      <c r="F18285" s="126"/>
      <c r="G18285" s="126">
        <f t="shared" si="304"/>
        <v>-3000</v>
      </c>
      <c r="H18285" s="705" t="s">
        <v>12050</v>
      </c>
    </row>
    <row r="18286" spans="1:8" ht="15" x14ac:dyDescent="0.2">
      <c r="A18286" s="734">
        <v>45314</v>
      </c>
      <c r="B18286" s="63" t="s">
        <v>10909</v>
      </c>
      <c r="C18286" s="63" t="s">
        <v>5741</v>
      </c>
      <c r="D18286" s="183" t="s">
        <v>370</v>
      </c>
      <c r="E18286" s="126">
        <v>2600</v>
      </c>
      <c r="F18286" s="126"/>
      <c r="G18286" s="126">
        <f t="shared" ref="G18286:G18288" si="305">F18286-E18286</f>
        <v>-2600</v>
      </c>
      <c r="H18286" s="705" t="s">
        <v>12050</v>
      </c>
    </row>
    <row r="18287" spans="1:8" ht="15" x14ac:dyDescent="0.2">
      <c r="A18287" s="734">
        <v>45314</v>
      </c>
      <c r="B18287" s="63" t="s">
        <v>11091</v>
      </c>
      <c r="C18287" s="670" t="s">
        <v>10994</v>
      </c>
      <c r="D18287" s="907" t="s">
        <v>12302</v>
      </c>
      <c r="E18287" s="672">
        <v>37840</v>
      </c>
      <c r="F18287" s="126"/>
      <c r="G18287" s="126">
        <f t="shared" si="305"/>
        <v>-37840</v>
      </c>
      <c r="H18287" s="705" t="s">
        <v>12050</v>
      </c>
    </row>
    <row r="18288" spans="1:8" ht="15" x14ac:dyDescent="0.2">
      <c r="A18288" s="734">
        <v>45314</v>
      </c>
      <c r="B18288" s="63" t="s">
        <v>8559</v>
      </c>
      <c r="C18288" s="670" t="s">
        <v>10994</v>
      </c>
      <c r="D18288" s="907" t="s">
        <v>12302</v>
      </c>
      <c r="E18288" s="672">
        <v>11000</v>
      </c>
      <c r="F18288" s="126"/>
      <c r="G18288" s="126">
        <f t="shared" si="305"/>
        <v>-11000</v>
      </c>
      <c r="H18288" s="705" t="s">
        <v>12050</v>
      </c>
    </row>
    <row r="18289" spans="1:8" ht="15" x14ac:dyDescent="0.2">
      <c r="A18289" s="734">
        <v>45315</v>
      </c>
      <c r="B18289" s="63" t="s">
        <v>10179</v>
      </c>
      <c r="C18289" s="63" t="s">
        <v>10994</v>
      </c>
      <c r="D18289" s="183" t="s">
        <v>12304</v>
      </c>
      <c r="E18289" s="126">
        <v>1500</v>
      </c>
      <c r="F18289" s="126"/>
      <c r="G18289" s="126">
        <f t="shared" ref="G18289:G18293" si="306">F18289-E18289</f>
        <v>-1500</v>
      </c>
      <c r="H18289" s="705" t="s">
        <v>12050</v>
      </c>
    </row>
    <row r="18290" spans="1:8" ht="15" x14ac:dyDescent="0.2">
      <c r="A18290" s="734">
        <v>45315</v>
      </c>
      <c r="B18290" s="63" t="s">
        <v>11740</v>
      </c>
      <c r="C18290" s="63" t="s">
        <v>10994</v>
      </c>
      <c r="D18290" s="183" t="s">
        <v>12305</v>
      </c>
      <c r="E18290" s="126">
        <v>1500</v>
      </c>
      <c r="F18290" s="126"/>
      <c r="G18290" s="126">
        <f t="shared" si="306"/>
        <v>-1500</v>
      </c>
      <c r="H18290" s="705" t="s">
        <v>12050</v>
      </c>
    </row>
    <row r="18291" spans="1:8" ht="15" x14ac:dyDescent="0.2">
      <c r="A18291" s="734">
        <v>45315</v>
      </c>
      <c r="B18291" s="63" t="s">
        <v>103</v>
      </c>
      <c r="C18291" s="63" t="s">
        <v>103</v>
      </c>
      <c r="D18291" s="183" t="s">
        <v>3843</v>
      </c>
      <c r="E18291" s="126">
        <v>5000</v>
      </c>
      <c r="F18291" s="126"/>
      <c r="G18291" s="126">
        <f t="shared" si="306"/>
        <v>-5000</v>
      </c>
      <c r="H18291" s="705" t="s">
        <v>12050</v>
      </c>
    </row>
    <row r="18292" spans="1:8" ht="15" x14ac:dyDescent="0.2">
      <c r="A18292" s="734">
        <v>45315</v>
      </c>
      <c r="B18292" s="63" t="s">
        <v>12306</v>
      </c>
      <c r="C18292" s="63" t="s">
        <v>12307</v>
      </c>
      <c r="D18292" s="183" t="s">
        <v>6927</v>
      </c>
      <c r="E18292" s="126">
        <v>11000</v>
      </c>
      <c r="F18292" s="126"/>
      <c r="G18292" s="126">
        <f t="shared" si="306"/>
        <v>-11000</v>
      </c>
      <c r="H18292" s="705" t="s">
        <v>12050</v>
      </c>
    </row>
    <row r="18293" spans="1:8" ht="15" x14ac:dyDescent="0.2">
      <c r="A18293" s="734">
        <v>45315</v>
      </c>
      <c r="B18293" s="63" t="s">
        <v>8876</v>
      </c>
      <c r="C18293" s="63" t="s">
        <v>12307</v>
      </c>
      <c r="D18293" s="183" t="s">
        <v>6927</v>
      </c>
      <c r="E18293" s="126">
        <v>20000</v>
      </c>
      <c r="F18293" s="126"/>
      <c r="G18293" s="126">
        <f t="shared" si="306"/>
        <v>-20000</v>
      </c>
      <c r="H18293" s="705" t="s">
        <v>12050</v>
      </c>
    </row>
    <row r="18294" spans="1:8" ht="15" x14ac:dyDescent="0.2">
      <c r="A18294" s="734">
        <v>45315</v>
      </c>
      <c r="B18294" s="63" t="s">
        <v>37</v>
      </c>
      <c r="C18294" s="63" t="s">
        <v>794</v>
      </c>
      <c r="D18294" s="183" t="s">
        <v>12308</v>
      </c>
      <c r="E18294" s="126">
        <v>3500</v>
      </c>
      <c r="F18294" s="126"/>
      <c r="G18294" s="126">
        <f t="shared" ref="G18294:G18301" si="307">F18294-E18294</f>
        <v>-3500</v>
      </c>
      <c r="H18294" s="705" t="s">
        <v>12050</v>
      </c>
    </row>
    <row r="18295" spans="1:8" ht="15" x14ac:dyDescent="0.2">
      <c r="A18295" s="734">
        <v>45315</v>
      </c>
      <c r="B18295" s="63" t="s">
        <v>37</v>
      </c>
      <c r="C18295" s="63" t="s">
        <v>286</v>
      </c>
      <c r="D18295" s="183" t="s">
        <v>370</v>
      </c>
      <c r="E18295" s="126">
        <v>700</v>
      </c>
      <c r="F18295" s="126"/>
      <c r="G18295" s="126">
        <f t="shared" si="307"/>
        <v>-700</v>
      </c>
      <c r="H18295" s="705" t="s">
        <v>12050</v>
      </c>
    </row>
    <row r="18296" spans="1:8" ht="15" x14ac:dyDescent="0.2">
      <c r="A18296" s="734">
        <v>45315</v>
      </c>
      <c r="B18296" s="63" t="s">
        <v>11637</v>
      </c>
      <c r="C18296" s="63" t="s">
        <v>11420</v>
      </c>
      <c r="D18296" s="183" t="s">
        <v>12309</v>
      </c>
      <c r="E18296" s="126">
        <v>19000</v>
      </c>
      <c r="F18296" s="126"/>
      <c r="G18296" s="126">
        <f t="shared" si="307"/>
        <v>-19000</v>
      </c>
      <c r="H18296" s="705" t="s">
        <v>12050</v>
      </c>
    </row>
    <row r="18297" spans="1:8" ht="15" x14ac:dyDescent="0.2">
      <c r="A18297" s="734">
        <v>45315</v>
      </c>
      <c r="B18297" s="63" t="s">
        <v>10232</v>
      </c>
      <c r="C18297" s="63" t="s">
        <v>7467</v>
      </c>
      <c r="D18297" s="183" t="s">
        <v>12039</v>
      </c>
      <c r="E18297" s="126">
        <v>1000000</v>
      </c>
      <c r="F18297" s="126"/>
      <c r="G18297" s="126">
        <f t="shared" si="307"/>
        <v>-1000000</v>
      </c>
      <c r="H18297" s="705" t="s">
        <v>12050</v>
      </c>
    </row>
    <row r="18298" spans="1:8" ht="15" x14ac:dyDescent="0.2">
      <c r="A18298" s="734">
        <v>45315</v>
      </c>
      <c r="B18298" s="63" t="s">
        <v>11899</v>
      </c>
      <c r="C18298" s="63" t="s">
        <v>11900</v>
      </c>
      <c r="D18298" s="183" t="s">
        <v>12311</v>
      </c>
      <c r="E18298" s="126">
        <v>500000</v>
      </c>
      <c r="F18298" s="126"/>
      <c r="G18298" s="126">
        <f t="shared" si="307"/>
        <v>-500000</v>
      </c>
      <c r="H18298" s="705" t="s">
        <v>12050</v>
      </c>
    </row>
    <row r="18299" spans="1:8" ht="15" x14ac:dyDescent="0.2">
      <c r="A18299" s="734">
        <v>45315</v>
      </c>
      <c r="B18299" s="63" t="s">
        <v>12212</v>
      </c>
      <c r="C18299" s="63" t="s">
        <v>11727</v>
      </c>
      <c r="D18299" s="183" t="s">
        <v>12311</v>
      </c>
      <c r="E18299" s="126">
        <v>150000</v>
      </c>
      <c r="F18299" s="126"/>
      <c r="G18299" s="126">
        <f t="shared" si="307"/>
        <v>-150000</v>
      </c>
      <c r="H18299" s="705" t="s">
        <v>12050</v>
      </c>
    </row>
    <row r="18300" spans="1:8" ht="15" x14ac:dyDescent="0.2">
      <c r="A18300" s="734">
        <v>45315</v>
      </c>
      <c r="B18300" s="63" t="s">
        <v>11091</v>
      </c>
      <c r="C18300" s="63" t="s">
        <v>10994</v>
      </c>
      <c r="D18300" s="183" t="s">
        <v>4966</v>
      </c>
      <c r="E18300" s="126">
        <v>10330</v>
      </c>
      <c r="F18300" s="126"/>
      <c r="G18300" s="126">
        <f t="shared" si="307"/>
        <v>-10330</v>
      </c>
      <c r="H18300" s="705" t="s">
        <v>12050</v>
      </c>
    </row>
    <row r="18301" spans="1:8" ht="15" x14ac:dyDescent="0.2">
      <c r="A18301" s="734">
        <v>45315</v>
      </c>
      <c r="B18301" s="63" t="s">
        <v>11740</v>
      </c>
      <c r="C18301" s="63" t="s">
        <v>10994</v>
      </c>
      <c r="D18301" s="183" t="s">
        <v>12313</v>
      </c>
      <c r="E18301" s="126">
        <v>125960</v>
      </c>
      <c r="F18301" s="126"/>
      <c r="G18301" s="126">
        <f t="shared" si="307"/>
        <v>-125960</v>
      </c>
      <c r="H18301" s="705" t="s">
        <v>12050</v>
      </c>
    </row>
    <row r="18302" spans="1:8" ht="15" x14ac:dyDescent="0.2">
      <c r="A18302" s="734">
        <v>45315</v>
      </c>
      <c r="B18302" s="63" t="s">
        <v>8876</v>
      </c>
      <c r="C18302" s="1101" t="s">
        <v>794</v>
      </c>
      <c r="D18302" s="1104" t="s">
        <v>12314</v>
      </c>
      <c r="E18302" s="126">
        <v>33000</v>
      </c>
      <c r="F18302" s="126"/>
      <c r="G18302" s="126">
        <f t="shared" ref="G18302:G18303" si="308">F18302-E18302</f>
        <v>-33000</v>
      </c>
      <c r="H18302" s="705" t="s">
        <v>12050</v>
      </c>
    </row>
    <row r="18303" spans="1:8" ht="15" x14ac:dyDescent="0.2">
      <c r="A18303" s="734">
        <v>45315</v>
      </c>
      <c r="B18303" s="63" t="s">
        <v>11637</v>
      </c>
      <c r="C18303" s="63" t="s">
        <v>12315</v>
      </c>
      <c r="D18303" s="183" t="s">
        <v>12316</v>
      </c>
      <c r="E18303" s="126">
        <v>50000</v>
      </c>
      <c r="F18303" s="126"/>
      <c r="G18303" s="126">
        <f t="shared" si="308"/>
        <v>-50000</v>
      </c>
      <c r="H18303" s="705" t="s">
        <v>12050</v>
      </c>
    </row>
    <row r="18304" spans="1:8" ht="15" x14ac:dyDescent="0.2">
      <c r="A18304" s="734">
        <v>45316</v>
      </c>
      <c r="B18304" s="63" t="s">
        <v>11091</v>
      </c>
      <c r="C18304" s="63" t="s">
        <v>5741</v>
      </c>
      <c r="D18304" s="183" t="s">
        <v>12325</v>
      </c>
      <c r="E18304" s="126">
        <v>500</v>
      </c>
      <c r="F18304" s="126"/>
      <c r="G18304" s="126">
        <f t="shared" ref="G18304:G18322" si="309">F18304-E18304</f>
        <v>-500</v>
      </c>
      <c r="H18304" s="705" t="s">
        <v>12050</v>
      </c>
    </row>
    <row r="18305" spans="1:8" ht="15" x14ac:dyDescent="0.2">
      <c r="A18305" s="734">
        <v>45316</v>
      </c>
      <c r="B18305" s="63" t="s">
        <v>103</v>
      </c>
      <c r="C18305" s="63" t="s">
        <v>103</v>
      </c>
      <c r="D18305" s="183" t="s">
        <v>3843</v>
      </c>
      <c r="E18305" s="126">
        <v>1500</v>
      </c>
      <c r="F18305" s="126"/>
      <c r="G18305" s="126">
        <f t="shared" si="309"/>
        <v>-1500</v>
      </c>
      <c r="H18305" s="705" t="s">
        <v>12050</v>
      </c>
    </row>
    <row r="18306" spans="1:8" ht="15" x14ac:dyDescent="0.2">
      <c r="A18306" s="734">
        <v>45316</v>
      </c>
      <c r="B18306" s="63" t="s">
        <v>10363</v>
      </c>
      <c r="C18306" s="63" t="s">
        <v>670</v>
      </c>
      <c r="D18306" s="183" t="s">
        <v>2711</v>
      </c>
      <c r="E18306" s="126">
        <v>54400</v>
      </c>
      <c r="F18306" s="126"/>
      <c r="G18306" s="126">
        <f t="shared" si="309"/>
        <v>-54400</v>
      </c>
      <c r="H18306" s="705" t="s">
        <v>12050</v>
      </c>
    </row>
    <row r="18307" spans="1:8" ht="15" x14ac:dyDescent="0.2">
      <c r="A18307" s="734">
        <v>45316</v>
      </c>
      <c r="B18307" s="63" t="s">
        <v>11899</v>
      </c>
      <c r="C18307" s="63" t="s">
        <v>6847</v>
      </c>
      <c r="D18307" s="183" t="s">
        <v>12039</v>
      </c>
      <c r="E18307" s="126">
        <v>500000</v>
      </c>
      <c r="F18307" s="126"/>
      <c r="G18307" s="126">
        <f t="shared" si="309"/>
        <v>-500000</v>
      </c>
      <c r="H18307" s="705" t="s">
        <v>12050</v>
      </c>
    </row>
    <row r="18308" spans="1:8" ht="24" x14ac:dyDescent="0.2">
      <c r="A18308" s="734">
        <v>45316</v>
      </c>
      <c r="B18308" s="63" t="s">
        <v>11899</v>
      </c>
      <c r="C18308" s="63" t="s">
        <v>12327</v>
      </c>
      <c r="D18308" s="183" t="s">
        <v>12328</v>
      </c>
      <c r="E18308" s="126">
        <v>1010000</v>
      </c>
      <c r="F18308" s="126"/>
      <c r="G18308" s="126">
        <f t="shared" si="309"/>
        <v>-1010000</v>
      </c>
      <c r="H18308" s="705" t="s">
        <v>12050</v>
      </c>
    </row>
    <row r="18309" spans="1:8" ht="15" x14ac:dyDescent="0.2">
      <c r="A18309" s="734">
        <v>45316</v>
      </c>
      <c r="B18309" s="736"/>
      <c r="C18309" s="63" t="s">
        <v>8394</v>
      </c>
      <c r="D18309" s="183" t="s">
        <v>12326</v>
      </c>
      <c r="E18309" s="126">
        <v>1000000</v>
      </c>
      <c r="F18309" s="126"/>
      <c r="G18309" s="126">
        <f t="shared" si="309"/>
        <v>-1000000</v>
      </c>
      <c r="H18309" s="705" t="s">
        <v>12050</v>
      </c>
    </row>
    <row r="18310" spans="1:8" ht="15" x14ac:dyDescent="0.2">
      <c r="A18310" s="734">
        <v>45316</v>
      </c>
      <c r="B18310" s="736"/>
      <c r="C18310" s="63"/>
      <c r="D18310" s="183" t="s">
        <v>12330</v>
      </c>
      <c r="E18310" s="126">
        <v>491000</v>
      </c>
      <c r="F18310" s="126"/>
      <c r="G18310" s="126">
        <f t="shared" ref="G18310:G18312" si="310">F18310-E18310</f>
        <v>-491000</v>
      </c>
      <c r="H18310" s="705" t="s">
        <v>12050</v>
      </c>
    </row>
    <row r="18311" spans="1:8" ht="15" x14ac:dyDescent="0.2">
      <c r="A18311" s="734">
        <v>45316</v>
      </c>
      <c r="B18311" s="736"/>
      <c r="C18311" s="63"/>
      <c r="D18311" s="183" t="s">
        <v>12330</v>
      </c>
      <c r="E18311" s="126">
        <v>480000</v>
      </c>
      <c r="F18311" s="126"/>
      <c r="G18311" s="126">
        <f t="shared" si="310"/>
        <v>-480000</v>
      </c>
      <c r="H18311" s="705" t="s">
        <v>12050</v>
      </c>
    </row>
    <row r="18312" spans="1:8" ht="15" x14ac:dyDescent="0.2">
      <c r="A18312" s="734">
        <v>45316</v>
      </c>
      <c r="B18312" s="736"/>
      <c r="C18312" s="63"/>
      <c r="D18312" s="183" t="s">
        <v>12330</v>
      </c>
      <c r="E18312" s="126">
        <v>370000</v>
      </c>
      <c r="F18312" s="126"/>
      <c r="G18312" s="126">
        <f t="shared" si="310"/>
        <v>-370000</v>
      </c>
      <c r="H18312" s="705" t="s">
        <v>12050</v>
      </c>
    </row>
    <row r="18313" spans="1:8" ht="15" x14ac:dyDescent="0.2">
      <c r="A18313" s="734">
        <v>45316</v>
      </c>
      <c r="B18313" s="63" t="s">
        <v>11899</v>
      </c>
      <c r="C18313" s="63" t="s">
        <v>11293</v>
      </c>
      <c r="D18313" s="183" t="s">
        <v>12329</v>
      </c>
      <c r="E18313" s="126">
        <v>200000</v>
      </c>
      <c r="F18313" s="126"/>
      <c r="G18313" s="126">
        <f t="shared" si="309"/>
        <v>-200000</v>
      </c>
      <c r="H18313" s="705" t="s">
        <v>12050</v>
      </c>
    </row>
    <row r="18314" spans="1:8" ht="15" x14ac:dyDescent="0.2">
      <c r="A18314" s="734">
        <v>45316</v>
      </c>
      <c r="B18314" s="63" t="s">
        <v>25</v>
      </c>
      <c r="C18314" s="63" t="s">
        <v>8150</v>
      </c>
      <c r="D18314" s="183" t="s">
        <v>6337</v>
      </c>
      <c r="E18314" s="126">
        <v>42810</v>
      </c>
      <c r="F18314" s="126"/>
      <c r="G18314" s="126">
        <f t="shared" ref="G18314:G18319" si="311">F18314-E18314</f>
        <v>-42810</v>
      </c>
      <c r="H18314" s="705" t="s">
        <v>12050</v>
      </c>
    </row>
    <row r="18315" spans="1:8" ht="15" x14ac:dyDescent="0.2">
      <c r="A18315" s="734">
        <v>45316</v>
      </c>
      <c r="B18315" s="63" t="s">
        <v>103</v>
      </c>
      <c r="C18315" s="63" t="s">
        <v>8150</v>
      </c>
      <c r="D18315" s="183" t="s">
        <v>6337</v>
      </c>
      <c r="E18315" s="126">
        <v>18848</v>
      </c>
      <c r="F18315" s="126"/>
      <c r="G18315" s="126">
        <f t="shared" si="311"/>
        <v>-18848</v>
      </c>
      <c r="H18315" s="705" t="s">
        <v>12050</v>
      </c>
    </row>
    <row r="18316" spans="1:8" ht="15" x14ac:dyDescent="0.2">
      <c r="A18316" s="734">
        <v>45316</v>
      </c>
      <c r="B18316" s="63" t="s">
        <v>103</v>
      </c>
      <c r="C18316" s="63" t="s">
        <v>8150</v>
      </c>
      <c r="D18316" s="183" t="s">
        <v>6310</v>
      </c>
      <c r="E18316" s="126">
        <v>670</v>
      </c>
      <c r="F18316" s="126"/>
      <c r="G18316" s="126">
        <f t="shared" si="311"/>
        <v>-670</v>
      </c>
      <c r="H18316" s="705" t="s">
        <v>12050</v>
      </c>
    </row>
    <row r="18317" spans="1:8" ht="15" x14ac:dyDescent="0.2">
      <c r="A18317" s="734">
        <v>45316</v>
      </c>
      <c r="B18317" s="63" t="s">
        <v>12333</v>
      </c>
      <c r="C18317" s="63" t="s">
        <v>5741</v>
      </c>
      <c r="D18317" s="183" t="s">
        <v>370</v>
      </c>
      <c r="E18317" s="126">
        <v>1000</v>
      </c>
      <c r="F18317" s="126"/>
      <c r="G18317" s="126">
        <f t="shared" si="311"/>
        <v>-1000</v>
      </c>
      <c r="H18317" s="705" t="s">
        <v>12050</v>
      </c>
    </row>
    <row r="18318" spans="1:8" ht="15" x14ac:dyDescent="0.2">
      <c r="A18318" s="734">
        <v>45316</v>
      </c>
      <c r="B18318" s="63" t="s">
        <v>12334</v>
      </c>
      <c r="C18318" s="63" t="s">
        <v>5410</v>
      </c>
      <c r="D18318" s="183" t="s">
        <v>370</v>
      </c>
      <c r="E18318" s="126">
        <v>5000</v>
      </c>
      <c r="F18318" s="126"/>
      <c r="G18318" s="126">
        <f t="shared" si="311"/>
        <v>-5000</v>
      </c>
      <c r="H18318" s="705" t="s">
        <v>12050</v>
      </c>
    </row>
    <row r="18319" spans="1:8" ht="15" x14ac:dyDescent="0.2">
      <c r="A18319" s="734">
        <v>45316</v>
      </c>
      <c r="B18319" s="63" t="s">
        <v>103</v>
      </c>
      <c r="C18319" s="63" t="s">
        <v>103</v>
      </c>
      <c r="D18319" s="183" t="s">
        <v>3843</v>
      </c>
      <c r="E18319" s="126">
        <v>2000</v>
      </c>
      <c r="F18319" s="126"/>
      <c r="G18319" s="126">
        <f t="shared" si="311"/>
        <v>-2000</v>
      </c>
      <c r="H18319" s="705" t="s">
        <v>12050</v>
      </c>
    </row>
    <row r="18320" spans="1:8" ht="15" x14ac:dyDescent="0.2">
      <c r="A18320" s="734">
        <v>45316</v>
      </c>
      <c r="B18320" s="63" t="s">
        <v>8559</v>
      </c>
      <c r="C18320" s="63" t="s">
        <v>10994</v>
      </c>
      <c r="D18320" s="183" t="s">
        <v>12331</v>
      </c>
      <c r="E18320" s="126">
        <v>51921</v>
      </c>
      <c r="F18320" s="126"/>
      <c r="G18320" s="126">
        <f t="shared" si="309"/>
        <v>-51921</v>
      </c>
      <c r="H18320" s="705" t="s">
        <v>12050</v>
      </c>
    </row>
    <row r="18321" spans="1:8" ht="15" x14ac:dyDescent="0.2">
      <c r="A18321" s="734">
        <v>45316</v>
      </c>
      <c r="B18321" s="63" t="s">
        <v>8559</v>
      </c>
      <c r="C18321" s="63" t="s">
        <v>10994</v>
      </c>
      <c r="D18321" s="183" t="s">
        <v>12331</v>
      </c>
      <c r="E18321" s="126">
        <v>131538</v>
      </c>
      <c r="F18321" s="126"/>
      <c r="G18321" s="126">
        <f t="shared" si="309"/>
        <v>-131538</v>
      </c>
      <c r="H18321" s="705" t="s">
        <v>12050</v>
      </c>
    </row>
    <row r="18322" spans="1:8" ht="15" x14ac:dyDescent="0.2">
      <c r="A18322" s="734">
        <v>45316</v>
      </c>
      <c r="B18322" s="63" t="s">
        <v>103</v>
      </c>
      <c r="C18322" s="63" t="s">
        <v>103</v>
      </c>
      <c r="D18322" s="183" t="s">
        <v>12332</v>
      </c>
      <c r="E18322" s="126">
        <v>11800</v>
      </c>
      <c r="F18322" s="126"/>
      <c r="G18322" s="126">
        <f t="shared" si="309"/>
        <v>-11800</v>
      </c>
      <c r="H18322" s="705" t="s">
        <v>12050</v>
      </c>
    </row>
    <row r="18323" spans="1:8" ht="15" x14ac:dyDescent="0.2">
      <c r="A18323" s="734">
        <v>45317</v>
      </c>
      <c r="B18323" s="63" t="s">
        <v>11899</v>
      </c>
      <c r="C18323" s="63" t="s">
        <v>12335</v>
      </c>
      <c r="D18323" s="183" t="s">
        <v>12336</v>
      </c>
      <c r="E18323" s="126">
        <v>72000</v>
      </c>
      <c r="F18323" s="126"/>
      <c r="G18323" s="126">
        <f t="shared" ref="G18323:G18328" si="312">F18323-E18323</f>
        <v>-72000</v>
      </c>
      <c r="H18323" s="705" t="s">
        <v>12050</v>
      </c>
    </row>
    <row r="18324" spans="1:8" ht="15" x14ac:dyDescent="0.2">
      <c r="A18324" s="734">
        <v>45317</v>
      </c>
      <c r="B18324" s="63" t="s">
        <v>103</v>
      </c>
      <c r="C18324" s="63" t="s">
        <v>103</v>
      </c>
      <c r="D18324" s="183" t="s">
        <v>3843</v>
      </c>
      <c r="E18324" s="126">
        <v>3000</v>
      </c>
      <c r="F18324" s="126"/>
      <c r="G18324" s="126">
        <f t="shared" si="312"/>
        <v>-3000</v>
      </c>
      <c r="H18324" s="705" t="s">
        <v>12050</v>
      </c>
    </row>
    <row r="18325" spans="1:8" ht="15" x14ac:dyDescent="0.2">
      <c r="A18325" s="734">
        <v>45317</v>
      </c>
      <c r="B18325" s="63" t="s">
        <v>11091</v>
      </c>
      <c r="C18325" s="63" t="s">
        <v>10994</v>
      </c>
      <c r="D18325" s="183" t="s">
        <v>12337</v>
      </c>
      <c r="E18325" s="126">
        <v>11180</v>
      </c>
      <c r="F18325" s="126"/>
      <c r="G18325" s="126">
        <f t="shared" si="312"/>
        <v>-11180</v>
      </c>
      <c r="H18325" s="705" t="s">
        <v>12050</v>
      </c>
    </row>
    <row r="18326" spans="1:8" ht="15" x14ac:dyDescent="0.2">
      <c r="A18326" s="734">
        <v>45317</v>
      </c>
      <c r="B18326" s="63" t="s">
        <v>11899</v>
      </c>
      <c r="C18326" s="63" t="s">
        <v>286</v>
      </c>
      <c r="D18326" s="183" t="s">
        <v>3150</v>
      </c>
      <c r="E18326" s="126">
        <v>400</v>
      </c>
      <c r="F18326" s="126"/>
      <c r="G18326" s="126">
        <f t="shared" si="312"/>
        <v>-400</v>
      </c>
      <c r="H18326" s="705" t="s">
        <v>12050</v>
      </c>
    </row>
    <row r="18327" spans="1:8" ht="15" x14ac:dyDescent="0.2">
      <c r="A18327" s="734">
        <v>45317</v>
      </c>
      <c r="B18327" s="63" t="s">
        <v>12334</v>
      </c>
      <c r="C18327" s="63" t="s">
        <v>5741</v>
      </c>
      <c r="D18327" s="183" t="s">
        <v>370</v>
      </c>
      <c r="E18327" s="126">
        <v>800</v>
      </c>
      <c r="F18327" s="126"/>
      <c r="G18327" s="126">
        <f t="shared" si="312"/>
        <v>-800</v>
      </c>
      <c r="H18327" s="705" t="s">
        <v>12050</v>
      </c>
    </row>
    <row r="18328" spans="1:8" ht="15" x14ac:dyDescent="0.2">
      <c r="A18328" s="734">
        <v>45317</v>
      </c>
      <c r="B18328" s="63" t="s">
        <v>10909</v>
      </c>
      <c r="C18328" s="63" t="s">
        <v>5741</v>
      </c>
      <c r="D18328" s="183" t="s">
        <v>370</v>
      </c>
      <c r="E18328" s="126">
        <v>800</v>
      </c>
      <c r="F18328" s="126"/>
      <c r="G18328" s="126">
        <f t="shared" si="312"/>
        <v>-800</v>
      </c>
      <c r="H18328" s="705" t="s">
        <v>12050</v>
      </c>
    </row>
    <row r="18329" spans="1:8" ht="24" x14ac:dyDescent="0.2">
      <c r="A18329" s="733">
        <v>45292</v>
      </c>
      <c r="B18329" s="174" t="s">
        <v>9986</v>
      </c>
      <c r="C18329" s="551" t="s">
        <v>12053</v>
      </c>
      <c r="D18329" s="740" t="s">
        <v>12070</v>
      </c>
      <c r="E18329" s="552">
        <v>91980</v>
      </c>
      <c r="F18329" s="236"/>
      <c r="G18329" s="236">
        <f t="shared" ref="G18329:G18377" si="313">F18329-E18329</f>
        <v>-91980</v>
      </c>
      <c r="H18329" s="709" t="s">
        <v>12050</v>
      </c>
    </row>
    <row r="18330" spans="1:8" ht="24" x14ac:dyDescent="0.2">
      <c r="A18330" s="733">
        <v>45292</v>
      </c>
      <c r="B18330" s="174" t="s">
        <v>10151</v>
      </c>
      <c r="C18330" s="551" t="s">
        <v>12053</v>
      </c>
      <c r="D18330" s="740" t="s">
        <v>12070</v>
      </c>
      <c r="E18330" s="552">
        <v>21340</v>
      </c>
      <c r="F18330" s="236"/>
      <c r="G18330" s="236">
        <f t="shared" si="313"/>
        <v>-21340</v>
      </c>
      <c r="H18330" s="709" t="s">
        <v>12050</v>
      </c>
    </row>
    <row r="18331" spans="1:8" ht="24" x14ac:dyDescent="0.2">
      <c r="A18331" s="733">
        <v>45292</v>
      </c>
      <c r="B18331" s="174" t="s">
        <v>10471</v>
      </c>
      <c r="C18331" s="551" t="s">
        <v>12053</v>
      </c>
      <c r="D18331" s="740" t="s">
        <v>12070</v>
      </c>
      <c r="E18331" s="552">
        <v>140985</v>
      </c>
      <c r="F18331" s="236"/>
      <c r="G18331" s="236">
        <f t="shared" si="313"/>
        <v>-140985</v>
      </c>
      <c r="H18331" s="709" t="s">
        <v>12050</v>
      </c>
    </row>
    <row r="18332" spans="1:8" ht="24" x14ac:dyDescent="0.2">
      <c r="A18332" s="733">
        <v>45292</v>
      </c>
      <c r="B18332" s="174" t="s">
        <v>10232</v>
      </c>
      <c r="C18332" s="551" t="s">
        <v>12053</v>
      </c>
      <c r="D18332" s="740" t="s">
        <v>12070</v>
      </c>
      <c r="E18332" s="552">
        <v>15980</v>
      </c>
      <c r="F18332" s="236"/>
      <c r="G18332" s="236">
        <f t="shared" si="313"/>
        <v>-15980</v>
      </c>
      <c r="H18332" s="709" t="s">
        <v>12050</v>
      </c>
    </row>
    <row r="18333" spans="1:8" ht="24" x14ac:dyDescent="0.2">
      <c r="A18333" s="733">
        <v>45292</v>
      </c>
      <c r="B18333" s="174" t="s">
        <v>10572</v>
      </c>
      <c r="C18333" s="551" t="s">
        <v>12053</v>
      </c>
      <c r="D18333" s="740" t="s">
        <v>12070</v>
      </c>
      <c r="E18333" s="552">
        <v>45000</v>
      </c>
      <c r="F18333" s="236"/>
      <c r="G18333" s="236">
        <f t="shared" si="313"/>
        <v>-45000</v>
      </c>
      <c r="H18333" s="709" t="s">
        <v>12050</v>
      </c>
    </row>
    <row r="18334" spans="1:8" ht="24" x14ac:dyDescent="0.2">
      <c r="A18334" s="733">
        <v>45292</v>
      </c>
      <c r="B18334" s="174" t="s">
        <v>10379</v>
      </c>
      <c r="C18334" s="551" t="s">
        <v>12053</v>
      </c>
      <c r="D18334" s="740" t="s">
        <v>12070</v>
      </c>
      <c r="E18334" s="552">
        <v>114255</v>
      </c>
      <c r="F18334" s="236"/>
      <c r="G18334" s="236">
        <f t="shared" si="313"/>
        <v>-114255</v>
      </c>
      <c r="H18334" s="709" t="s">
        <v>12050</v>
      </c>
    </row>
    <row r="18335" spans="1:8" ht="24" x14ac:dyDescent="0.2">
      <c r="A18335" s="733">
        <v>45292</v>
      </c>
      <c r="B18335" s="174" t="s">
        <v>10910</v>
      </c>
      <c r="C18335" s="551" t="s">
        <v>12053</v>
      </c>
      <c r="D18335" s="740" t="s">
        <v>12070</v>
      </c>
      <c r="E18335" s="552">
        <v>83530</v>
      </c>
      <c r="F18335" s="236"/>
      <c r="G18335" s="236">
        <f t="shared" si="313"/>
        <v>-83530</v>
      </c>
      <c r="H18335" s="709" t="s">
        <v>12050</v>
      </c>
    </row>
    <row r="18336" spans="1:8" ht="24" x14ac:dyDescent="0.2">
      <c r="A18336" s="733">
        <v>45292</v>
      </c>
      <c r="B18336" s="174" t="s">
        <v>11008</v>
      </c>
      <c r="C18336" s="551" t="s">
        <v>12053</v>
      </c>
      <c r="D18336" s="740" t="s">
        <v>12070</v>
      </c>
      <c r="E18336" s="552">
        <v>65500</v>
      </c>
      <c r="F18336" s="236"/>
      <c r="G18336" s="236">
        <f t="shared" si="313"/>
        <v>-65500</v>
      </c>
      <c r="H18336" s="709" t="s">
        <v>12050</v>
      </c>
    </row>
    <row r="18337" spans="1:8" ht="24" x14ac:dyDescent="0.2">
      <c r="A18337" s="733">
        <v>45292</v>
      </c>
      <c r="B18337" s="174" t="s">
        <v>11448</v>
      </c>
      <c r="C18337" s="551" t="s">
        <v>12053</v>
      </c>
      <c r="D18337" s="740" t="s">
        <v>12070</v>
      </c>
      <c r="E18337" s="552">
        <v>250855</v>
      </c>
      <c r="F18337" s="236"/>
      <c r="G18337" s="236">
        <f t="shared" si="313"/>
        <v>-250855</v>
      </c>
      <c r="H18337" s="709" t="s">
        <v>12050</v>
      </c>
    </row>
    <row r="18338" spans="1:8" ht="24" x14ac:dyDescent="0.2">
      <c r="A18338" s="733">
        <v>45292</v>
      </c>
      <c r="B18338" s="174" t="s">
        <v>11619</v>
      </c>
      <c r="C18338" s="551" t="s">
        <v>12053</v>
      </c>
      <c r="D18338" s="740" t="s">
        <v>12070</v>
      </c>
      <c r="E18338" s="552">
        <v>41135</v>
      </c>
      <c r="F18338" s="236"/>
      <c r="G18338" s="236">
        <f t="shared" si="313"/>
        <v>-41135</v>
      </c>
      <c r="H18338" s="709" t="s">
        <v>12050</v>
      </c>
    </row>
    <row r="18339" spans="1:8" ht="24" x14ac:dyDescent="0.2">
      <c r="A18339" s="733">
        <v>45292</v>
      </c>
      <c r="B18339" s="736"/>
      <c r="C18339" s="551" t="s">
        <v>12053</v>
      </c>
      <c r="D18339" s="740" t="s">
        <v>12070</v>
      </c>
      <c r="E18339" s="552">
        <v>205140</v>
      </c>
      <c r="F18339" s="236"/>
      <c r="G18339" s="236">
        <f t="shared" si="313"/>
        <v>-205140</v>
      </c>
      <c r="H18339" s="709" t="s">
        <v>12050</v>
      </c>
    </row>
    <row r="18340" spans="1:8" ht="15" x14ac:dyDescent="0.2">
      <c r="A18340" s="733">
        <v>45292</v>
      </c>
      <c r="B18340" s="174" t="s">
        <v>10232</v>
      </c>
      <c r="C18340" s="174" t="s">
        <v>7467</v>
      </c>
      <c r="D18340" s="228" t="s">
        <v>12040</v>
      </c>
      <c r="E18340" s="236">
        <v>1000000</v>
      </c>
      <c r="F18340" s="236"/>
      <c r="G18340" s="236">
        <f t="shared" si="313"/>
        <v>-1000000</v>
      </c>
      <c r="H18340" s="709" t="s">
        <v>12050</v>
      </c>
    </row>
    <row r="18341" spans="1:8" ht="15" x14ac:dyDescent="0.2">
      <c r="A18341" s="733">
        <v>45292</v>
      </c>
      <c r="B18341" s="174" t="s">
        <v>11095</v>
      </c>
      <c r="C18341" s="174" t="s">
        <v>8251</v>
      </c>
      <c r="D18341" s="228" t="s">
        <v>12071</v>
      </c>
      <c r="E18341" s="236">
        <v>153000</v>
      </c>
      <c r="F18341" s="236"/>
      <c r="G18341" s="236">
        <f t="shared" si="313"/>
        <v>-153000</v>
      </c>
      <c r="H18341" s="709" t="s">
        <v>12050</v>
      </c>
    </row>
    <row r="18342" spans="1:8" ht="15" x14ac:dyDescent="0.2">
      <c r="A18342" s="733">
        <v>45292</v>
      </c>
      <c r="B18342" s="174" t="s">
        <v>10577</v>
      </c>
      <c r="C18342" s="174" t="s">
        <v>8251</v>
      </c>
      <c r="D18342" s="228" t="s">
        <v>12072</v>
      </c>
      <c r="E18342" s="236">
        <v>150000</v>
      </c>
      <c r="F18342" s="236"/>
      <c r="G18342" s="236">
        <f t="shared" si="313"/>
        <v>-150000</v>
      </c>
      <c r="H18342" s="709" t="s">
        <v>12050</v>
      </c>
    </row>
    <row r="18343" spans="1:8" ht="36" x14ac:dyDescent="0.2">
      <c r="A18343" s="733">
        <v>45292</v>
      </c>
      <c r="B18343" s="174" t="s">
        <v>10232</v>
      </c>
      <c r="C18343" s="551" t="s">
        <v>3446</v>
      </c>
      <c r="D18343" s="740" t="s">
        <v>12075</v>
      </c>
      <c r="E18343" s="552">
        <v>98000</v>
      </c>
      <c r="F18343" s="236"/>
      <c r="G18343" s="236">
        <f t="shared" si="313"/>
        <v>-98000</v>
      </c>
      <c r="H18343" s="709" t="s">
        <v>12050</v>
      </c>
    </row>
    <row r="18344" spans="1:8" ht="36" x14ac:dyDescent="0.2">
      <c r="A18344" s="733">
        <v>45292</v>
      </c>
      <c r="B18344" s="174" t="s">
        <v>9356</v>
      </c>
      <c r="C18344" s="551" t="s">
        <v>3446</v>
      </c>
      <c r="D18344" s="740" t="s">
        <v>12075</v>
      </c>
      <c r="E18344" s="552">
        <v>50000</v>
      </c>
      <c r="F18344" s="236"/>
      <c r="G18344" s="236">
        <f t="shared" si="313"/>
        <v>-50000</v>
      </c>
      <c r="H18344" s="709" t="s">
        <v>12050</v>
      </c>
    </row>
    <row r="18345" spans="1:8" ht="36" x14ac:dyDescent="0.2">
      <c r="A18345" s="733">
        <v>45292</v>
      </c>
      <c r="B18345" s="174" t="s">
        <v>9507</v>
      </c>
      <c r="C18345" s="551" t="s">
        <v>3446</v>
      </c>
      <c r="D18345" s="740" t="s">
        <v>12075</v>
      </c>
      <c r="E18345" s="552">
        <v>61000</v>
      </c>
      <c r="F18345" s="236"/>
      <c r="G18345" s="236">
        <f t="shared" si="313"/>
        <v>-61000</v>
      </c>
      <c r="H18345" s="709" t="s">
        <v>12050</v>
      </c>
    </row>
    <row r="18346" spans="1:8" ht="36" x14ac:dyDescent="0.2">
      <c r="A18346" s="733">
        <v>45292</v>
      </c>
      <c r="B18346" s="174" t="s">
        <v>8868</v>
      </c>
      <c r="C18346" s="551" t="s">
        <v>3446</v>
      </c>
      <c r="D18346" s="740" t="s">
        <v>12075</v>
      </c>
      <c r="E18346" s="552">
        <v>25000</v>
      </c>
      <c r="F18346" s="236"/>
      <c r="G18346" s="236">
        <f t="shared" si="313"/>
        <v>-25000</v>
      </c>
      <c r="H18346" s="709" t="s">
        <v>12050</v>
      </c>
    </row>
    <row r="18347" spans="1:8" ht="36" x14ac:dyDescent="0.2">
      <c r="A18347" s="733">
        <v>45292</v>
      </c>
      <c r="B18347" s="174" t="s">
        <v>11273</v>
      </c>
      <c r="C18347" s="551" t="s">
        <v>3446</v>
      </c>
      <c r="D18347" s="740" t="s">
        <v>12075</v>
      </c>
      <c r="E18347" s="552">
        <v>55000</v>
      </c>
      <c r="F18347" s="236"/>
      <c r="G18347" s="236">
        <f t="shared" si="313"/>
        <v>-55000</v>
      </c>
      <c r="H18347" s="709" t="s">
        <v>12050</v>
      </c>
    </row>
    <row r="18348" spans="1:8" ht="36" x14ac:dyDescent="0.2">
      <c r="A18348" s="733">
        <v>45292</v>
      </c>
      <c r="B18348" s="174" t="s">
        <v>11730</v>
      </c>
      <c r="C18348" s="551" t="s">
        <v>3446</v>
      </c>
      <c r="D18348" s="740" t="s">
        <v>12075</v>
      </c>
      <c r="E18348" s="552">
        <v>53000</v>
      </c>
      <c r="F18348" s="236"/>
      <c r="G18348" s="236">
        <f t="shared" si="313"/>
        <v>-53000</v>
      </c>
      <c r="H18348" s="709" t="s">
        <v>12050</v>
      </c>
    </row>
    <row r="18349" spans="1:8" ht="15" x14ac:dyDescent="0.2">
      <c r="A18349" s="733">
        <v>45293</v>
      </c>
      <c r="B18349" s="174" t="s">
        <v>10232</v>
      </c>
      <c r="C18349" s="670" t="s">
        <v>11388</v>
      </c>
      <c r="D18349" s="907" t="s">
        <v>12094</v>
      </c>
      <c r="E18349" s="672">
        <v>31000</v>
      </c>
      <c r="F18349" s="236"/>
      <c r="G18349" s="236">
        <f t="shared" si="313"/>
        <v>-31000</v>
      </c>
      <c r="H18349" s="709" t="s">
        <v>12050</v>
      </c>
    </row>
    <row r="18350" spans="1:8" ht="15" x14ac:dyDescent="0.2">
      <c r="A18350" s="733">
        <v>45293</v>
      </c>
      <c r="B18350" s="174" t="s">
        <v>11448</v>
      </c>
      <c r="C18350" s="670" t="s">
        <v>11388</v>
      </c>
      <c r="D18350" s="907" t="s">
        <v>12094</v>
      </c>
      <c r="E18350" s="672">
        <v>16000</v>
      </c>
      <c r="F18350" s="236"/>
      <c r="G18350" s="236">
        <f t="shared" si="313"/>
        <v>-16000</v>
      </c>
      <c r="H18350" s="709" t="s">
        <v>12050</v>
      </c>
    </row>
    <row r="18351" spans="1:8" ht="15" x14ac:dyDescent="0.2">
      <c r="A18351" s="733">
        <v>45293</v>
      </c>
      <c r="B18351" s="174" t="s">
        <v>10909</v>
      </c>
      <c r="C18351" s="670" t="s">
        <v>11388</v>
      </c>
      <c r="D18351" s="907" t="s">
        <v>12094</v>
      </c>
      <c r="E18351" s="672">
        <v>54000</v>
      </c>
      <c r="F18351" s="236"/>
      <c r="G18351" s="236">
        <f t="shared" si="313"/>
        <v>-54000</v>
      </c>
      <c r="H18351" s="709" t="s">
        <v>12050</v>
      </c>
    </row>
    <row r="18352" spans="1:8" ht="15" x14ac:dyDescent="0.2">
      <c r="A18352" s="733">
        <v>45293</v>
      </c>
      <c r="B18352" s="174" t="s">
        <v>11637</v>
      </c>
      <c r="C18352" s="670" t="s">
        <v>11388</v>
      </c>
      <c r="D18352" s="907" t="s">
        <v>12094</v>
      </c>
      <c r="E18352" s="672">
        <v>6000</v>
      </c>
      <c r="F18352" s="236"/>
      <c r="G18352" s="236">
        <f t="shared" si="313"/>
        <v>-6000</v>
      </c>
      <c r="H18352" s="709" t="s">
        <v>12050</v>
      </c>
    </row>
    <row r="18353" spans="1:8" ht="15" x14ac:dyDescent="0.2">
      <c r="A18353" s="733">
        <v>45293</v>
      </c>
      <c r="B18353" s="174" t="s">
        <v>11095</v>
      </c>
      <c r="C18353" s="670" t="s">
        <v>11388</v>
      </c>
      <c r="D18353" s="907" t="s">
        <v>12094</v>
      </c>
      <c r="E18353" s="672">
        <v>4000</v>
      </c>
      <c r="F18353" s="236"/>
      <c r="G18353" s="236">
        <f t="shared" si="313"/>
        <v>-4000</v>
      </c>
      <c r="H18353" s="709" t="s">
        <v>12050</v>
      </c>
    </row>
    <row r="18354" spans="1:8" ht="15" x14ac:dyDescent="0.2">
      <c r="A18354" s="733">
        <v>45293</v>
      </c>
      <c r="B18354" s="174" t="s">
        <v>3946</v>
      </c>
      <c r="C18354" s="566" t="s">
        <v>3003</v>
      </c>
      <c r="D18354" s="875" t="s">
        <v>12073</v>
      </c>
      <c r="E18354" s="567">
        <v>32760</v>
      </c>
      <c r="F18354" s="236"/>
      <c r="G18354" s="236">
        <f t="shared" si="313"/>
        <v>-32760</v>
      </c>
      <c r="H18354" s="709" t="s">
        <v>12050</v>
      </c>
    </row>
    <row r="18355" spans="1:8" ht="15" x14ac:dyDescent="0.2">
      <c r="A18355" s="733">
        <v>45293</v>
      </c>
      <c r="B18355" s="174" t="s">
        <v>3945</v>
      </c>
      <c r="C18355" s="566" t="s">
        <v>3003</v>
      </c>
      <c r="D18355" s="875" t="s">
        <v>12073</v>
      </c>
      <c r="E18355" s="567">
        <v>35360</v>
      </c>
      <c r="F18355" s="236"/>
      <c r="G18355" s="236">
        <f t="shared" si="313"/>
        <v>-35360</v>
      </c>
      <c r="H18355" s="709" t="s">
        <v>12050</v>
      </c>
    </row>
    <row r="18356" spans="1:8" ht="15" x14ac:dyDescent="0.2">
      <c r="A18356" s="733">
        <v>45293</v>
      </c>
      <c r="B18356" s="174" t="s">
        <v>11627</v>
      </c>
      <c r="C18356" s="566" t="s">
        <v>3003</v>
      </c>
      <c r="D18356" s="875" t="s">
        <v>12073</v>
      </c>
      <c r="E18356" s="567">
        <v>11960</v>
      </c>
      <c r="F18356" s="236"/>
      <c r="G18356" s="236">
        <f t="shared" si="313"/>
        <v>-11960</v>
      </c>
      <c r="H18356" s="709" t="s">
        <v>12050</v>
      </c>
    </row>
    <row r="18357" spans="1:8" ht="15" x14ac:dyDescent="0.2">
      <c r="A18357" s="733">
        <v>45293</v>
      </c>
      <c r="B18357" s="174" t="s">
        <v>8559</v>
      </c>
      <c r="C18357" s="566" t="s">
        <v>3003</v>
      </c>
      <c r="D18357" s="875" t="s">
        <v>12073</v>
      </c>
      <c r="E18357" s="567">
        <v>17316</v>
      </c>
      <c r="F18357" s="236"/>
      <c r="G18357" s="236">
        <f t="shared" si="313"/>
        <v>-17316</v>
      </c>
      <c r="H18357" s="709" t="s">
        <v>12050</v>
      </c>
    </row>
    <row r="18358" spans="1:8" ht="15" x14ac:dyDescent="0.2">
      <c r="A18358" s="733">
        <v>45293</v>
      </c>
      <c r="B18358" s="174" t="s">
        <v>11505</v>
      </c>
      <c r="C18358" s="566" t="s">
        <v>3003</v>
      </c>
      <c r="D18358" s="875" t="s">
        <v>12074</v>
      </c>
      <c r="E18358" s="567">
        <v>-15738</v>
      </c>
      <c r="F18358" s="236"/>
      <c r="G18358" s="236">
        <f t="shared" si="313"/>
        <v>15738</v>
      </c>
      <c r="H18358" s="709" t="s">
        <v>12050</v>
      </c>
    </row>
    <row r="18359" spans="1:8" ht="15" x14ac:dyDescent="0.2">
      <c r="A18359" s="733">
        <v>45295</v>
      </c>
      <c r="B18359" s="174" t="s">
        <v>11091</v>
      </c>
      <c r="C18359" s="174" t="s">
        <v>256</v>
      </c>
      <c r="D18359" s="228" t="s">
        <v>12138</v>
      </c>
      <c r="E18359" s="236">
        <v>1154145</v>
      </c>
      <c r="F18359" s="236"/>
      <c r="G18359" s="236">
        <f t="shared" si="313"/>
        <v>-1154145</v>
      </c>
      <c r="H18359" s="709" t="s">
        <v>12050</v>
      </c>
    </row>
    <row r="18360" spans="1:8" ht="15" x14ac:dyDescent="0.2">
      <c r="A18360" s="733">
        <v>45310</v>
      </c>
      <c r="B18360" s="736"/>
      <c r="C18360" s="174" t="s">
        <v>7223</v>
      </c>
      <c r="D18360" s="228" t="s">
        <v>12153</v>
      </c>
      <c r="E18360" s="236">
        <v>400000</v>
      </c>
      <c r="F18360" s="236"/>
      <c r="G18360" s="236">
        <f t="shared" si="313"/>
        <v>-400000</v>
      </c>
      <c r="H18360" s="709" t="s">
        <v>12050</v>
      </c>
    </row>
    <row r="18361" spans="1:8" ht="15" x14ac:dyDescent="0.2">
      <c r="A18361" s="733">
        <v>45310</v>
      </c>
      <c r="B18361" s="174" t="s">
        <v>11899</v>
      </c>
      <c r="C18361" s="174" t="s">
        <v>4725</v>
      </c>
      <c r="D18361" s="228" t="s">
        <v>12154</v>
      </c>
      <c r="E18361" s="236">
        <v>600000</v>
      </c>
      <c r="F18361" s="236"/>
      <c r="G18361" s="236">
        <f t="shared" si="313"/>
        <v>-600000</v>
      </c>
      <c r="H18361" s="709" t="s">
        <v>12050</v>
      </c>
    </row>
    <row r="18362" spans="1:8" ht="15" x14ac:dyDescent="0.2">
      <c r="A18362" s="733">
        <v>45313</v>
      </c>
      <c r="B18362" s="174" t="s">
        <v>11899</v>
      </c>
      <c r="C18362" s="174" t="s">
        <v>256</v>
      </c>
      <c r="D18362" s="228" t="s">
        <v>12261</v>
      </c>
      <c r="E18362" s="236">
        <v>1119250</v>
      </c>
      <c r="F18362" s="236"/>
      <c r="G18362" s="236">
        <f t="shared" si="313"/>
        <v>-1119250</v>
      </c>
      <c r="H18362" s="709" t="s">
        <v>12050</v>
      </c>
    </row>
    <row r="18363" spans="1:8" ht="15" x14ac:dyDescent="0.2">
      <c r="A18363" s="730">
        <v>45292</v>
      </c>
      <c r="B18363" s="94" t="s">
        <v>10232</v>
      </c>
      <c r="C18363" s="94" t="s">
        <v>559</v>
      </c>
      <c r="D18363" s="892" t="s">
        <v>12052</v>
      </c>
      <c r="E18363" s="176"/>
      <c r="F18363" s="176">
        <v>4096986</v>
      </c>
      <c r="G18363" s="176">
        <f t="shared" si="313"/>
        <v>4096986</v>
      </c>
      <c r="H18363" s="702" t="s">
        <v>12050</v>
      </c>
    </row>
    <row r="18364" spans="1:8" ht="15" x14ac:dyDescent="0.2">
      <c r="A18364" s="730">
        <v>45292</v>
      </c>
      <c r="B18364" s="94" t="s">
        <v>10232</v>
      </c>
      <c r="C18364" s="94" t="s">
        <v>559</v>
      </c>
      <c r="D18364" s="898" t="s">
        <v>12043</v>
      </c>
      <c r="E18364" s="643">
        <v>41000</v>
      </c>
      <c r="F18364" s="176"/>
      <c r="G18364" s="176">
        <f t="shared" si="313"/>
        <v>-41000</v>
      </c>
      <c r="H18364" s="702" t="s">
        <v>12050</v>
      </c>
    </row>
    <row r="18365" spans="1:8" ht="15" x14ac:dyDescent="0.2">
      <c r="A18365" s="730">
        <v>45295</v>
      </c>
      <c r="B18365" s="94" t="s">
        <v>11448</v>
      </c>
      <c r="C18365" s="94" t="s">
        <v>559</v>
      </c>
      <c r="D18365" s="892" t="s">
        <v>12098</v>
      </c>
      <c r="E18365" s="176"/>
      <c r="F18365" s="176">
        <v>8000000</v>
      </c>
      <c r="G18365" s="176">
        <f t="shared" si="313"/>
        <v>8000000</v>
      </c>
      <c r="H18365" s="702" t="s">
        <v>12050</v>
      </c>
    </row>
    <row r="18366" spans="1:8" ht="15" x14ac:dyDescent="0.2">
      <c r="A18366" s="730">
        <v>45295</v>
      </c>
      <c r="B18366" s="94" t="s">
        <v>11448</v>
      </c>
      <c r="C18366" s="94" t="s">
        <v>559</v>
      </c>
      <c r="D18366" s="898" t="s">
        <v>12043</v>
      </c>
      <c r="E18366" s="643">
        <v>80000</v>
      </c>
      <c r="F18366" s="176"/>
      <c r="G18366" s="176">
        <f t="shared" si="313"/>
        <v>-80000</v>
      </c>
      <c r="H18366" s="702" t="s">
        <v>12050</v>
      </c>
    </row>
    <row r="18367" spans="1:8" ht="15" x14ac:dyDescent="0.2">
      <c r="A18367" s="730">
        <v>45295</v>
      </c>
      <c r="B18367" s="94" t="s">
        <v>11448</v>
      </c>
      <c r="C18367" s="94" t="s">
        <v>559</v>
      </c>
      <c r="D18367" s="892" t="s">
        <v>12099</v>
      </c>
      <c r="E18367" s="176"/>
      <c r="F18367" s="176">
        <v>1154145</v>
      </c>
      <c r="G18367" s="176">
        <f t="shared" si="313"/>
        <v>1154145</v>
      </c>
      <c r="H18367" s="702" t="s">
        <v>12050</v>
      </c>
    </row>
    <row r="18368" spans="1:8" ht="15" x14ac:dyDescent="0.2">
      <c r="A18368" s="730">
        <v>45295</v>
      </c>
      <c r="B18368" s="94" t="s">
        <v>11740</v>
      </c>
      <c r="C18368" s="94" t="s">
        <v>559</v>
      </c>
      <c r="D18368" s="892" t="s">
        <v>12100</v>
      </c>
      <c r="E18368" s="176"/>
      <c r="F18368" s="176">
        <v>2920000</v>
      </c>
      <c r="G18368" s="176">
        <f t="shared" si="313"/>
        <v>2920000</v>
      </c>
      <c r="H18368" s="702" t="s">
        <v>12050</v>
      </c>
    </row>
    <row r="18369" spans="1:10" ht="15" x14ac:dyDescent="0.2">
      <c r="A18369" s="730">
        <v>45295</v>
      </c>
      <c r="B18369" s="94" t="s">
        <v>11637</v>
      </c>
      <c r="C18369" s="94" t="s">
        <v>559</v>
      </c>
      <c r="D18369" s="892" t="s">
        <v>12101</v>
      </c>
      <c r="E18369" s="176"/>
      <c r="F18369" s="176">
        <v>7925552</v>
      </c>
      <c r="G18369" s="176">
        <f t="shared" si="313"/>
        <v>7925552</v>
      </c>
      <c r="H18369" s="702" t="s">
        <v>12050</v>
      </c>
    </row>
    <row r="18370" spans="1:10" ht="15" x14ac:dyDescent="0.2">
      <c r="A18370" s="730">
        <v>45307</v>
      </c>
      <c r="B18370" s="94" t="s">
        <v>8559</v>
      </c>
      <c r="C18370" s="94" t="s">
        <v>559</v>
      </c>
      <c r="D18370" s="892" t="s">
        <v>12150</v>
      </c>
      <c r="E18370" s="176"/>
      <c r="F18370" s="176">
        <v>1012687</v>
      </c>
      <c r="G18370" s="176">
        <f t="shared" si="313"/>
        <v>1012687</v>
      </c>
      <c r="H18370" s="702" t="s">
        <v>12050</v>
      </c>
    </row>
    <row r="18371" spans="1:10" ht="15" x14ac:dyDescent="0.2">
      <c r="A18371" s="730">
        <v>45307</v>
      </c>
      <c r="B18371" s="94" t="s">
        <v>8559</v>
      </c>
      <c r="C18371" s="94" t="s">
        <v>559</v>
      </c>
      <c r="D18371" s="892" t="s">
        <v>12151</v>
      </c>
      <c r="E18371" s="176"/>
      <c r="F18371" s="176">
        <v>467659</v>
      </c>
      <c r="G18371" s="176">
        <f t="shared" si="313"/>
        <v>467659</v>
      </c>
      <c r="H18371" s="702" t="s">
        <v>12050</v>
      </c>
    </row>
    <row r="18372" spans="1:10" ht="15" x14ac:dyDescent="0.2">
      <c r="A18372" s="730">
        <v>45307</v>
      </c>
      <c r="B18372" s="94" t="s">
        <v>11137</v>
      </c>
      <c r="C18372" s="94" t="s">
        <v>559</v>
      </c>
      <c r="D18372" s="892" t="s">
        <v>12244</v>
      </c>
      <c r="E18372" s="176"/>
      <c r="F18372" s="176">
        <v>550000</v>
      </c>
      <c r="G18372" s="176">
        <f t="shared" si="313"/>
        <v>550000</v>
      </c>
      <c r="H18372" s="702" t="s">
        <v>12050</v>
      </c>
    </row>
    <row r="18373" spans="1:10" ht="15" x14ac:dyDescent="0.2">
      <c r="A18373" s="730">
        <v>45307</v>
      </c>
      <c r="B18373" s="94" t="s">
        <v>11137</v>
      </c>
      <c r="C18373" s="94" t="s">
        <v>559</v>
      </c>
      <c r="D18373" s="892" t="s">
        <v>12152</v>
      </c>
      <c r="E18373" s="176"/>
      <c r="F18373" s="176">
        <v>650000</v>
      </c>
      <c r="G18373" s="176">
        <f t="shared" si="313"/>
        <v>650000</v>
      </c>
      <c r="H18373" s="702" t="s">
        <v>12050</v>
      </c>
    </row>
    <row r="18374" spans="1:10" ht="15" x14ac:dyDescent="0.2">
      <c r="A18374" s="730">
        <v>45307</v>
      </c>
      <c r="B18374" s="94" t="s">
        <v>11137</v>
      </c>
      <c r="C18374" s="94" t="s">
        <v>559</v>
      </c>
      <c r="D18374" s="892" t="s">
        <v>12152</v>
      </c>
      <c r="E18374" s="176"/>
      <c r="F18374" s="176">
        <v>700000</v>
      </c>
      <c r="G18374" s="176">
        <f t="shared" si="313"/>
        <v>700000</v>
      </c>
      <c r="H18374" s="702" t="s">
        <v>12050</v>
      </c>
    </row>
    <row r="18375" spans="1:10" ht="15" x14ac:dyDescent="0.2">
      <c r="A18375" s="730">
        <v>45307</v>
      </c>
      <c r="B18375" s="94" t="s">
        <v>11899</v>
      </c>
      <c r="C18375" s="94" t="s">
        <v>559</v>
      </c>
      <c r="D18375" s="892" t="s">
        <v>12162</v>
      </c>
      <c r="E18375" s="176"/>
      <c r="F18375" s="176">
        <v>10000000</v>
      </c>
      <c r="G18375" s="176">
        <f t="shared" si="313"/>
        <v>10000000</v>
      </c>
      <c r="H18375" s="702" t="s">
        <v>12050</v>
      </c>
    </row>
    <row r="18376" spans="1:10" ht="15" x14ac:dyDescent="0.2">
      <c r="A18376" s="730">
        <v>45307</v>
      </c>
      <c r="B18376" s="94" t="s">
        <v>12212</v>
      </c>
      <c r="C18376" s="94" t="s">
        <v>559</v>
      </c>
      <c r="D18376" s="892" t="s">
        <v>12213</v>
      </c>
      <c r="E18376" s="176"/>
      <c r="F18376" s="176">
        <v>9316872</v>
      </c>
      <c r="G18376" s="176">
        <f t="shared" si="313"/>
        <v>9316872</v>
      </c>
      <c r="H18376" s="702" t="s">
        <v>12050</v>
      </c>
    </row>
    <row r="18377" spans="1:10" ht="15" x14ac:dyDescent="0.2">
      <c r="A18377" s="730">
        <v>45307</v>
      </c>
      <c r="B18377" s="94" t="s">
        <v>3946</v>
      </c>
      <c r="C18377" s="94" t="s">
        <v>559</v>
      </c>
      <c r="D18377" s="892" t="s">
        <v>12245</v>
      </c>
      <c r="E18377" s="176"/>
      <c r="F18377" s="176">
        <v>359992</v>
      </c>
      <c r="G18377" s="176">
        <f t="shared" si="313"/>
        <v>359992</v>
      </c>
      <c r="H18377" s="702" t="s">
        <v>12050</v>
      </c>
    </row>
    <row r="18378" spans="1:10" ht="15" x14ac:dyDescent="0.2">
      <c r="A18378" s="730">
        <v>45313</v>
      </c>
      <c r="B18378" s="94" t="s">
        <v>10471</v>
      </c>
      <c r="C18378" s="94" t="s">
        <v>559</v>
      </c>
      <c r="D18378" s="892" t="s">
        <v>12246</v>
      </c>
      <c r="E18378" s="176"/>
      <c r="F18378" s="176">
        <v>1119250</v>
      </c>
      <c r="G18378" s="176">
        <f t="shared" ref="G18378" si="314">F18378-E18378</f>
        <v>1119250</v>
      </c>
      <c r="H18378" s="702" t="s">
        <v>12050</v>
      </c>
    </row>
    <row r="18379" spans="1:10" ht="15" x14ac:dyDescent="0.2">
      <c r="A18379" s="730">
        <v>45313</v>
      </c>
      <c r="B18379" s="94" t="s">
        <v>10777</v>
      </c>
      <c r="C18379" s="94" t="s">
        <v>559</v>
      </c>
      <c r="D18379" s="892" t="s">
        <v>12288</v>
      </c>
      <c r="E18379" s="176"/>
      <c r="F18379" s="176">
        <v>500000</v>
      </c>
      <c r="G18379" s="176">
        <f t="shared" ref="G18379:G18380" si="315">F18379-E18379</f>
        <v>500000</v>
      </c>
      <c r="H18379" s="702" t="s">
        <v>12050</v>
      </c>
    </row>
    <row r="18380" spans="1:10" ht="15" x14ac:dyDescent="0.2">
      <c r="A18380" s="730">
        <v>45315</v>
      </c>
      <c r="B18380" s="94" t="s">
        <v>8559</v>
      </c>
      <c r="C18380" s="94" t="s">
        <v>559</v>
      </c>
      <c r="D18380" s="892" t="s">
        <v>12303</v>
      </c>
      <c r="E18380" s="176"/>
      <c r="F18380" s="176">
        <v>1013457</v>
      </c>
      <c r="G18380" s="176">
        <f t="shared" si="315"/>
        <v>1013457</v>
      </c>
      <c r="H18380" s="702" t="s">
        <v>12050</v>
      </c>
      <c r="J18380" s="40"/>
    </row>
  </sheetData>
  <autoFilter ref="A1:P1838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8" activePane="bottomLeft" state="frozen"/>
      <selection pane="bottomLeft" activeCell="C24" sqref="C24"/>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7" t="s">
        <v>1767</v>
      </c>
      <c r="I4" s="1137"/>
      <c r="J4" s="1137"/>
    </row>
    <row r="5" spans="1:11" ht="24" thickBot="1" x14ac:dyDescent="0.35">
      <c r="A5" s="1131" t="s">
        <v>4137</v>
      </c>
      <c r="B5" s="1132" t="s">
        <v>4134</v>
      </c>
      <c r="C5" s="1132" t="s">
        <v>4135</v>
      </c>
      <c r="D5" s="1132" t="s">
        <v>4136</v>
      </c>
      <c r="E5" s="347"/>
      <c r="H5" s="1137"/>
      <c r="I5" s="1137"/>
      <c r="J5" s="1137"/>
      <c r="K5" s="1014" t="s">
        <v>10861</v>
      </c>
    </row>
    <row r="6" spans="1:11" ht="26.25" x14ac:dyDescent="0.4">
      <c r="A6" s="738" t="s">
        <v>12212</v>
      </c>
      <c r="B6" s="739">
        <v>363880</v>
      </c>
      <c r="C6" s="739">
        <v>9316872</v>
      </c>
      <c r="D6" s="739">
        <v>8952992</v>
      </c>
      <c r="F6" s="697" t="s">
        <v>155</v>
      </c>
      <c r="G6" s="698" t="s">
        <v>2613</v>
      </c>
      <c r="H6" s="698" t="s">
        <v>7682</v>
      </c>
      <c r="I6" s="697" t="s">
        <v>2615</v>
      </c>
    </row>
    <row r="7" spans="1:11" ht="26.25" x14ac:dyDescent="0.4">
      <c r="A7" s="738" t="s">
        <v>12155</v>
      </c>
      <c r="B7" s="739">
        <v>11800</v>
      </c>
      <c r="C7" s="739"/>
      <c r="D7" s="739">
        <v>-11800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11899</v>
      </c>
      <c r="B8" s="739">
        <v>15459216</v>
      </c>
      <c r="C8" s="739">
        <v>10000000</v>
      </c>
      <c r="D8" s="739">
        <v>-5459216</v>
      </c>
      <c r="F8" s="695" t="s">
        <v>4721</v>
      </c>
      <c r="G8" s="696">
        <f t="shared" si="0"/>
        <v>10957853.041129032</v>
      </c>
      <c r="H8" s="696" t="e">
        <f>VLOOKUP(F8,'Project wise Supplier balance'!$A$6:$D$91,4,0)</f>
        <v>#N/A</v>
      </c>
      <c r="I8" s="693" t="e">
        <f t="shared" si="1"/>
        <v>#N/A</v>
      </c>
    </row>
    <row r="9" spans="1:11" ht="26.25" x14ac:dyDescent="0.4">
      <c r="A9" s="738" t="s">
        <v>11619</v>
      </c>
      <c r="B9" s="739">
        <v>3479452</v>
      </c>
      <c r="C9" s="739">
        <v>2600000</v>
      </c>
      <c r="D9" s="739">
        <v>-879452</v>
      </c>
      <c r="F9" s="695" t="s">
        <v>2652</v>
      </c>
      <c r="G9" s="696">
        <f t="shared" si="0"/>
        <v>10068965.30031715</v>
      </c>
      <c r="H9" s="696">
        <f>VLOOKUP(F9,'Project wise Supplier balance'!$A$6:$D$91,4,0)</f>
        <v>0</v>
      </c>
      <c r="I9" s="693">
        <f t="shared" si="1"/>
        <v>10068965.30031715</v>
      </c>
    </row>
    <row r="10" spans="1:11" ht="26.25" x14ac:dyDescent="0.4">
      <c r="A10" s="738" t="s">
        <v>11513</v>
      </c>
      <c r="B10" s="739">
        <v>1726615.3870967738</v>
      </c>
      <c r="C10" s="739">
        <v>2920000</v>
      </c>
      <c r="D10" s="739">
        <v>1193384.6129032262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4305791.3617511522</v>
      </c>
      <c r="H16" s="696">
        <f>VLOOKUP(F16,'Project wise Supplier balance'!$A$6:$D$91,4,0)</f>
        <v>0</v>
      </c>
      <c r="I16" s="693">
        <f t="shared" si="1"/>
        <v>4305791.3617511522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18083113.333333336</v>
      </c>
      <c r="C18" s="739">
        <v>27083716</v>
      </c>
      <c r="D18" s="739">
        <v>9000602.6666666679</v>
      </c>
      <c r="F18" s="695" t="s">
        <v>6953</v>
      </c>
      <c r="G18" s="696">
        <f t="shared" si="0"/>
        <v>1351664</v>
      </c>
      <c r="H18" s="696" t="e">
        <f>VLOOKUP(F18,'Project wise Supplier balance'!$A$6:$D$91,4,0)</f>
        <v>#N/A</v>
      </c>
      <c r="I18" s="693" t="e">
        <f t="shared" si="1"/>
        <v>#N/A</v>
      </c>
    </row>
    <row r="19" spans="1:9" ht="26.25" x14ac:dyDescent="0.4">
      <c r="A19" s="738" t="s">
        <v>10577</v>
      </c>
      <c r="B19" s="739">
        <v>31863789.333333336</v>
      </c>
      <c r="C19" s="739">
        <v>42957843</v>
      </c>
      <c r="D19" s="739">
        <v>11094053.666666668</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18491963.333333336</v>
      </c>
      <c r="C23" s="739">
        <v>31092766</v>
      </c>
      <c r="D23" s="739">
        <v>12600802.666666666</v>
      </c>
      <c r="F23" s="695" t="s">
        <v>7732</v>
      </c>
      <c r="G23" s="696">
        <f t="shared" si="0"/>
        <v>301911.87096774194</v>
      </c>
      <c r="H23" s="696" t="e">
        <f>VLOOKUP(F23,'Project wise Supplier balance'!$A$6:$D$91,4,0)</f>
        <v>#N/A</v>
      </c>
      <c r="I23" s="693" t="e">
        <f t="shared" si="1"/>
        <v>#N/A</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19104880</v>
      </c>
      <c r="C27" s="739">
        <v>19830000</v>
      </c>
      <c r="D27" s="739">
        <v>725120</v>
      </c>
    </row>
    <row r="28" spans="1:9" ht="26.25" x14ac:dyDescent="0.4">
      <c r="A28" s="738" t="s">
        <v>9769</v>
      </c>
      <c r="B28" s="739">
        <v>16061004</v>
      </c>
      <c r="C28" s="739">
        <v>19855650</v>
      </c>
      <c r="D28" s="739">
        <v>3794646</v>
      </c>
    </row>
    <row r="29" spans="1:9" ht="26.25" x14ac:dyDescent="0.4">
      <c r="A29" s="738" t="s">
        <v>9661</v>
      </c>
      <c r="B29" s="739">
        <v>4762390.9032258065</v>
      </c>
      <c r="C29" s="739">
        <v>13221233</v>
      </c>
      <c r="D29" s="739">
        <v>8458842.0967741944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6179137.7741935486</v>
      </c>
      <c r="C32" s="739">
        <v>11548048</v>
      </c>
      <c r="D32" s="739">
        <v>5368910.2258064514</v>
      </c>
    </row>
    <row r="33" spans="1:9" ht="26.25" x14ac:dyDescent="0.4">
      <c r="A33" s="738" t="s">
        <v>9402</v>
      </c>
      <c r="B33" s="739">
        <v>4850265.5483870972</v>
      </c>
      <c r="C33" s="739">
        <v>2358850</v>
      </c>
      <c r="D33" s="739">
        <v>-2491415.5483870967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7892484.3548387093</v>
      </c>
      <c r="C36" s="739">
        <v>14475224</v>
      </c>
      <c r="D36" s="739">
        <v>6582739.6451612907</v>
      </c>
    </row>
    <row r="37" spans="1:9" ht="26.25" x14ac:dyDescent="0.4">
      <c r="A37" s="738" t="s">
        <v>8559</v>
      </c>
      <c r="B37" s="739">
        <v>4663889</v>
      </c>
      <c r="C37" s="739">
        <v>5930062</v>
      </c>
      <c r="D37" s="739">
        <v>1237774</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36" t="s">
        <v>6508</v>
      </c>
      <c r="B44" s="1135">
        <v>2808804</v>
      </c>
      <c r="C44" s="1135">
        <v>4926982</v>
      </c>
      <c r="D44" s="1135">
        <v>2118178</v>
      </c>
      <c r="F44" s="291"/>
      <c r="G44" s="694"/>
      <c r="H44" s="694"/>
      <c r="I44" s="291"/>
    </row>
    <row r="45" spans="1:9" ht="26.25" x14ac:dyDescent="0.4">
      <c r="A45" s="1136" t="s">
        <v>6511</v>
      </c>
      <c r="B45" s="1135">
        <v>7639492</v>
      </c>
      <c r="C45" s="1135">
        <v>10084653</v>
      </c>
      <c r="D45" s="1135">
        <v>2445161</v>
      </c>
      <c r="F45" s="291"/>
      <c r="G45" s="694"/>
      <c r="H45" s="694"/>
      <c r="I45" s="291"/>
    </row>
    <row r="46" spans="1:9" ht="26.25" x14ac:dyDescent="0.4">
      <c r="A46" s="1136" t="s">
        <v>7126</v>
      </c>
      <c r="B46" s="1135">
        <v>2367767</v>
      </c>
      <c r="C46" s="1135">
        <v>2395416</v>
      </c>
      <c r="D46" s="1135">
        <v>27649</v>
      </c>
      <c r="F46" s="291"/>
      <c r="G46" s="694"/>
      <c r="H46" s="694"/>
      <c r="I46" s="291"/>
    </row>
    <row r="47" spans="1:9" s="291" customFormat="1" ht="26.25" x14ac:dyDescent="0.4">
      <c r="A47" s="1136" t="s">
        <v>6408</v>
      </c>
      <c r="B47" s="1135">
        <v>4913171.2258064514</v>
      </c>
      <c r="C47" s="1135">
        <v>4645812</v>
      </c>
      <c r="D47" s="1135">
        <v>-209739.22580645164</v>
      </c>
      <c r="G47" s="694"/>
      <c r="H47" s="694"/>
    </row>
    <row r="48" spans="1:9" s="291" customFormat="1" ht="26.25" x14ac:dyDescent="0.4">
      <c r="A48" s="1136" t="s">
        <v>18</v>
      </c>
      <c r="B48" s="1135">
        <v>2368025.1605222733</v>
      </c>
      <c r="C48" s="1135">
        <v>3796750</v>
      </c>
      <c r="D48" s="1135">
        <v>1438724.8394777267</v>
      </c>
      <c r="G48" s="694"/>
      <c r="H48" s="694"/>
    </row>
    <row r="49" spans="1:8" s="291" customFormat="1" ht="26.25" x14ac:dyDescent="0.4">
      <c r="A49" s="1136" t="s">
        <v>7953</v>
      </c>
      <c r="B49" s="1135">
        <v>4397458</v>
      </c>
      <c r="C49" s="1135">
        <v>6566988</v>
      </c>
      <c r="D49" s="1135">
        <v>2169530</v>
      </c>
      <c r="G49" s="694"/>
      <c r="H49" s="694"/>
    </row>
    <row r="50" spans="1:8" s="291" customFormat="1" ht="26.25" x14ac:dyDescent="0.4">
      <c r="A50" s="1136" t="s">
        <v>7817</v>
      </c>
      <c r="B50" s="1135">
        <v>781154</v>
      </c>
      <c r="C50" s="1135">
        <v>1300000</v>
      </c>
      <c r="D50" s="1135">
        <v>518846</v>
      </c>
      <c r="G50" s="694"/>
      <c r="H50" s="694"/>
    </row>
    <row r="51" spans="1:8" s="291" customFormat="1" ht="26.25" x14ac:dyDescent="0.4">
      <c r="A51" s="1136" t="s">
        <v>7732</v>
      </c>
      <c r="B51" s="1135">
        <v>428088.12903225806</v>
      </c>
      <c r="C51" s="1135">
        <v>730000</v>
      </c>
      <c r="D51" s="1135">
        <v>301911.87096774194</v>
      </c>
      <c r="G51" s="694"/>
      <c r="H51" s="694"/>
    </row>
    <row r="52" spans="1:8" s="291" customFormat="1" ht="26.25" x14ac:dyDescent="0.4">
      <c r="A52" s="1136" t="s">
        <v>4721</v>
      </c>
      <c r="B52" s="1135">
        <v>4198143.8588709673</v>
      </c>
      <c r="C52" s="1135">
        <v>15155996.9</v>
      </c>
      <c r="D52" s="1135">
        <v>10957853.041129032</v>
      </c>
      <c r="G52" s="694"/>
      <c r="H52" s="694"/>
    </row>
    <row r="53" spans="1:8" s="291" customFormat="1" ht="26.25" x14ac:dyDescent="0.4">
      <c r="A53" s="1136" t="s">
        <v>5811</v>
      </c>
      <c r="B53" s="1135">
        <v>3130611.7334869434</v>
      </c>
      <c r="C53" s="1135">
        <v>3500000</v>
      </c>
      <c r="D53" s="1135">
        <v>369388.26651305659</v>
      </c>
      <c r="G53" s="694"/>
      <c r="H53" s="694"/>
    </row>
    <row r="54" spans="1:8" s="291" customFormat="1" ht="26.25" x14ac:dyDescent="0.4">
      <c r="A54" s="1136" t="s">
        <v>3946</v>
      </c>
      <c r="B54" s="1135">
        <v>14501706.334058346</v>
      </c>
      <c r="C54" s="1135">
        <v>19005250</v>
      </c>
      <c r="D54" s="1135">
        <v>4521374.6659416538</v>
      </c>
      <c r="G54" s="694"/>
      <c r="H54" s="694"/>
    </row>
    <row r="55" spans="1:8" s="291" customFormat="1" ht="26.25" x14ac:dyDescent="0.4">
      <c r="A55" s="1136" t="s">
        <v>3945</v>
      </c>
      <c r="B55" s="1135">
        <v>9200408.1807199772</v>
      </c>
      <c r="C55" s="1135">
        <v>15112391</v>
      </c>
      <c r="D55" s="1135">
        <v>5915361.8515380863</v>
      </c>
      <c r="G55" s="694"/>
      <c r="H55" s="694"/>
    </row>
    <row r="56" spans="1:8" s="291" customFormat="1" ht="26.25" x14ac:dyDescent="0.4">
      <c r="A56" s="1136" t="s">
        <v>6103</v>
      </c>
      <c r="B56" s="1135">
        <v>289848</v>
      </c>
      <c r="C56" s="1135">
        <v>1337000</v>
      </c>
      <c r="D56" s="1135">
        <v>1047152</v>
      </c>
      <c r="G56" s="694"/>
      <c r="H56" s="694"/>
    </row>
    <row r="57" spans="1:8" s="291" customFormat="1" ht="26.25" x14ac:dyDescent="0.4">
      <c r="A57" s="1136" t="s">
        <v>1400</v>
      </c>
      <c r="B57" s="1135">
        <v>114510981.94410785</v>
      </c>
      <c r="C57" s="1135">
        <v>130502260.09999999</v>
      </c>
      <c r="D57" s="1135">
        <v>16037003.15589213</v>
      </c>
      <c r="G57" s="694"/>
      <c r="H57" s="694"/>
    </row>
    <row r="58" spans="1:8" s="291" customFormat="1" ht="26.25" x14ac:dyDescent="0.4">
      <c r="A58" s="1136" t="s">
        <v>2933</v>
      </c>
      <c r="B58" s="1135">
        <v>97556794.74362056</v>
      </c>
      <c r="C58" s="1135">
        <v>137552234</v>
      </c>
      <c r="D58" s="1135">
        <v>39998531.25637947</v>
      </c>
      <c r="G58" s="694"/>
      <c r="H58" s="694"/>
    </row>
    <row r="59" spans="1:8" s="291" customFormat="1" ht="26.25" x14ac:dyDescent="0.4">
      <c r="A59" s="1136" t="s">
        <v>7657</v>
      </c>
      <c r="B59" s="1135">
        <v>2210566</v>
      </c>
      <c r="C59" s="1135">
        <v>2913264.51</v>
      </c>
      <c r="D59" s="1135">
        <v>702698.51</v>
      </c>
      <c r="G59" s="694"/>
      <c r="H59" s="694"/>
    </row>
    <row r="60" spans="1:8" s="291" customFormat="1" ht="26.25" x14ac:dyDescent="0.4">
      <c r="A60" s="1136" t="s">
        <v>7112</v>
      </c>
      <c r="B60" s="1135">
        <v>3206398.2150537632</v>
      </c>
      <c r="C60" s="1135">
        <v>3848397</v>
      </c>
      <c r="D60" s="1135">
        <v>641998.78494623653</v>
      </c>
      <c r="G60" s="694"/>
      <c r="H60" s="694"/>
    </row>
    <row r="61" spans="1:8" s="291" customFormat="1" ht="26.25" x14ac:dyDescent="0.4">
      <c r="A61" s="1136" t="s">
        <v>7067</v>
      </c>
      <c r="B61" s="1135">
        <v>18681972</v>
      </c>
      <c r="C61" s="1135">
        <v>24347604</v>
      </c>
      <c r="D61" s="1135">
        <v>5665632</v>
      </c>
      <c r="G61" s="694"/>
      <c r="H61" s="694"/>
    </row>
    <row r="62" spans="1:8" s="291" customFormat="1" ht="26.25" x14ac:dyDescent="0.4">
      <c r="A62" s="1136" t="s">
        <v>6505</v>
      </c>
      <c r="B62" s="1135">
        <v>5287519.9715821808</v>
      </c>
      <c r="C62" s="1135">
        <v>9568884</v>
      </c>
      <c r="D62" s="1135">
        <v>4305791.3617511522</v>
      </c>
      <c r="G62" s="694"/>
      <c r="H62" s="694"/>
    </row>
    <row r="63" spans="1:8" s="291" customFormat="1" ht="26.25" x14ac:dyDescent="0.4">
      <c r="A63" s="1136" t="s">
        <v>7555</v>
      </c>
      <c r="B63" s="1135">
        <v>2463913.4677419355</v>
      </c>
      <c r="C63" s="1135">
        <v>3410359</v>
      </c>
      <c r="D63" s="1135">
        <v>946445.53225806449</v>
      </c>
      <c r="G63" s="694"/>
      <c r="H63" s="694"/>
    </row>
    <row r="64" spans="1:8" s="291" customFormat="1" ht="26.25" x14ac:dyDescent="0.4">
      <c r="A64" s="1136" t="s">
        <v>6953</v>
      </c>
      <c r="B64" s="1135">
        <v>3524112</v>
      </c>
      <c r="C64" s="1135">
        <v>4875776</v>
      </c>
      <c r="D64" s="1135">
        <v>1351664</v>
      </c>
      <c r="G64" s="694"/>
      <c r="H64" s="694"/>
    </row>
    <row r="65" spans="1:8" s="291" customFormat="1" ht="26.25" x14ac:dyDescent="0.4">
      <c r="A65" s="1136" t="s">
        <v>6647</v>
      </c>
      <c r="B65" s="1135">
        <v>381763</v>
      </c>
      <c r="C65" s="1135">
        <v>448850</v>
      </c>
      <c r="D65" s="1135">
        <v>67087</v>
      </c>
      <c r="G65" s="694"/>
      <c r="H65" s="694"/>
    </row>
    <row r="66" spans="1:8" s="291" customFormat="1" ht="26.25" x14ac:dyDescent="0.4">
      <c r="A66" s="1136" t="s">
        <v>6518</v>
      </c>
      <c r="B66" s="1135">
        <v>11348698.623655912</v>
      </c>
      <c r="C66" s="1135">
        <v>13264500</v>
      </c>
      <c r="D66" s="1135">
        <v>1915801.3763440857</v>
      </c>
      <c r="G66" s="694"/>
      <c r="H66" s="694"/>
    </row>
    <row r="67" spans="1:8" s="291" customFormat="1" ht="26.25" x14ac:dyDescent="0.4">
      <c r="A67" s="1136" t="s">
        <v>2652</v>
      </c>
      <c r="B67" s="1135">
        <v>26687909.699682843</v>
      </c>
      <c r="C67" s="1135">
        <v>36731542</v>
      </c>
      <c r="D67" s="1135">
        <v>10068965.30031715</v>
      </c>
      <c r="G67" s="694"/>
      <c r="H67" s="694"/>
    </row>
    <row r="68" spans="1:8" s="291" customFormat="1" ht="26.25" x14ac:dyDescent="0.4">
      <c r="A68" s="1136" t="s">
        <v>5544</v>
      </c>
      <c r="B68" s="1135">
        <v>678790.36290322582</v>
      </c>
      <c r="C68" s="1135">
        <v>872151</v>
      </c>
      <c r="D68" s="1135">
        <v>193360.63709677418</v>
      </c>
      <c r="G68" s="694"/>
      <c r="H68" s="694"/>
    </row>
    <row r="69" spans="1:8" s="291" customFormat="1" ht="26.25" x14ac:dyDescent="0.4">
      <c r="A69" s="1136" t="s">
        <v>5641</v>
      </c>
      <c r="B69" s="1135">
        <v>2512284.75</v>
      </c>
      <c r="C69" s="1135">
        <v>3685007</v>
      </c>
      <c r="D69" s="1135">
        <v>1236944.25</v>
      </c>
      <c r="G69" s="694"/>
      <c r="H69" s="694"/>
    </row>
    <row r="70" spans="1:8" s="291" customFormat="1" ht="26.25" x14ac:dyDescent="0.4">
      <c r="A70" s="1136" t="s">
        <v>5052</v>
      </c>
      <c r="B70" s="1135">
        <v>4445446.3494623657</v>
      </c>
      <c r="C70" s="1135">
        <v>6341262</v>
      </c>
      <c r="D70" s="1135">
        <v>1895815.6505376345</v>
      </c>
      <c r="G70" s="694"/>
      <c r="H70" s="694"/>
    </row>
    <row r="71" spans="1:8" s="291" customFormat="1" ht="26.25" x14ac:dyDescent="0.4">
      <c r="A71" s="1136" t="s">
        <v>5617</v>
      </c>
      <c r="B71" s="1135">
        <v>1142182.75</v>
      </c>
      <c r="C71" s="1135">
        <v>2131308</v>
      </c>
      <c r="D71" s="1135">
        <v>989125.25</v>
      </c>
      <c r="G71" s="694"/>
      <c r="H71" s="694"/>
    </row>
    <row r="72" spans="1:8" s="291" customFormat="1" ht="26.25" x14ac:dyDescent="0.4">
      <c r="A72" s="1136" t="s">
        <v>82</v>
      </c>
      <c r="B72" s="1135">
        <v>4379244</v>
      </c>
      <c r="C72" s="1135">
        <v>10411961</v>
      </c>
      <c r="D72" s="1135">
        <v>6032717</v>
      </c>
      <c r="G72" s="694"/>
      <c r="H72" s="694"/>
    </row>
    <row r="73" spans="1:8" s="291" customFormat="1" ht="26.25" x14ac:dyDescent="0.4">
      <c r="A73" s="1136" t="s">
        <v>154</v>
      </c>
      <c r="B73" s="1135">
        <v>6704728</v>
      </c>
      <c r="C73" s="1135">
        <v>10075309</v>
      </c>
      <c r="D73" s="1135">
        <v>3380173</v>
      </c>
      <c r="G73" s="694"/>
      <c r="H73" s="694"/>
    </row>
    <row r="74" spans="1:8" s="291" customFormat="1" ht="26.25" x14ac:dyDescent="0.4">
      <c r="A74" s="1136" t="s">
        <v>2094</v>
      </c>
      <c r="B74" s="1135">
        <v>5185502.0489631332</v>
      </c>
      <c r="C74" s="1135">
        <v>6644055</v>
      </c>
      <c r="D74" s="1135">
        <v>1458552.9510368668</v>
      </c>
      <c r="G74" s="694"/>
      <c r="H74" s="694"/>
    </row>
    <row r="75" spans="1:8" s="291" customFormat="1" ht="26.25" x14ac:dyDescent="0.4">
      <c r="A75" s="1136" t="s">
        <v>2787</v>
      </c>
      <c r="B75" s="1135">
        <v>45546316.695372485</v>
      </c>
      <c r="C75" s="1135">
        <v>60651110</v>
      </c>
      <c r="D75" s="1135">
        <v>15104793.304627493</v>
      </c>
      <c r="G75" s="694"/>
      <c r="H75" s="694"/>
    </row>
    <row r="76" spans="1:8" s="291" customFormat="1" ht="26.25" x14ac:dyDescent="0.4">
      <c r="A76" s="1136" t="s">
        <v>2548</v>
      </c>
      <c r="B76" s="1135">
        <v>1543068.4838709678</v>
      </c>
      <c r="C76" s="1135">
        <v>2378225</v>
      </c>
      <c r="D76" s="1135">
        <v>835156.51612903224</v>
      </c>
      <c r="G76" s="694"/>
      <c r="H76" s="694"/>
    </row>
    <row r="77" spans="1:8" s="291" customFormat="1" ht="26.25" x14ac:dyDescent="0.4">
      <c r="A77" s="1136" t="s">
        <v>75</v>
      </c>
      <c r="B77" s="1135">
        <v>3356740</v>
      </c>
      <c r="C77" s="1135"/>
      <c r="D77" s="1135">
        <v>-3356740</v>
      </c>
      <c r="G77" s="694"/>
      <c r="H77" s="694"/>
    </row>
    <row r="78" spans="1:8" s="291" customFormat="1" ht="26.25" x14ac:dyDescent="0.4">
      <c r="A78" s="1136" t="s">
        <v>1493</v>
      </c>
      <c r="B78" s="1135">
        <v>1943741.4677419357</v>
      </c>
      <c r="C78" s="1135">
        <v>3015886</v>
      </c>
      <c r="D78" s="1135">
        <v>1072144.5322580645</v>
      </c>
      <c r="G78" s="694"/>
      <c r="H78" s="694"/>
    </row>
    <row r="79" spans="1:8" s="291" customFormat="1" ht="26.25" x14ac:dyDescent="0.4">
      <c r="A79" s="1136" t="s">
        <v>37</v>
      </c>
      <c r="B79" s="1135">
        <v>15413786.794944117</v>
      </c>
      <c r="C79" s="1135">
        <v>22565993</v>
      </c>
      <c r="D79" s="1135">
        <v>7142858.7588193193</v>
      </c>
      <c r="G79" s="694"/>
      <c r="H79" s="694"/>
    </row>
    <row r="80" spans="1:8" s="291" customFormat="1" ht="26.25" x14ac:dyDescent="0.4">
      <c r="A80" s="1136" t="s">
        <v>11</v>
      </c>
      <c r="B80" s="1135">
        <v>1882653.2044930877</v>
      </c>
      <c r="C80" s="1135">
        <v>1656000</v>
      </c>
      <c r="D80" s="1135">
        <v>-231653.20449308754</v>
      </c>
      <c r="G80" s="694"/>
      <c r="H80" s="694"/>
    </row>
    <row r="81" spans="1:8" s="291" customFormat="1" ht="26.25" x14ac:dyDescent="0.4">
      <c r="A81" s="1136" t="s">
        <v>25</v>
      </c>
      <c r="B81" s="1135">
        <v>18099210.887096774</v>
      </c>
      <c r="C81" s="1135"/>
      <c r="D81" s="1135">
        <v>-18089210.887096774</v>
      </c>
      <c r="G81" s="694"/>
      <c r="H81" s="694"/>
    </row>
    <row r="82" spans="1:8" s="291" customFormat="1" ht="26.25" x14ac:dyDescent="0.4">
      <c r="A82" s="1136" t="s">
        <v>14</v>
      </c>
      <c r="B82" s="1135">
        <v>1143402</v>
      </c>
      <c r="C82" s="1135">
        <v>1572705</v>
      </c>
      <c r="D82" s="1135">
        <v>429303</v>
      </c>
      <c r="G82" s="694"/>
      <c r="H82" s="694"/>
    </row>
    <row r="83" spans="1:8" s="291" customFormat="1" ht="26.25" x14ac:dyDescent="0.4">
      <c r="A83" s="1136" t="s">
        <v>1691</v>
      </c>
      <c r="B83" s="1135">
        <v>1698566</v>
      </c>
      <c r="C83" s="1135"/>
      <c r="D83" s="1135">
        <v>-1698566</v>
      </c>
      <c r="G83" s="694"/>
      <c r="H83" s="694"/>
    </row>
    <row r="84" spans="1:8" s="291" customFormat="1" ht="26.25" x14ac:dyDescent="0.4">
      <c r="A84" s="1136" t="s">
        <v>16</v>
      </c>
      <c r="B84" s="1135">
        <v>21787559.691530842</v>
      </c>
      <c r="C84" s="1135">
        <v>50000</v>
      </c>
      <c r="D84" s="1135">
        <v>-21737600.885079227</v>
      </c>
      <c r="G84" s="694"/>
      <c r="H84" s="694"/>
    </row>
    <row r="85" spans="1:8" s="291" customFormat="1" ht="26.25" x14ac:dyDescent="0.4">
      <c r="A85" s="1136" t="s">
        <v>22</v>
      </c>
      <c r="B85" s="1135">
        <v>721543</v>
      </c>
      <c r="C85" s="1135">
        <v>1000426</v>
      </c>
      <c r="D85" s="1135">
        <v>278883</v>
      </c>
      <c r="G85" s="694"/>
      <c r="H85" s="694"/>
    </row>
    <row r="86" spans="1:8" s="291" customFormat="1" ht="26.25" x14ac:dyDescent="0.4">
      <c r="A86" s="1136" t="s">
        <v>2657</v>
      </c>
      <c r="B86" s="1135">
        <v>1632291.6774193549</v>
      </c>
      <c r="C86" s="1135">
        <v>3056239</v>
      </c>
      <c r="D86" s="1135">
        <v>1423947.3225806453</v>
      </c>
      <c r="G86" s="694"/>
      <c r="H86" s="694"/>
    </row>
    <row r="87" spans="1:8" s="291" customFormat="1" ht="26.25" x14ac:dyDescent="0.4">
      <c r="A87" s="1136" t="s">
        <v>5165</v>
      </c>
      <c r="B87" s="1135"/>
      <c r="C87" s="1135">
        <v>485141</v>
      </c>
      <c r="D87" s="1135">
        <v>485141</v>
      </c>
      <c r="G87" s="694"/>
      <c r="H87" s="694"/>
    </row>
    <row r="88" spans="1:8" s="291" customFormat="1" ht="26.25" x14ac:dyDescent="0.4">
      <c r="A88" s="1136" t="s">
        <v>6635</v>
      </c>
      <c r="B88" s="1135">
        <v>631720</v>
      </c>
      <c r="C88" s="1135">
        <v>1000000</v>
      </c>
      <c r="D88" s="1135">
        <v>368280</v>
      </c>
      <c r="G88" s="694"/>
      <c r="H88" s="694"/>
    </row>
    <row r="89" spans="1:8" s="291" customFormat="1" ht="26.25" x14ac:dyDescent="0.4">
      <c r="A89" s="1136" t="s">
        <v>6516</v>
      </c>
      <c r="B89" s="1135">
        <v>4971444.0025458178</v>
      </c>
      <c r="C89" s="1135">
        <v>7995733</v>
      </c>
      <c r="D89" s="1135">
        <v>3024288.9974541827</v>
      </c>
      <c r="G89" s="694"/>
      <c r="H89" s="694"/>
    </row>
    <row r="90" spans="1:8" s="291" customFormat="1" ht="26.25" x14ac:dyDescent="0.4">
      <c r="A90" s="1136" t="s">
        <v>6447</v>
      </c>
      <c r="B90" s="1135">
        <v>550023</v>
      </c>
      <c r="C90" s="1135">
        <v>1100470</v>
      </c>
      <c r="D90" s="1135">
        <v>550447</v>
      </c>
      <c r="G90" s="694"/>
      <c r="H90" s="694"/>
    </row>
    <row r="91" spans="1:8" s="291" customFormat="1" ht="26.25" x14ac:dyDescent="0.4">
      <c r="A91" s="1136" t="s">
        <v>5746</v>
      </c>
      <c r="B91" s="1135">
        <v>735045</v>
      </c>
      <c r="C91" s="1135">
        <v>1058484</v>
      </c>
      <c r="D91" s="1135">
        <v>323439</v>
      </c>
      <c r="G91" s="694"/>
      <c r="H91" s="694"/>
    </row>
    <row r="92" spans="1:8" s="291" customFormat="1" ht="26.25" x14ac:dyDescent="0.4">
      <c r="A92" s="1136" t="s">
        <v>5671</v>
      </c>
      <c r="B92" s="1135">
        <v>271826</v>
      </c>
      <c r="C92" s="1135">
        <v>563000</v>
      </c>
      <c r="D92" s="1135">
        <v>291174</v>
      </c>
      <c r="G92" s="694"/>
      <c r="H92" s="694"/>
    </row>
    <row r="93" spans="1:8" s="291" customFormat="1" ht="26.25" x14ac:dyDescent="0.4">
      <c r="A93" s="1136" t="s">
        <v>7764</v>
      </c>
      <c r="B93" s="1135"/>
      <c r="C93" s="1135">
        <v>64507</v>
      </c>
      <c r="D93" s="1135">
        <v>64507</v>
      </c>
      <c r="G93" s="694"/>
      <c r="H93" s="694"/>
    </row>
    <row r="94" spans="1:8" s="291" customFormat="1" ht="26.25" x14ac:dyDescent="0.4">
      <c r="A94" s="1136" t="s">
        <v>40</v>
      </c>
      <c r="B94" s="1135">
        <v>51386165.801987335</v>
      </c>
      <c r="C94" s="1135">
        <v>69560627</v>
      </c>
      <c r="D94" s="1135">
        <v>18225961.198012669</v>
      </c>
      <c r="G94" s="694"/>
      <c r="H94" s="694"/>
    </row>
    <row r="95" spans="1:8" s="291" customFormat="1" ht="26.25" x14ac:dyDescent="0.4">
      <c r="A95" s="1136" t="s">
        <v>5227</v>
      </c>
      <c r="B95" s="1135">
        <v>1808575</v>
      </c>
      <c r="C95" s="1135">
        <v>2875708</v>
      </c>
      <c r="D95" s="1135">
        <v>1067133</v>
      </c>
      <c r="G95" s="694"/>
      <c r="H95" s="694"/>
    </row>
    <row r="96" spans="1:8" s="291" customFormat="1" ht="26.25" x14ac:dyDescent="0.4">
      <c r="A96" s="1136" t="s">
        <v>3622</v>
      </c>
      <c r="B96" s="1135">
        <v>7385548</v>
      </c>
      <c r="C96" s="1135">
        <v>12071334</v>
      </c>
      <c r="D96" s="1135">
        <v>4685786</v>
      </c>
      <c r="G96" s="694"/>
      <c r="H96" s="694"/>
    </row>
    <row r="97" spans="1:9" s="291" customFormat="1" ht="26.25" x14ac:dyDescent="0.4">
      <c r="A97" s="1136" t="s">
        <v>3733</v>
      </c>
      <c r="B97" s="1135">
        <v>5642256.6693548393</v>
      </c>
      <c r="C97" s="1135">
        <v>6215763</v>
      </c>
      <c r="D97" s="1135">
        <v>573506.33064516122</v>
      </c>
      <c r="G97" s="694"/>
      <c r="H97" s="694"/>
    </row>
    <row r="98" spans="1:9" s="291" customFormat="1" ht="26.25" x14ac:dyDescent="0.4">
      <c r="A98" s="1136" t="s">
        <v>8828</v>
      </c>
      <c r="B98" s="1135">
        <v>785021</v>
      </c>
      <c r="C98" s="1135">
        <v>690021</v>
      </c>
      <c r="D98" s="1135">
        <v>-95000</v>
      </c>
      <c r="F98" s="4"/>
      <c r="G98" s="245"/>
      <c r="H98" s="245"/>
      <c r="I98" s="4"/>
    </row>
    <row r="99" spans="1:9" s="291" customFormat="1" ht="26.25" x14ac:dyDescent="0.4">
      <c r="A99" s="1136" t="s">
        <v>8891</v>
      </c>
      <c r="B99" s="1135">
        <v>84014</v>
      </c>
      <c r="C99" s="1135">
        <v>88818</v>
      </c>
      <c r="D99" s="1135">
        <v>4804</v>
      </c>
      <c r="F99" s="4"/>
      <c r="G99" s="245"/>
      <c r="H99" s="245"/>
      <c r="I99" s="4"/>
    </row>
    <row r="100" spans="1:9" s="291" customFormat="1" ht="26.25" x14ac:dyDescent="0.4">
      <c r="A100" s="1136" t="s">
        <v>9515</v>
      </c>
      <c r="B100" s="1135">
        <v>332250</v>
      </c>
      <c r="C100" s="1135"/>
      <c r="D100" s="1135">
        <v>-332250</v>
      </c>
      <c r="F100" s="4"/>
      <c r="G100" s="245"/>
      <c r="H100" s="245"/>
      <c r="I100" s="4"/>
    </row>
    <row r="101" spans="1:9" s="291" customFormat="1" ht="26.25" x14ac:dyDescent="0.4">
      <c r="A101" s="1136" t="s">
        <v>10373</v>
      </c>
      <c r="B101" s="1135">
        <v>25000</v>
      </c>
      <c r="C101" s="1135"/>
      <c r="D101" s="1135">
        <v>-25000</v>
      </c>
      <c r="F101" s="4"/>
      <c r="G101" s="245"/>
      <c r="H101" s="245"/>
      <c r="I101" s="4"/>
    </row>
    <row r="102" spans="1:9" ht="26.25" x14ac:dyDescent="0.4">
      <c r="A102" s="1133" t="s">
        <v>10363</v>
      </c>
      <c r="B102" s="1135">
        <v>54400</v>
      </c>
      <c r="C102" s="1135"/>
      <c r="D102" s="1135">
        <v>-54400</v>
      </c>
    </row>
    <row r="103" spans="1:9" ht="26.25" x14ac:dyDescent="0.4">
      <c r="A103" s="1136" t="s">
        <v>11627</v>
      </c>
      <c r="B103" s="1135">
        <v>92210</v>
      </c>
      <c r="C103" s="1135">
        <v>112665</v>
      </c>
      <c r="D103" s="1135">
        <v>20455</v>
      </c>
    </row>
    <row r="104" spans="1:9" ht="26.25" x14ac:dyDescent="0.4">
      <c r="A104" s="1133" t="s">
        <v>11718</v>
      </c>
      <c r="B104" s="1135">
        <v>56173</v>
      </c>
      <c r="C104" s="1135"/>
      <c r="D104" s="1135">
        <v>-56173</v>
      </c>
    </row>
    <row r="105" spans="1:9" ht="26.25" x14ac:dyDescent="0.4">
      <c r="A105" s="1134" t="s">
        <v>8394</v>
      </c>
      <c r="B105" s="1135">
        <v>56173</v>
      </c>
      <c r="C105" s="1135"/>
      <c r="D105" s="1135">
        <v>-56173</v>
      </c>
    </row>
    <row r="106" spans="1:9" ht="26.25" x14ac:dyDescent="0.4">
      <c r="A106" s="1136" t="s">
        <v>45</v>
      </c>
      <c r="B106" s="1135">
        <v>849368560.68906951</v>
      </c>
      <c r="C106" s="1135">
        <v>1069290662.9299999</v>
      </c>
      <c r="D106" s="1135">
        <v>220208128.96673703</v>
      </c>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5" activePane="bottomLeft" state="frozen"/>
      <selection pane="bottomLeft" activeCell="I4" sqref="I4"/>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71" t="s">
        <v>10897</v>
      </c>
      <c r="B1" s="1072" t="s">
        <v>10898</v>
      </c>
      <c r="C1" s="1072" t="s">
        <v>10899</v>
      </c>
      <c r="D1" s="1072" t="s">
        <v>955</v>
      </c>
      <c r="E1" s="1072" t="s">
        <v>10900</v>
      </c>
      <c r="F1" s="1073"/>
      <c r="G1" s="1072" t="s">
        <v>3</v>
      </c>
      <c r="H1" s="1072" t="s">
        <v>10901</v>
      </c>
      <c r="I1" s="1072" t="s">
        <v>10911</v>
      </c>
      <c r="J1" s="1074" t="s">
        <v>10953</v>
      </c>
      <c r="K1" s="1074" t="s">
        <v>11021</v>
      </c>
      <c r="L1" s="1074" t="s">
        <v>11545</v>
      </c>
      <c r="M1" s="1075" t="s">
        <v>11022</v>
      </c>
    </row>
    <row r="2" spans="1:16" x14ac:dyDescent="0.25">
      <c r="A2" s="1070" t="s">
        <v>10232</v>
      </c>
      <c r="B2" s="1138" t="s">
        <v>10902</v>
      </c>
      <c r="C2" s="1028">
        <v>47002950</v>
      </c>
      <c r="D2" s="1028">
        <f>C2*5%</f>
        <v>2350147.5</v>
      </c>
      <c r="E2" s="1028">
        <f>C2-D2</f>
        <v>44652802.5</v>
      </c>
      <c r="F2" s="1044"/>
      <c r="G2" s="1066">
        <f ca="1">SUMIF(Posting!$B:$E,A2,Posting!$E:$E)</f>
        <v>18491963.333333336</v>
      </c>
      <c r="H2" s="1067">
        <f ca="1">SUMIF(Posting!$B:$F,A2,Posting!$F:$F)</f>
        <v>31092766</v>
      </c>
      <c r="I2" s="1066">
        <f ca="1">SUMIF(Supplier!$B:$F,A2,Supplier!$E:$E)-SUMIF(Supplier!$B:$F,A2,Supplier!$F:$F)</f>
        <v>435957</v>
      </c>
      <c r="J2" s="1066">
        <v>30787947.325000003</v>
      </c>
      <c r="K2" s="1066"/>
      <c r="L2" s="1066"/>
      <c r="M2" s="1067">
        <f ca="1">J2+K2-H2-L2</f>
        <v>-304818.67499999702</v>
      </c>
    </row>
    <row r="3" spans="1:16" x14ac:dyDescent="0.25">
      <c r="A3" s="940" t="s">
        <v>10144</v>
      </c>
      <c r="B3" s="1138"/>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3">
        <v>9117573</v>
      </c>
      <c r="K3" s="1022"/>
      <c r="L3" s="1022">
        <v>455879</v>
      </c>
      <c r="M3" s="1022">
        <f>L3</f>
        <v>455879</v>
      </c>
      <c r="N3" s="3"/>
    </row>
    <row r="4" spans="1:16" x14ac:dyDescent="0.25">
      <c r="A4" s="938" t="s">
        <v>10023</v>
      </c>
      <c r="B4" s="1138"/>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38"/>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8"/>
      <c r="K5" s="1022">
        <v>1365810.9350000001</v>
      </c>
      <c r="L5" s="1022"/>
      <c r="M5" s="1022"/>
      <c r="N5" s="1"/>
    </row>
    <row r="6" spans="1:16" x14ac:dyDescent="0.25">
      <c r="A6" s="1023" t="s">
        <v>4721</v>
      </c>
      <c r="B6" s="1138"/>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38"/>
      <c r="C7" s="1024"/>
      <c r="D7" s="1024"/>
      <c r="E7" s="1024"/>
      <c r="F7" s="1042"/>
      <c r="G7" s="1022">
        <f ca="1">SUMIF(Posting!$B:$E,A7,Posting!$E:$E)</f>
        <v>5287519.9715821808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9"/>
      <c r="C8" s="1025">
        <v>78840000</v>
      </c>
      <c r="D8" s="1025">
        <v>11384496</v>
      </c>
      <c r="E8" s="1025">
        <f t="shared" si="0"/>
        <v>67455504</v>
      </c>
      <c r="F8" s="1043"/>
      <c r="G8" s="1022">
        <f ca="1">SUMIF(Posting!$B:$E,A8,Posting!$E:$E)</f>
        <v>19116060</v>
      </c>
      <c r="H8" s="1026">
        <f ca="1">SUMIF(Posting!$B:$F,A8,Posting!$F:$F)</f>
        <v>19830000</v>
      </c>
      <c r="I8" s="1022">
        <f ca="1">SUMIF(Supplier!$B:$F,A8,Supplier!$E:$E)-SUMIF(Supplier!$B:$F,A8,Supplier!$F:$F)</f>
        <v>1257340</v>
      </c>
      <c r="J8" s="1068"/>
      <c r="K8" s="1022"/>
      <c r="L8" s="1022"/>
      <c r="M8" s="1022"/>
      <c r="N8" s="1099"/>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40" t="s">
        <v>10903</v>
      </c>
      <c r="C10" s="1019">
        <v>13262828</v>
      </c>
      <c r="D10" s="1019"/>
      <c r="E10" s="1019">
        <f t="shared" si="0"/>
        <v>13262828</v>
      </c>
      <c r="F10" s="1039"/>
      <c r="G10" s="1022">
        <f ca="1">SUMIF(Posting!$B:$E,A10,Posting!$E:$E)</f>
        <v>6179137.7741935486</v>
      </c>
      <c r="H10" s="1020">
        <f ca="1">SUMIF(Posting!$B:$F,A10,Posting!$F:$F)</f>
        <v>11548048</v>
      </c>
      <c r="I10" s="1022">
        <f ca="1">SUMIF(Supplier!$B:$F,A10,Supplier!$E:$E)-SUMIF(Supplier!$B:$F,A10,Supplier!$F:$F)</f>
        <v>0</v>
      </c>
      <c r="J10" s="1022">
        <v>1128677.0199999996</v>
      </c>
      <c r="K10" s="1022"/>
      <c r="L10" s="1066"/>
      <c r="M10" s="1035">
        <f>J10</f>
        <v>1128677.0199999996</v>
      </c>
      <c r="N10" s="1099"/>
    </row>
    <row r="11" spans="1:16" s="4" customFormat="1" ht="19.5" thickBot="1" x14ac:dyDescent="0.35">
      <c r="A11" s="940" t="s">
        <v>9464</v>
      </c>
      <c r="B11" s="1138"/>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8"/>
      <c r="K11" s="1022"/>
      <c r="L11" s="1066"/>
      <c r="M11" s="1035"/>
      <c r="N11" s="1099"/>
      <c r="P11" s="1099"/>
    </row>
    <row r="12" spans="1:16" s="4" customFormat="1" x14ac:dyDescent="0.3">
      <c r="A12" s="940" t="s">
        <v>8559</v>
      </c>
      <c r="B12" s="1138"/>
      <c r="C12" s="1021"/>
      <c r="D12" s="1021"/>
      <c r="E12" s="1021"/>
      <c r="F12" s="1041"/>
      <c r="G12" s="1022">
        <f ca="1">SUMIF(Posting!$B:$E,A12,Posting!$E:$E)</f>
        <v>4847348</v>
      </c>
      <c r="H12" s="1022">
        <f ca="1">SUMIF(Posting!$B:$F,A12,Posting!$F:$F)</f>
        <v>5930062</v>
      </c>
      <c r="I12" s="1022">
        <f ca="1">SUMIF(Supplier!$B:$F,A12,Supplier!$E:$E)-SUMIF(Supplier!$B:$F,A12,Supplier!$F:$F)</f>
        <v>0</v>
      </c>
      <c r="J12" s="1022">
        <v>5746832</v>
      </c>
      <c r="K12" s="1022"/>
      <c r="L12" s="1066"/>
      <c r="M12" s="1035">
        <f ca="1">J12-H12</f>
        <v>-183230</v>
      </c>
      <c r="N12" s="1045"/>
    </row>
    <row r="13" spans="1:16" s="4" customFormat="1" x14ac:dyDescent="0.3">
      <c r="A13" s="940" t="s">
        <v>12212</v>
      </c>
      <c r="B13" s="1138"/>
      <c r="C13" s="1021"/>
      <c r="D13" s="1021"/>
      <c r="E13" s="1021"/>
      <c r="F13" s="1041"/>
      <c r="G13" s="1022">
        <f ca="1">SUMIF(Posting!$B:$E,A13,Posting!$E:$E)</f>
        <v>363880</v>
      </c>
      <c r="H13" s="1022">
        <f ca="1">SUMIF(Posting!$B:$F,A13,Posting!$F:$F)</f>
        <v>9316872</v>
      </c>
      <c r="I13" s="1022">
        <f ca="1">SUMIF(Supplier!$B:$F,A13,Supplier!$E:$E)-SUMIF(Supplier!$B:$F,A13,Supplier!$F:$F)</f>
        <v>908963</v>
      </c>
      <c r="J13" s="1022"/>
      <c r="K13" s="1022"/>
      <c r="L13" s="1066"/>
      <c r="M13" s="1066"/>
      <c r="N13" s="1045"/>
    </row>
    <row r="14" spans="1:16" s="4" customFormat="1" x14ac:dyDescent="0.3">
      <c r="A14" s="940" t="s">
        <v>12252</v>
      </c>
      <c r="B14" s="1138"/>
      <c r="C14" s="1021"/>
      <c r="D14" s="1021"/>
      <c r="E14" s="1021"/>
      <c r="F14" s="1041"/>
      <c r="G14" s="1022">
        <f ca="1">SUMIF(Posting!$B:$E,A14,Posting!$E:$E)</f>
        <v>0</v>
      </c>
      <c r="H14" s="1022">
        <f ca="1">SUMIF(Posting!$B:$F,A14,Posting!$F:$F)</f>
        <v>0</v>
      </c>
      <c r="I14" s="1022">
        <f ca="1">SUMIF(Supplier!$B:$F,A14,Supplier!$E:$E)-SUMIF(Supplier!$B:$F,A14,Supplier!$F:$F)</f>
        <v>0</v>
      </c>
      <c r="J14" s="1022"/>
      <c r="K14" s="1022"/>
      <c r="L14" s="1066"/>
      <c r="M14" s="1066"/>
      <c r="N14" s="1045"/>
    </row>
    <row r="15" spans="1:16" s="4" customFormat="1" x14ac:dyDescent="0.3">
      <c r="A15" s="940" t="s">
        <v>10379</v>
      </c>
      <c r="B15" s="1138"/>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6"/>
      <c r="M15" s="1067">
        <f ca="1">J15+K15-H15-L15</f>
        <v>5104725</v>
      </c>
    </row>
    <row r="16" spans="1:16" s="4" customFormat="1" ht="19.5" thickBot="1" x14ac:dyDescent="0.35">
      <c r="A16" s="940" t="s">
        <v>11619</v>
      </c>
      <c r="B16" s="1138"/>
      <c r="C16" s="1021"/>
      <c r="D16" s="1021"/>
      <c r="E16" s="1021"/>
      <c r="F16" s="1041"/>
      <c r="G16" s="1022">
        <f ca="1">SUMIF(Posting!$B:$E,A16,Posting!$E:$E)</f>
        <v>3479452</v>
      </c>
      <c r="H16" s="1022">
        <f ca="1">SUMIF(Posting!$B:$F,A16,Posting!$F:$F)</f>
        <v>2600000</v>
      </c>
      <c r="I16" s="1022">
        <f ca="1">SUMIF(Supplier!$B:$F,A16,Supplier!$E:$E)-SUMIF(Supplier!$B:$F,A16,Supplier!$F:$F)</f>
        <v>153559</v>
      </c>
      <c r="J16" s="1022"/>
      <c r="K16" s="1022"/>
      <c r="L16" s="1066"/>
      <c r="M16" s="1066"/>
    </row>
    <row r="17" spans="1:13" s="4" customFormat="1" ht="19.5" thickBot="1" x14ac:dyDescent="0.35">
      <c r="A17" s="940" t="s">
        <v>11077</v>
      </c>
      <c r="B17" s="1138"/>
      <c r="C17" s="1021"/>
      <c r="D17" s="1021"/>
      <c r="E17" s="1021"/>
      <c r="F17" s="1041"/>
      <c r="G17" s="1022">
        <f ca="1">SUMIF(Posting!$B:$E,A17,Posting!$E:$E)</f>
        <v>1153780</v>
      </c>
      <c r="H17" s="1022">
        <f ca="1">SUMIF(Posting!$B:$F,A17,Posting!$F:$F)</f>
        <v>1000000</v>
      </c>
      <c r="I17" s="1022">
        <f ca="1">SUMIF(Supplier!$B:$F,A17,Supplier!$E:$E)-SUMIF(Supplier!$B:$F,A17,Supplier!$F:$F)</f>
        <v>0</v>
      </c>
      <c r="J17" s="1068"/>
      <c r="K17" s="1022"/>
      <c r="L17" s="1066"/>
      <c r="M17" s="1035"/>
    </row>
    <row r="18" spans="1:13" s="4" customFormat="1" ht="19.5" thickBot="1" x14ac:dyDescent="0.35">
      <c r="A18" s="940" t="s">
        <v>2933</v>
      </c>
      <c r="B18" s="1138"/>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6">
        <v>7500000</v>
      </c>
      <c r="M18" s="1035">
        <f>L18</f>
        <v>7500000</v>
      </c>
    </row>
    <row r="19" spans="1:13" s="4" customFormat="1" ht="19.5" thickBot="1" x14ac:dyDescent="0.35">
      <c r="A19" s="940" t="s">
        <v>11505</v>
      </c>
      <c r="B19" s="1138"/>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6"/>
      <c r="M19" s="1035">
        <f ca="1">IF(J19&gt;H19,J19+K19-H19,"Bill will be submitted")</f>
        <v>604761.59999999998</v>
      </c>
    </row>
    <row r="20" spans="1:13" s="4" customFormat="1" ht="19.5" thickBot="1" x14ac:dyDescent="0.35">
      <c r="A20" s="940" t="s">
        <v>11008</v>
      </c>
      <c r="B20" s="1138"/>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6"/>
      <c r="M20" s="1035" t="str">
        <f ca="1">IF(J20&gt;H20,J20+K20-H20,"Bill will be submitted")</f>
        <v>Bill will be submitted</v>
      </c>
    </row>
    <row r="21" spans="1:13" s="4" customFormat="1" ht="19.5" thickBot="1" x14ac:dyDescent="0.35">
      <c r="A21" s="940" t="s">
        <v>10912</v>
      </c>
      <c r="B21" s="1138"/>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6"/>
      <c r="M21" s="1069" t="s">
        <v>11546</v>
      </c>
    </row>
    <row r="22" spans="1:13" s="4" customFormat="1" ht="19.5" thickBot="1" x14ac:dyDescent="0.35">
      <c r="A22" s="939" t="s">
        <v>9769</v>
      </c>
      <c r="B22" s="1139"/>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6"/>
      <c r="M22" s="1069"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1"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6"/>
      <c r="M24" s="1022">
        <f ca="1">J24+K24-H24-L24</f>
        <v>12224371.817199998</v>
      </c>
    </row>
    <row r="25" spans="1:13" s="4" customFormat="1" ht="19.5" thickBot="1" x14ac:dyDescent="0.35">
      <c r="A25" s="1097" t="s">
        <v>11718</v>
      </c>
      <c r="B25" s="1138"/>
      <c r="C25" s="1096"/>
      <c r="D25" s="1096"/>
      <c r="E25" s="1096"/>
      <c r="F25" s="1098"/>
      <c r="G25" s="1022">
        <f ca="1">SUMIF(Posting!$B:$E,A25,Posting!$E:$E)</f>
        <v>56173</v>
      </c>
      <c r="H25" s="1020">
        <f ca="1">SUMIF(Posting!$B:$F,A25,Posting!$F:$F)</f>
        <v>0</v>
      </c>
      <c r="I25" s="1022">
        <f ca="1">SUMIF(Supplier!$B:$F,A25,Supplier!$E:$E)-SUMIF(Supplier!$B:$F,A25,Supplier!$F:$F)</f>
        <v>0</v>
      </c>
      <c r="J25" s="1022"/>
      <c r="K25" s="1022"/>
      <c r="L25" s="1066"/>
      <c r="M25" s="1066"/>
    </row>
    <row r="26" spans="1:13" s="4" customFormat="1" ht="19.5" thickBot="1" x14ac:dyDescent="0.35">
      <c r="A26" s="1030" t="s">
        <v>10909</v>
      </c>
      <c r="B26" s="1142"/>
      <c r="C26" s="1025">
        <v>33854640.027999997</v>
      </c>
      <c r="D26" s="1025"/>
      <c r="E26" s="1025">
        <f t="shared" si="0"/>
        <v>33854640.027999997</v>
      </c>
      <c r="F26" s="1043"/>
      <c r="G26" s="1022">
        <f ca="1">SUMIF(Posting!$B:$E,A26,Posting!$E:$E)</f>
        <v>18083913.333333336</v>
      </c>
      <c r="H26" s="1026">
        <f ca="1">SUMIF(Posting!$B:$F,A26,Posting!$F:$F)</f>
        <v>27083716</v>
      </c>
      <c r="I26" s="1022">
        <f ca="1">SUMIF(Supplier!$B:$F,A26,Supplier!$E:$E)-SUMIF(Supplier!$B:$F,A26,Supplier!$F:$F)</f>
        <v>1814765.5</v>
      </c>
      <c r="J26" s="1022"/>
      <c r="K26" s="1022"/>
      <c r="L26" s="1066"/>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8"/>
      <c r="K28" s="1068"/>
      <c r="L28" s="1066"/>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31863789.333333336</v>
      </c>
      <c r="H31" s="1022">
        <f ca="1">SUMIF(Posting!$B:$F,A31,Posting!$F:$F)</f>
        <v>42957843</v>
      </c>
      <c r="I31" s="1022">
        <f ca="1">SUMIF(Supplier!$B:$F,A31,Supplier!$E:$E)-SUMIF(Supplier!$B:$F,A31,Supplier!$F:$F)</f>
        <v>1540255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7">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5" t="s">
        <v>11899</v>
      </c>
      <c r="B34" s="1143" t="s">
        <v>10908</v>
      </c>
      <c r="C34" s="1021"/>
      <c r="D34" s="1021"/>
      <c r="E34" s="1021"/>
      <c r="F34" s="1041"/>
      <c r="G34" s="1022">
        <f ca="1">SUMIF(Posting!$B:$E,A34,Posting!$E:$E)</f>
        <v>15531616</v>
      </c>
      <c r="H34" s="1026">
        <f ca="1">SUMIF(Posting!$B:$F,A34,Posting!$F:$F)</f>
        <v>10000000</v>
      </c>
      <c r="I34" s="1022">
        <f ca="1">SUMIF(Supplier!$B:$F,A34,Supplier!$E:$E)-SUMIF(Supplier!$B:$F,A34,Supplier!$F:$F)</f>
        <v>4631135</v>
      </c>
      <c r="J34" s="1022"/>
      <c r="K34" s="1022"/>
      <c r="L34" s="1022"/>
      <c r="M34" s="1022"/>
    </row>
    <row r="35" spans="1:201" s="4" customFormat="1" x14ac:dyDescent="0.3">
      <c r="A35" s="1105" t="s">
        <v>9661</v>
      </c>
      <c r="B35" s="1143"/>
      <c r="C35" s="1021">
        <v>19265070</v>
      </c>
      <c r="D35" s="1021"/>
      <c r="E35" s="1021">
        <f t="shared" si="0"/>
        <v>19265070</v>
      </c>
      <c r="F35" s="1041"/>
      <c r="G35" s="1022">
        <f ca="1">SUMIF(Posting!$B:$E,A35,Posting!$E:$E)</f>
        <v>4762390.9032258065</v>
      </c>
      <c r="H35" s="1022">
        <f ca="1">SUMIF(Posting!$B:$F,A35,Posting!$F:$F)</f>
        <v>13221233</v>
      </c>
      <c r="I35" s="1022">
        <f ca="1">SUMIF(Supplier!$B:$F,A35,Supplier!$E:$E)-SUMIF(Supplier!$B:$F,A35,Supplier!$F:$F)</f>
        <v>180880</v>
      </c>
      <c r="J35" s="1022">
        <v>12816794.375</v>
      </c>
      <c r="K35" s="1022">
        <v>594057.625</v>
      </c>
      <c r="L35" s="1022"/>
      <c r="M35" s="1022">
        <f t="shared" ref="M35:M42" ca="1" si="2">J35+K35-H35-L35</f>
        <v>189619</v>
      </c>
    </row>
    <row r="36" spans="1:201" s="1029" customFormat="1" x14ac:dyDescent="0.3">
      <c r="A36" s="1105" t="s">
        <v>10338</v>
      </c>
      <c r="B36" s="1143"/>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5" t="s">
        <v>11448</v>
      </c>
      <c r="B37" s="1143"/>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5" t="s">
        <v>9402</v>
      </c>
      <c r="B38" s="1143"/>
      <c r="C38" s="1021">
        <v>9435400</v>
      </c>
      <c r="D38" s="1021"/>
      <c r="E38" s="1021">
        <f t="shared" si="0"/>
        <v>9435400</v>
      </c>
      <c r="F38" s="1041"/>
      <c r="G38" s="1022">
        <f ca="1">SUMIF(Posting!$B:$E,A38,Posting!$E:$E)</f>
        <v>4850265.5483870972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5" t="s">
        <v>8876</v>
      </c>
      <c r="B39" s="1143"/>
      <c r="C39" s="1021">
        <v>14110484</v>
      </c>
      <c r="D39" s="1021">
        <v>987733.88000000012</v>
      </c>
      <c r="E39" s="1021">
        <f t="shared" si="0"/>
        <v>13122750.119999999</v>
      </c>
      <c r="F39" s="1041"/>
      <c r="G39" s="1022">
        <f ca="1">SUMIF(Posting!$B:$E,A39,Posting!$E:$E)</f>
        <v>7892484.3548387093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5" t="s">
        <v>9507</v>
      </c>
      <c r="B40" s="1143"/>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5" t="s">
        <v>7921</v>
      </c>
      <c r="B41" s="1143"/>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5" t="s">
        <v>8339</v>
      </c>
      <c r="B42" s="1143"/>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5" t="s">
        <v>8043</v>
      </c>
      <c r="B43" s="1143"/>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5" t="s">
        <v>11273</v>
      </c>
      <c r="B44" s="1143"/>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3">
        <v>2083000</v>
      </c>
      <c r="K44" s="1093"/>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5" t="s">
        <v>8868</v>
      </c>
      <c r="B45" s="1143"/>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12674830.5</v>
      </c>
      <c r="J46" s="314">
        <f>SUM(J2:J45)</f>
        <v>209310654.28528497</v>
      </c>
      <c r="K46" s="314"/>
      <c r="L46" s="314"/>
      <c r="M46" s="314">
        <f ca="1">SUM(M2:M45)</f>
        <v>52412328.310935006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57"/>
  <sheetViews>
    <sheetView zoomScale="120" zoomScaleNormal="120" workbookViewId="0">
      <pane ySplit="1" topLeftCell="A3540" activePane="bottomLeft" state="frozen"/>
      <selection pane="bottomLeft" activeCell="B3567" sqref="B356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58" t="s">
        <v>519</v>
      </c>
    </row>
    <row r="53" spans="1:8" x14ac:dyDescent="0.25">
      <c r="A53" s="17">
        <v>42426</v>
      </c>
      <c r="B53" s="21" t="s">
        <v>129</v>
      </c>
      <c r="C53" s="13" t="s">
        <v>161</v>
      </c>
      <c r="D53" s="766"/>
      <c r="E53" s="22"/>
      <c r="F53" s="19">
        <v>60000</v>
      </c>
      <c r="G53" s="14">
        <f t="shared" si="4"/>
        <v>-60000</v>
      </c>
      <c r="H53" s="1158"/>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6" t="s">
        <v>518</v>
      </c>
    </row>
    <row r="65" spans="1:8" x14ac:dyDescent="0.25">
      <c r="A65" s="17">
        <v>42430</v>
      </c>
      <c r="B65" s="21" t="s">
        <v>40</v>
      </c>
      <c r="C65" s="13" t="s">
        <v>164</v>
      </c>
      <c r="D65" s="766">
        <v>8707</v>
      </c>
      <c r="E65" s="22">
        <v>9826</v>
      </c>
      <c r="F65" s="19"/>
      <c r="G65" s="14">
        <f t="shared" si="6"/>
        <v>9826</v>
      </c>
      <c r="H65" s="1146"/>
    </row>
    <row r="66" spans="1:8" x14ac:dyDescent="0.25">
      <c r="A66" s="17">
        <v>42432</v>
      </c>
      <c r="B66" s="21" t="s">
        <v>130</v>
      </c>
      <c r="C66" s="13" t="s">
        <v>164</v>
      </c>
      <c r="D66" s="766">
        <v>8822</v>
      </c>
      <c r="E66" s="22">
        <v>10294</v>
      </c>
      <c r="F66" s="19"/>
      <c r="G66" s="14">
        <f t="shared" si="6"/>
        <v>10294</v>
      </c>
      <c r="H66" s="1146"/>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81" t="s">
        <v>2193</v>
      </c>
    </row>
    <row r="442" spans="1:8" x14ac:dyDescent="0.25">
      <c r="A442" s="17">
        <v>42740</v>
      </c>
      <c r="B442" s="10" t="s">
        <v>1400</v>
      </c>
      <c r="C442" s="11" t="s">
        <v>1803</v>
      </c>
      <c r="F442" s="9">
        <v>433634</v>
      </c>
      <c r="G442" s="6">
        <f t="shared" si="11"/>
        <v>-433634</v>
      </c>
      <c r="H442" s="1182"/>
    </row>
    <row r="443" spans="1:8" x14ac:dyDescent="0.25">
      <c r="A443" s="17">
        <v>42740</v>
      </c>
      <c r="B443" s="10" t="s">
        <v>1676</v>
      </c>
      <c r="C443" s="11" t="s">
        <v>1803</v>
      </c>
      <c r="F443" s="9">
        <v>32908</v>
      </c>
      <c r="G443" s="6">
        <f t="shared" si="11"/>
        <v>-32908</v>
      </c>
      <c r="H443" s="1182"/>
    </row>
    <row r="444" spans="1:8" x14ac:dyDescent="0.25">
      <c r="A444" s="17">
        <v>42740</v>
      </c>
      <c r="B444" s="10" t="s">
        <v>32</v>
      </c>
      <c r="C444" s="11" t="s">
        <v>1803</v>
      </c>
      <c r="F444" s="9">
        <v>30468</v>
      </c>
      <c r="G444" s="6">
        <f t="shared" si="11"/>
        <v>-30468</v>
      </c>
      <c r="H444" s="118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81" t="s">
        <v>2194</v>
      </c>
    </row>
    <row r="460" spans="1:8" x14ac:dyDescent="0.25">
      <c r="A460" s="17">
        <v>42804</v>
      </c>
      <c r="B460" s="10" t="s">
        <v>1397</v>
      </c>
      <c r="C460" s="11" t="s">
        <v>1803</v>
      </c>
      <c r="F460" s="9">
        <v>100000</v>
      </c>
      <c r="G460" s="6">
        <f t="shared" si="11"/>
        <v>-100000</v>
      </c>
      <c r="H460" s="1182"/>
    </row>
    <row r="461" spans="1:8" x14ac:dyDescent="0.25">
      <c r="A461" s="17">
        <v>42804</v>
      </c>
      <c r="B461" s="10" t="s">
        <v>32</v>
      </c>
      <c r="C461" s="11" t="s">
        <v>1803</v>
      </c>
      <c r="F461" s="9">
        <v>100000</v>
      </c>
      <c r="G461" s="6">
        <f t="shared" si="11"/>
        <v>-100000</v>
      </c>
      <c r="H461" s="118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81" t="s">
        <v>2412</v>
      </c>
    </row>
    <row r="542" spans="1:8" x14ac:dyDescent="0.25">
      <c r="A542" s="17">
        <v>42875</v>
      </c>
      <c r="B542" s="10" t="s">
        <v>1397</v>
      </c>
      <c r="C542" s="11" t="s">
        <v>161</v>
      </c>
      <c r="F542" s="9">
        <v>99093</v>
      </c>
      <c r="G542" s="6">
        <f t="shared" si="16"/>
        <v>-99093</v>
      </c>
      <c r="H542" s="118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81" t="s">
        <v>2420</v>
      </c>
    </row>
    <row r="560" spans="1:8" x14ac:dyDescent="0.25">
      <c r="A560" s="17">
        <v>42880</v>
      </c>
      <c r="B560" s="149" t="s">
        <v>32</v>
      </c>
      <c r="C560" s="150" t="s">
        <v>1803</v>
      </c>
      <c r="D560" s="772"/>
      <c r="E560" s="151"/>
      <c r="F560" s="152">
        <v>100000</v>
      </c>
      <c r="G560" s="153">
        <f t="shared" si="16"/>
        <v>-100000</v>
      </c>
      <c r="H560" s="118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84" t="s">
        <v>2981</v>
      </c>
    </row>
    <row r="751" spans="1:8" x14ac:dyDescent="0.25">
      <c r="A751" s="17">
        <v>43081</v>
      </c>
      <c r="B751" s="10" t="s">
        <v>2787</v>
      </c>
      <c r="C751" s="11" t="s">
        <v>166</v>
      </c>
      <c r="F751" s="9">
        <v>183600</v>
      </c>
      <c r="G751" s="6">
        <f t="shared" si="20"/>
        <v>-183600</v>
      </c>
      <c r="H751" s="1185"/>
    </row>
    <row r="752" spans="1:8" x14ac:dyDescent="0.25">
      <c r="A752" s="17">
        <v>43081</v>
      </c>
      <c r="B752" s="10" t="s">
        <v>40</v>
      </c>
      <c r="C752" s="11" t="s">
        <v>166</v>
      </c>
      <c r="F752" s="9">
        <v>69900</v>
      </c>
      <c r="G752" s="6">
        <f t="shared" si="20"/>
        <v>-69900</v>
      </c>
      <c r="H752" s="1185"/>
    </row>
    <row r="753" spans="1:8" x14ac:dyDescent="0.25">
      <c r="A753" s="17">
        <v>43081</v>
      </c>
      <c r="B753" s="10" t="s">
        <v>1400</v>
      </c>
      <c r="C753" s="11" t="s">
        <v>166</v>
      </c>
      <c r="F753" s="9">
        <v>84000</v>
      </c>
      <c r="G753" s="6">
        <f t="shared" si="20"/>
        <v>-84000</v>
      </c>
      <c r="H753" s="1185"/>
    </row>
    <row r="754" spans="1:8" x14ac:dyDescent="0.25">
      <c r="A754" s="17">
        <v>43081</v>
      </c>
      <c r="B754" s="10" t="s">
        <v>2227</v>
      </c>
      <c r="C754" s="11" t="s">
        <v>166</v>
      </c>
      <c r="F754" s="9">
        <v>35709</v>
      </c>
      <c r="G754" s="6">
        <f t="shared" si="20"/>
        <v>-35709</v>
      </c>
      <c r="H754" s="1185"/>
    </row>
    <row r="755" spans="1:8" x14ac:dyDescent="0.25">
      <c r="A755" s="17">
        <v>43081</v>
      </c>
      <c r="B755" s="10" t="s">
        <v>1397</v>
      </c>
      <c r="C755" s="11" t="s">
        <v>166</v>
      </c>
      <c r="F755" s="9">
        <v>3823</v>
      </c>
      <c r="G755" s="6">
        <f t="shared" si="20"/>
        <v>-3823</v>
      </c>
      <c r="H755" s="1186"/>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87" t="s">
        <v>3052</v>
      </c>
    </row>
    <row r="768" spans="1:8" x14ac:dyDescent="0.25">
      <c r="A768" s="17">
        <v>43122</v>
      </c>
      <c r="B768" s="10" t="s">
        <v>2787</v>
      </c>
      <c r="C768" s="11" t="s">
        <v>166</v>
      </c>
      <c r="F768" s="9">
        <f>500000-F767</f>
        <v>443523</v>
      </c>
      <c r="G768" s="6">
        <f t="shared" si="20"/>
        <v>-443523</v>
      </c>
      <c r="H768" s="1188"/>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69" t="s">
        <v>6678</v>
      </c>
    </row>
    <row r="1801" spans="1:8" x14ac:dyDescent="0.25">
      <c r="A1801" s="113">
        <v>44261</v>
      </c>
      <c r="B1801" s="10" t="s">
        <v>1400</v>
      </c>
      <c r="C1801" s="11" t="s">
        <v>166</v>
      </c>
      <c r="F1801" s="9">
        <v>50000</v>
      </c>
      <c r="G1801" s="6">
        <f t="shared" ref="G1801" si="32">E1801-F1801</f>
        <v>-50000</v>
      </c>
      <c r="H1801" s="1169"/>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70" t="s">
        <v>6973</v>
      </c>
    </row>
    <row r="1878" spans="1:8" ht="24" customHeight="1" x14ac:dyDescent="0.25">
      <c r="A1878" s="113">
        <v>44288</v>
      </c>
      <c r="B1878" s="10" t="s">
        <v>6408</v>
      </c>
      <c r="C1878" s="11" t="s">
        <v>438</v>
      </c>
      <c r="F1878" s="9">
        <v>7970</v>
      </c>
      <c r="G1878" s="6">
        <f t="shared" si="34"/>
        <v>-7970</v>
      </c>
      <c r="H1878" s="1170"/>
    </row>
    <row r="1879" spans="1:8" ht="24" customHeight="1" x14ac:dyDescent="0.25">
      <c r="A1879" s="113">
        <v>44288</v>
      </c>
      <c r="B1879" s="10" t="s">
        <v>1400</v>
      </c>
      <c r="C1879" s="11" t="s">
        <v>438</v>
      </c>
      <c r="F1879" s="9">
        <v>21500</v>
      </c>
      <c r="G1879" s="6">
        <f t="shared" si="34"/>
        <v>-21500</v>
      </c>
      <c r="H1879" s="1170"/>
    </row>
    <row r="1880" spans="1:8" ht="24" customHeight="1" x14ac:dyDescent="0.25">
      <c r="A1880" s="113">
        <v>44288</v>
      </c>
      <c r="B1880" s="10" t="s">
        <v>6408</v>
      </c>
      <c r="C1880" s="11" t="s">
        <v>438</v>
      </c>
      <c r="F1880" s="9">
        <v>2900</v>
      </c>
      <c r="G1880" s="6">
        <f t="shared" si="34"/>
        <v>-2900</v>
      </c>
      <c r="H1880" s="1170"/>
    </row>
    <row r="1881" spans="1:8" ht="24" customHeight="1" x14ac:dyDescent="0.25">
      <c r="A1881" s="113">
        <v>44280</v>
      </c>
      <c r="B1881" s="10" t="s">
        <v>1400</v>
      </c>
      <c r="C1881" s="11" t="s">
        <v>438</v>
      </c>
      <c r="F1881" s="9">
        <v>24225</v>
      </c>
      <c r="G1881" s="6">
        <f t="shared" si="34"/>
        <v>-24225</v>
      </c>
      <c r="H1881" s="1170"/>
    </row>
    <row r="1882" spans="1:8" ht="24" customHeight="1" x14ac:dyDescent="0.25">
      <c r="A1882" s="113">
        <v>44331</v>
      </c>
      <c r="B1882" s="10" t="s">
        <v>6408</v>
      </c>
      <c r="C1882" s="11" t="s">
        <v>438</v>
      </c>
      <c r="F1882" s="9">
        <v>54720</v>
      </c>
      <c r="G1882" s="6">
        <f t="shared" si="34"/>
        <v>-54720</v>
      </c>
      <c r="H1882" s="1170"/>
    </row>
    <row r="1883" spans="1:8" ht="24" customHeight="1" x14ac:dyDescent="0.25">
      <c r="A1883" s="113">
        <v>44341</v>
      </c>
      <c r="B1883" s="10" t="s">
        <v>6511</v>
      </c>
      <c r="C1883" s="11" t="s">
        <v>438</v>
      </c>
      <c r="F1883" s="9">
        <v>22415</v>
      </c>
      <c r="G1883" s="6">
        <f t="shared" si="34"/>
        <v>-22415</v>
      </c>
      <c r="H1883" s="1170"/>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50" t="s">
        <v>6910</v>
      </c>
    </row>
    <row r="1887" spans="1:8" x14ac:dyDescent="0.25">
      <c r="A1887" s="113">
        <v>44291</v>
      </c>
      <c r="B1887" s="10" t="s">
        <v>6518</v>
      </c>
      <c r="C1887" s="11" t="s">
        <v>1803</v>
      </c>
      <c r="E1887" s="109"/>
      <c r="F1887" s="111">
        <v>82220</v>
      </c>
      <c r="G1887" s="6">
        <f t="shared" si="34"/>
        <v>-82220</v>
      </c>
      <c r="H1887" s="1151"/>
    </row>
    <row r="1888" spans="1:8" x14ac:dyDescent="0.25">
      <c r="A1888" s="113">
        <v>44291</v>
      </c>
      <c r="B1888" s="10" t="s">
        <v>6511</v>
      </c>
      <c r="C1888" s="11" t="s">
        <v>1803</v>
      </c>
      <c r="E1888" s="109"/>
      <c r="F1888" s="111">
        <f>16101+25620</f>
        <v>41721</v>
      </c>
      <c r="G1888" s="6">
        <f t="shared" si="34"/>
        <v>-41721</v>
      </c>
      <c r="H1888" s="1151"/>
    </row>
    <row r="1889" spans="1:8" x14ac:dyDescent="0.25">
      <c r="A1889" s="113">
        <v>44291</v>
      </c>
      <c r="B1889" s="10" t="s">
        <v>6720</v>
      </c>
      <c r="C1889" s="11" t="s">
        <v>1803</v>
      </c>
      <c r="E1889" s="109"/>
      <c r="F1889" s="112">
        <v>200000</v>
      </c>
      <c r="G1889" s="6">
        <f t="shared" si="34"/>
        <v>-200000</v>
      </c>
      <c r="H1889" s="1152"/>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66" t="s">
        <v>7139</v>
      </c>
    </row>
    <row r="1997" spans="1:8" x14ac:dyDescent="0.25">
      <c r="A1997" s="659">
        <v>44392</v>
      </c>
      <c r="B1997" s="660" t="s">
        <v>6955</v>
      </c>
      <c r="C1997" s="661" t="s">
        <v>166</v>
      </c>
      <c r="E1997" s="662"/>
      <c r="F1997" s="665">
        <v>34800</v>
      </c>
      <c r="G1997" s="664">
        <f t="shared" si="36"/>
        <v>-34800</v>
      </c>
      <c r="H1997" s="1167"/>
    </row>
    <row r="1998" spans="1:8" ht="16.5" thickBot="1" x14ac:dyDescent="0.3">
      <c r="A1998" s="659">
        <v>44392</v>
      </c>
      <c r="B1998" s="660" t="s">
        <v>1400</v>
      </c>
      <c r="C1998" s="661" t="s">
        <v>166</v>
      </c>
      <c r="E1998" s="662"/>
      <c r="F1998" s="666">
        <v>23022</v>
      </c>
      <c r="G1998" s="664">
        <f t="shared" si="36"/>
        <v>-23022</v>
      </c>
      <c r="H1998" s="1168"/>
    </row>
    <row r="1999" spans="1:8" x14ac:dyDescent="0.25">
      <c r="A1999" s="652">
        <v>44392</v>
      </c>
      <c r="B1999" s="653" t="s">
        <v>6511</v>
      </c>
      <c r="C1999" s="654" t="s">
        <v>438</v>
      </c>
      <c r="E1999" s="655"/>
      <c r="F1999" s="656">
        <f>480791-39410</f>
        <v>441381</v>
      </c>
      <c r="G1999" s="657">
        <f t="shared" si="36"/>
        <v>-441381</v>
      </c>
      <c r="H1999" s="1171" t="s">
        <v>7141</v>
      </c>
    </row>
    <row r="2000" spans="1:8" x14ac:dyDescent="0.25">
      <c r="A2000" s="652">
        <v>44392</v>
      </c>
      <c r="B2000" s="653" t="s">
        <v>6955</v>
      </c>
      <c r="C2000" s="654" t="s">
        <v>438</v>
      </c>
      <c r="E2000" s="655"/>
      <c r="F2000" s="673">
        <v>39410</v>
      </c>
      <c r="G2000" s="657">
        <f t="shared" si="36"/>
        <v>-39410</v>
      </c>
      <c r="H2000" s="1172"/>
    </row>
    <row r="2001" spans="1:8" ht="16.5" thickBot="1" x14ac:dyDescent="0.3">
      <c r="A2001" s="652">
        <v>44392</v>
      </c>
      <c r="B2001" s="653" t="s">
        <v>6408</v>
      </c>
      <c r="C2001" s="654" t="s">
        <v>438</v>
      </c>
      <c r="E2001" s="655"/>
      <c r="F2001" s="658">
        <v>40445</v>
      </c>
      <c r="G2001" s="657">
        <f t="shared" si="36"/>
        <v>-40445</v>
      </c>
      <c r="H2001" s="1173"/>
    </row>
    <row r="2002" spans="1:8" x14ac:dyDescent="0.25">
      <c r="A2002" s="659">
        <v>44392</v>
      </c>
      <c r="B2002" s="660" t="s">
        <v>6955</v>
      </c>
      <c r="C2002" s="661" t="s">
        <v>438</v>
      </c>
      <c r="E2002" s="662"/>
      <c r="F2002" s="663">
        <v>134360</v>
      </c>
      <c r="G2002" s="664">
        <f t="shared" si="36"/>
        <v>-134360</v>
      </c>
      <c r="H2002" s="1164" t="s">
        <v>7142</v>
      </c>
    </row>
    <row r="2003" spans="1:8" x14ac:dyDescent="0.25">
      <c r="A2003" s="659">
        <v>44392</v>
      </c>
      <c r="B2003" s="660" t="s">
        <v>1400</v>
      </c>
      <c r="C2003" s="661" t="s">
        <v>438</v>
      </c>
      <c r="E2003" s="662"/>
      <c r="F2003" s="665">
        <v>79000</v>
      </c>
      <c r="G2003" s="664">
        <f t="shared" si="36"/>
        <v>-79000</v>
      </c>
      <c r="H2003" s="1165"/>
    </row>
    <row r="2004" spans="1:8" x14ac:dyDescent="0.25">
      <c r="A2004" s="659">
        <v>44392</v>
      </c>
      <c r="B2004" s="660" t="s">
        <v>6408</v>
      </c>
      <c r="C2004" s="661" t="s">
        <v>438</v>
      </c>
      <c r="E2004" s="662"/>
      <c r="F2004" s="665">
        <v>35561</v>
      </c>
      <c r="G2004" s="664">
        <f t="shared" si="36"/>
        <v>-35561</v>
      </c>
      <c r="H2004" s="1165"/>
    </row>
    <row r="2005" spans="1:8" x14ac:dyDescent="0.25">
      <c r="A2005" s="659">
        <v>44392</v>
      </c>
      <c r="B2005" s="660" t="s">
        <v>3946</v>
      </c>
      <c r="C2005" s="661" t="s">
        <v>438</v>
      </c>
      <c r="E2005" s="662"/>
      <c r="F2005" s="665">
        <v>252800</v>
      </c>
      <c r="G2005" s="664">
        <f t="shared" si="36"/>
        <v>-252800</v>
      </c>
      <c r="H2005" s="1165"/>
    </row>
    <row r="2006" spans="1:8" ht="16.5" thickBot="1" x14ac:dyDescent="0.3">
      <c r="A2006" s="659">
        <v>44392</v>
      </c>
      <c r="B2006" s="660" t="s">
        <v>7067</v>
      </c>
      <c r="C2006" s="661" t="s">
        <v>438</v>
      </c>
      <c r="E2006" s="662"/>
      <c r="F2006" s="666">
        <v>209</v>
      </c>
      <c r="G2006" s="664">
        <f t="shared" si="36"/>
        <v>-209</v>
      </c>
      <c r="H2006" s="1165"/>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79" t="s">
        <v>7253</v>
      </c>
    </row>
    <row r="2036" spans="1:8" x14ac:dyDescent="0.25">
      <c r="A2036" s="113">
        <v>44431</v>
      </c>
      <c r="B2036" s="10" t="s">
        <v>7112</v>
      </c>
      <c r="C2036" s="11" t="s">
        <v>7242</v>
      </c>
      <c r="F2036" s="9">
        <v>50000</v>
      </c>
      <c r="G2036" s="6">
        <f t="shared" si="37"/>
        <v>-50000</v>
      </c>
      <c r="H2036" s="1179"/>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5" t="s">
        <v>7300</v>
      </c>
    </row>
    <row r="2061" spans="1:8" x14ac:dyDescent="0.25">
      <c r="A2061" s="113">
        <v>44456</v>
      </c>
      <c r="B2061" s="10" t="s">
        <v>6511</v>
      </c>
      <c r="C2061" s="11" t="s">
        <v>438</v>
      </c>
      <c r="F2061" s="9">
        <v>137800</v>
      </c>
      <c r="G2061" s="6">
        <f t="shared" si="38"/>
        <v>-137800</v>
      </c>
      <c r="H2061" s="1176"/>
    </row>
    <row r="2062" spans="1:8" x14ac:dyDescent="0.25">
      <c r="A2062" s="113">
        <v>44456</v>
      </c>
      <c r="B2062" s="10" t="s">
        <v>7067</v>
      </c>
      <c r="C2062" s="11" t="s">
        <v>438</v>
      </c>
      <c r="F2062" s="9">
        <v>29791</v>
      </c>
      <c r="G2062" s="6">
        <f t="shared" si="38"/>
        <v>-29791</v>
      </c>
      <c r="H2062" s="1176"/>
    </row>
    <row r="2063" spans="1:8" x14ac:dyDescent="0.25">
      <c r="A2063" s="113">
        <v>44456</v>
      </c>
      <c r="B2063" s="10" t="s">
        <v>6408</v>
      </c>
      <c r="C2063" s="11" t="s">
        <v>438</v>
      </c>
      <c r="F2063" s="9">
        <v>87105</v>
      </c>
      <c r="G2063" s="6">
        <f t="shared" si="38"/>
        <v>-87105</v>
      </c>
      <c r="H2063" s="1176"/>
    </row>
    <row r="2064" spans="1:8" x14ac:dyDescent="0.25">
      <c r="A2064" s="113">
        <v>44456</v>
      </c>
      <c r="B2064" s="10" t="s">
        <v>1400</v>
      </c>
      <c r="C2064" s="11" t="s">
        <v>438</v>
      </c>
      <c r="F2064" s="9">
        <v>3014</v>
      </c>
      <c r="G2064" s="6">
        <f t="shared" si="38"/>
        <v>-3014</v>
      </c>
      <c r="H2064" s="1177"/>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80" t="s">
        <v>7314</v>
      </c>
    </row>
    <row r="2078" spans="1:8" x14ac:dyDescent="0.25">
      <c r="A2078" s="113">
        <v>44460</v>
      </c>
      <c r="B2078" s="10" t="s">
        <v>6955</v>
      </c>
      <c r="C2078" s="11" t="s">
        <v>166</v>
      </c>
      <c r="F2078" s="9">
        <v>123680</v>
      </c>
      <c r="G2078" s="6">
        <f t="shared" si="38"/>
        <v>-123680</v>
      </c>
      <c r="H2078" s="1180"/>
    </row>
    <row r="2079" spans="1:8" x14ac:dyDescent="0.25">
      <c r="A2079" s="113">
        <v>44460</v>
      </c>
      <c r="B2079" s="10" t="s">
        <v>6408</v>
      </c>
      <c r="C2079" s="11" t="s">
        <v>166</v>
      </c>
      <c r="F2079" s="9">
        <v>13600</v>
      </c>
      <c r="G2079" s="6">
        <f t="shared" si="38"/>
        <v>-13600</v>
      </c>
      <c r="H2079" s="1180"/>
    </row>
    <row r="2080" spans="1:8" x14ac:dyDescent="0.25">
      <c r="A2080" s="113">
        <v>44460</v>
      </c>
      <c r="B2080" s="10" t="s">
        <v>6511</v>
      </c>
      <c r="C2080" s="11" t="s">
        <v>166</v>
      </c>
      <c r="F2080" s="9">
        <v>6755</v>
      </c>
      <c r="G2080" s="6">
        <f t="shared" si="38"/>
        <v>-6755</v>
      </c>
      <c r="H2080" s="1180"/>
    </row>
    <row r="2081" spans="1:8" x14ac:dyDescent="0.25">
      <c r="A2081" s="113">
        <v>44460</v>
      </c>
      <c r="B2081" s="10" t="s">
        <v>1400</v>
      </c>
      <c r="C2081" s="11" t="s">
        <v>166</v>
      </c>
      <c r="F2081" s="9">
        <v>9165</v>
      </c>
      <c r="G2081" s="6">
        <f t="shared" si="38"/>
        <v>-9165</v>
      </c>
      <c r="H2081" s="1180"/>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79" t="s">
        <v>7363</v>
      </c>
    </row>
    <row r="2086" spans="1:8" x14ac:dyDescent="0.25">
      <c r="A2086" s="113">
        <v>44476</v>
      </c>
      <c r="B2086" s="10" t="s">
        <v>6408</v>
      </c>
      <c r="C2086" s="661" t="s">
        <v>7242</v>
      </c>
      <c r="E2086" s="662"/>
      <c r="F2086" s="665">
        <v>2404</v>
      </c>
      <c r="G2086" s="664">
        <f t="shared" si="38"/>
        <v>-2404</v>
      </c>
      <c r="H2086" s="1179"/>
    </row>
    <row r="2087" spans="1:8" x14ac:dyDescent="0.25">
      <c r="A2087" s="113">
        <v>44476</v>
      </c>
      <c r="B2087" s="10" t="s">
        <v>6955</v>
      </c>
      <c r="C2087" s="661" t="s">
        <v>7242</v>
      </c>
      <c r="E2087" s="662"/>
      <c r="F2087" s="665">
        <v>14457</v>
      </c>
      <c r="G2087" s="664">
        <f t="shared" si="38"/>
        <v>-14457</v>
      </c>
      <c r="H2087" s="1179"/>
    </row>
    <row r="2088" spans="1:8" x14ac:dyDescent="0.25">
      <c r="A2088" s="113">
        <v>44476</v>
      </c>
      <c r="B2088" s="10" t="s">
        <v>7112</v>
      </c>
      <c r="C2088" s="661" t="s">
        <v>7242</v>
      </c>
      <c r="E2088" s="662"/>
      <c r="F2088" s="665">
        <v>3866</v>
      </c>
      <c r="G2088" s="664">
        <f t="shared" si="38"/>
        <v>-3866</v>
      </c>
      <c r="H2088" s="1179"/>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48" t="s">
        <v>7430</v>
      </c>
    </row>
    <row r="2106" spans="1:8" x14ac:dyDescent="0.25">
      <c r="A2106" s="113">
        <v>44495</v>
      </c>
      <c r="B2106" s="21" t="s">
        <v>5811</v>
      </c>
      <c r="C2106" s="746" t="s">
        <v>438</v>
      </c>
      <c r="D2106" s="766"/>
      <c r="E2106" s="747"/>
      <c r="F2106" s="748">
        <v>63000</v>
      </c>
      <c r="G2106" s="14">
        <f t="shared" si="39"/>
        <v>-63000</v>
      </c>
      <c r="H2106" s="1148"/>
    </row>
    <row r="2107" spans="1:8" x14ac:dyDescent="0.25">
      <c r="A2107" s="113">
        <v>44495</v>
      </c>
      <c r="B2107" s="21" t="s">
        <v>3946</v>
      </c>
      <c r="C2107" s="746" t="s">
        <v>438</v>
      </c>
      <c r="D2107" s="766"/>
      <c r="E2107" s="747"/>
      <c r="F2107" s="748">
        <v>161200</v>
      </c>
      <c r="G2107" s="14">
        <f t="shared" si="39"/>
        <v>-161200</v>
      </c>
      <c r="H2107" s="1148"/>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58" t="s">
        <v>7468</v>
      </c>
    </row>
    <row r="2125" spans="1:8" x14ac:dyDescent="0.25">
      <c r="A2125" s="113">
        <v>44510</v>
      </c>
      <c r="B2125" s="21" t="s">
        <v>7112</v>
      </c>
      <c r="C2125" s="13" t="s">
        <v>7467</v>
      </c>
      <c r="D2125" s="766"/>
      <c r="E2125" s="22"/>
      <c r="F2125" s="19">
        <v>30988</v>
      </c>
      <c r="G2125" s="14">
        <f t="shared" si="39"/>
        <v>-30988</v>
      </c>
      <c r="H2125" s="1158"/>
    </row>
    <row r="2126" spans="1:8" x14ac:dyDescent="0.25">
      <c r="A2126" s="113">
        <v>44510</v>
      </c>
      <c r="B2126" s="21" t="s">
        <v>6955</v>
      </c>
      <c r="C2126" s="13" t="s">
        <v>7467</v>
      </c>
      <c r="D2126" s="766"/>
      <c r="E2126" s="22"/>
      <c r="F2126" s="19">
        <v>21999</v>
      </c>
      <c r="G2126" s="14">
        <f t="shared" si="39"/>
        <v>-21999</v>
      </c>
      <c r="H2126" s="1158"/>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48" t="s">
        <v>7523</v>
      </c>
    </row>
    <row r="2141" spans="1:8" x14ac:dyDescent="0.25">
      <c r="A2141" s="113">
        <v>44529</v>
      </c>
      <c r="B2141" s="21" t="s">
        <v>6508</v>
      </c>
      <c r="C2141" s="13" t="s">
        <v>180</v>
      </c>
      <c r="D2141" s="766"/>
      <c r="E2141" s="22"/>
      <c r="F2141" s="19">
        <v>27915</v>
      </c>
      <c r="G2141" s="14">
        <f t="shared" si="39"/>
        <v>-27915</v>
      </c>
      <c r="H2141" s="1148"/>
    </row>
    <row r="2142" spans="1:8" x14ac:dyDescent="0.25">
      <c r="A2142" s="113">
        <v>44532</v>
      </c>
      <c r="B2142" s="21" t="s">
        <v>6408</v>
      </c>
      <c r="C2142" s="13" t="s">
        <v>1803</v>
      </c>
      <c r="D2142" s="766"/>
      <c r="E2142" s="22"/>
      <c r="F2142" s="19">
        <v>110233</v>
      </c>
      <c r="G2142" s="14">
        <f t="shared" si="39"/>
        <v>-110233</v>
      </c>
      <c r="H2142" s="1178" t="s">
        <v>7537</v>
      </c>
    </row>
    <row r="2143" spans="1:8" x14ac:dyDescent="0.25">
      <c r="A2143" s="113">
        <v>44532</v>
      </c>
      <c r="B2143" s="21" t="s">
        <v>6508</v>
      </c>
      <c r="C2143" s="13" t="s">
        <v>1803</v>
      </c>
      <c r="D2143" s="766"/>
      <c r="E2143" s="22"/>
      <c r="F2143" s="19">
        <v>230169</v>
      </c>
      <c r="G2143" s="14">
        <f t="shared" si="39"/>
        <v>-230169</v>
      </c>
      <c r="H2143" s="1178"/>
    </row>
    <row r="2144" spans="1:8" x14ac:dyDescent="0.25">
      <c r="A2144" s="113">
        <v>44532</v>
      </c>
      <c r="B2144" s="21" t="s">
        <v>6511</v>
      </c>
      <c r="C2144" s="13" t="s">
        <v>1803</v>
      </c>
      <c r="D2144" s="766"/>
      <c r="E2144" s="22"/>
      <c r="F2144" s="19">
        <v>136986</v>
      </c>
      <c r="G2144" s="14">
        <f t="shared" si="39"/>
        <v>-136986</v>
      </c>
      <c r="H2144" s="1178"/>
    </row>
    <row r="2145" spans="1:8" x14ac:dyDescent="0.25">
      <c r="A2145" s="113">
        <v>44532</v>
      </c>
      <c r="B2145" s="21" t="s">
        <v>6720</v>
      </c>
      <c r="C2145" s="13" t="s">
        <v>1803</v>
      </c>
      <c r="D2145" s="766"/>
      <c r="E2145" s="22"/>
      <c r="F2145" s="19">
        <v>10112</v>
      </c>
      <c r="G2145" s="14">
        <f t="shared" si="39"/>
        <v>-10112</v>
      </c>
      <c r="H2145" s="1178"/>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74" t="s">
        <v>7556</v>
      </c>
    </row>
    <row r="2149" spans="1:8" x14ac:dyDescent="0.25">
      <c r="A2149" s="113">
        <v>44538</v>
      </c>
      <c r="B2149" s="21" t="s">
        <v>2652</v>
      </c>
      <c r="C2149" s="13" t="s">
        <v>5681</v>
      </c>
      <c r="D2149" s="766"/>
      <c r="E2149" s="22"/>
      <c r="F2149" s="19">
        <v>72300</v>
      </c>
      <c r="G2149" s="14">
        <f t="shared" ref="G2149:G2191" si="40">E2149-F2149</f>
        <v>-72300</v>
      </c>
      <c r="H2149" s="1174"/>
    </row>
    <row r="2150" spans="1:8" x14ac:dyDescent="0.25">
      <c r="A2150" s="113">
        <v>44538</v>
      </c>
      <c r="B2150" s="21" t="s">
        <v>6408</v>
      </c>
      <c r="C2150" s="13" t="s">
        <v>5681</v>
      </c>
      <c r="D2150" s="766"/>
      <c r="E2150" s="22"/>
      <c r="F2150" s="19">
        <v>9500</v>
      </c>
      <c r="G2150" s="14">
        <f t="shared" si="40"/>
        <v>-9500</v>
      </c>
      <c r="H2150" s="1174"/>
    </row>
    <row r="2151" spans="1:8" x14ac:dyDescent="0.25">
      <c r="A2151" s="113">
        <v>44538</v>
      </c>
      <c r="B2151" s="21" t="s">
        <v>6511</v>
      </c>
      <c r="C2151" s="13" t="s">
        <v>5681</v>
      </c>
      <c r="D2151" s="766"/>
      <c r="E2151" s="22"/>
      <c r="F2151" s="19">
        <v>59100</v>
      </c>
      <c r="G2151" s="14">
        <f t="shared" si="40"/>
        <v>-59100</v>
      </c>
      <c r="H2151" s="1174"/>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4" t="s">
        <v>7676</v>
      </c>
    </row>
    <row r="2176" spans="1:8" x14ac:dyDescent="0.25">
      <c r="A2176" s="113">
        <v>44610</v>
      </c>
      <c r="B2176" s="21" t="s">
        <v>6955</v>
      </c>
      <c r="C2176" s="746" t="s">
        <v>7467</v>
      </c>
      <c r="D2176" s="766"/>
      <c r="E2176" s="747"/>
      <c r="F2176" s="748">
        <f>50900+252</f>
        <v>51152</v>
      </c>
      <c r="G2176" s="747">
        <f t="shared" si="40"/>
        <v>-51152</v>
      </c>
      <c r="H2176" s="1144"/>
    </row>
    <row r="2177" spans="1:8" x14ac:dyDescent="0.25">
      <c r="A2177" s="113">
        <v>44610</v>
      </c>
      <c r="B2177" s="21" t="s">
        <v>7067</v>
      </c>
      <c r="C2177" s="746" t="s">
        <v>7467</v>
      </c>
      <c r="D2177" s="766"/>
      <c r="E2177" s="747"/>
      <c r="F2177" s="748">
        <v>30105</v>
      </c>
      <c r="G2177" s="747">
        <f t="shared" si="40"/>
        <v>-30105</v>
      </c>
      <c r="H2177" s="1144"/>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58" t="s">
        <v>7896</v>
      </c>
    </row>
    <row r="2190" spans="1:8" x14ac:dyDescent="0.25">
      <c r="A2190" s="113">
        <v>44627</v>
      </c>
      <c r="B2190" s="21" t="s">
        <v>37</v>
      </c>
      <c r="C2190" s="13" t="s">
        <v>7242</v>
      </c>
      <c r="D2190" s="766"/>
      <c r="E2190" s="22"/>
      <c r="F2190" s="19">
        <v>66360</v>
      </c>
      <c r="G2190" s="14">
        <f t="shared" si="40"/>
        <v>-66360</v>
      </c>
      <c r="H2190" s="1158"/>
    </row>
    <row r="2191" spans="1:8" x14ac:dyDescent="0.25">
      <c r="A2191" s="113">
        <v>44627</v>
      </c>
      <c r="B2191" s="21" t="s">
        <v>1400</v>
      </c>
      <c r="C2191" s="746" t="s">
        <v>166</v>
      </c>
      <c r="D2191" s="766"/>
      <c r="E2191" s="747"/>
      <c r="F2191" s="747">
        <v>204468</v>
      </c>
      <c r="G2191" s="747">
        <f t="shared" si="40"/>
        <v>-204468</v>
      </c>
      <c r="H2191" s="1159" t="s">
        <v>7786</v>
      </c>
    </row>
    <row r="2192" spans="1:8" x14ac:dyDescent="0.25">
      <c r="A2192" s="113">
        <v>44627</v>
      </c>
      <c r="B2192" s="21" t="s">
        <v>7067</v>
      </c>
      <c r="C2192" s="746" t="s">
        <v>166</v>
      </c>
      <c r="D2192" s="766"/>
      <c r="E2192" s="747"/>
      <c r="F2192" s="747">
        <v>12627</v>
      </c>
      <c r="G2192" s="747">
        <f t="shared" ref="G2192:G2312" si="41">E2192-F2192</f>
        <v>-12627</v>
      </c>
      <c r="H2192" s="1159"/>
    </row>
    <row r="2193" spans="1:8" x14ac:dyDescent="0.25">
      <c r="A2193" s="113">
        <v>44627</v>
      </c>
      <c r="B2193" s="21" t="s">
        <v>7657</v>
      </c>
      <c r="C2193" s="746" t="s">
        <v>166</v>
      </c>
      <c r="D2193" s="766"/>
      <c r="E2193" s="747"/>
      <c r="F2193" s="747">
        <v>80000</v>
      </c>
      <c r="G2193" s="747">
        <f t="shared" si="41"/>
        <v>-80000</v>
      </c>
      <c r="H2193" s="1159"/>
    </row>
    <row r="2194" spans="1:8" x14ac:dyDescent="0.25">
      <c r="A2194" s="113">
        <v>44627</v>
      </c>
      <c r="B2194" s="21" t="s">
        <v>6955</v>
      </c>
      <c r="C2194" s="746" t="s">
        <v>166</v>
      </c>
      <c r="D2194" s="766"/>
      <c r="E2194" s="747"/>
      <c r="F2194" s="747">
        <v>2905</v>
      </c>
      <c r="G2194" s="747">
        <f t="shared" si="41"/>
        <v>-2905</v>
      </c>
      <c r="H2194" s="1159"/>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60" t="s">
        <v>7705</v>
      </c>
    </row>
    <row r="2202" spans="1:8" x14ac:dyDescent="0.25">
      <c r="A2202" s="113">
        <v>44627</v>
      </c>
      <c r="B2202" s="21" t="s">
        <v>7657</v>
      </c>
      <c r="C2202" s="13" t="s">
        <v>7242</v>
      </c>
      <c r="D2202" s="778" t="s">
        <v>7704</v>
      </c>
      <c r="E2202" s="22">
        <v>19800</v>
      </c>
      <c r="F2202" s="19"/>
      <c r="G2202" s="20">
        <f t="shared" si="41"/>
        <v>19800</v>
      </c>
      <c r="H2202" s="1160"/>
    </row>
    <row r="2203" spans="1:8" x14ac:dyDescent="0.25">
      <c r="A2203" s="113">
        <v>44637</v>
      </c>
      <c r="B2203" s="21" t="s">
        <v>7657</v>
      </c>
      <c r="C2203" s="13" t="s">
        <v>5681</v>
      </c>
      <c r="D2203" s="766">
        <v>35</v>
      </c>
      <c r="E2203" s="22">
        <f>11300+8400+7000+11700+2500</f>
        <v>40900</v>
      </c>
      <c r="F2203" s="19"/>
      <c r="G2203" s="20">
        <f t="shared" si="41"/>
        <v>40900</v>
      </c>
      <c r="H2203" s="1160" t="s">
        <v>7705</v>
      </c>
    </row>
    <row r="2204" spans="1:8" x14ac:dyDescent="0.25">
      <c r="A2204" s="113">
        <v>44637</v>
      </c>
      <c r="B2204" s="21" t="s">
        <v>7555</v>
      </c>
      <c r="C2204" s="13" t="s">
        <v>5681</v>
      </c>
      <c r="D2204" s="766">
        <v>35</v>
      </c>
      <c r="E2204" s="22">
        <f>7600+3500</f>
        <v>11100</v>
      </c>
      <c r="F2204" s="19"/>
      <c r="G2204" s="20">
        <f t="shared" si="41"/>
        <v>11100</v>
      </c>
      <c r="H2204" s="116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45" t="s">
        <v>7748</v>
      </c>
    </row>
    <row r="2220" spans="1:8" x14ac:dyDescent="0.25">
      <c r="A2220" s="113">
        <v>44645</v>
      </c>
      <c r="B2220" s="21" t="s">
        <v>6505</v>
      </c>
      <c r="C2220" s="13" t="s">
        <v>166</v>
      </c>
      <c r="D2220" s="766"/>
      <c r="E2220" s="22"/>
      <c r="F2220" s="19">
        <v>51585</v>
      </c>
      <c r="G2220" s="14">
        <f t="shared" si="41"/>
        <v>-51585</v>
      </c>
      <c r="H2220" s="1145"/>
    </row>
    <row r="2221" spans="1:8" x14ac:dyDescent="0.25">
      <c r="A2221" s="113">
        <v>44645</v>
      </c>
      <c r="B2221" s="21" t="s">
        <v>7657</v>
      </c>
      <c r="C2221" s="13" t="s">
        <v>166</v>
      </c>
      <c r="D2221" s="766"/>
      <c r="E2221" s="22"/>
      <c r="F2221" s="19">
        <v>122000</v>
      </c>
      <c r="G2221" s="14">
        <f t="shared" si="41"/>
        <v>-122000</v>
      </c>
      <c r="H2221" s="1145"/>
    </row>
    <row r="2222" spans="1:8" x14ac:dyDescent="0.25">
      <c r="A2222" s="113">
        <v>44645</v>
      </c>
      <c r="B2222" s="21" t="s">
        <v>37</v>
      </c>
      <c r="C2222" s="13" t="s">
        <v>166</v>
      </c>
      <c r="D2222" s="766"/>
      <c r="E2222" s="22"/>
      <c r="F2222" s="19">
        <v>8000</v>
      </c>
      <c r="G2222" s="14">
        <f t="shared" si="41"/>
        <v>-8000</v>
      </c>
      <c r="H2222" s="1145"/>
    </row>
    <row r="2223" spans="1:8" x14ac:dyDescent="0.25">
      <c r="A2223" s="113">
        <v>44645</v>
      </c>
      <c r="B2223" s="21" t="s">
        <v>7555</v>
      </c>
      <c r="C2223" s="13" t="s">
        <v>166</v>
      </c>
      <c r="D2223" s="766"/>
      <c r="E2223" s="22"/>
      <c r="F2223" s="19">
        <v>7857</v>
      </c>
      <c r="G2223" s="14">
        <f t="shared" si="41"/>
        <v>-7857</v>
      </c>
      <c r="H2223" s="1145"/>
    </row>
    <row r="2224" spans="1:8" x14ac:dyDescent="0.25">
      <c r="A2224" s="113">
        <v>44651</v>
      </c>
      <c r="B2224" s="21" t="s">
        <v>7067</v>
      </c>
      <c r="C2224" s="13" t="s">
        <v>164</v>
      </c>
      <c r="D2224" s="766"/>
      <c r="E2224" s="22"/>
      <c r="F2224" s="19">
        <v>100000</v>
      </c>
      <c r="G2224" s="14">
        <f t="shared" si="41"/>
        <v>-100000</v>
      </c>
      <c r="H2224" s="1159" t="s">
        <v>7750</v>
      </c>
    </row>
    <row r="2225" spans="1:8" x14ac:dyDescent="0.25">
      <c r="A2225" s="113">
        <v>44651</v>
      </c>
      <c r="B2225" s="21" t="s">
        <v>7112</v>
      </c>
      <c r="C2225" s="13" t="s">
        <v>164</v>
      </c>
      <c r="D2225" s="766"/>
      <c r="E2225" s="22"/>
      <c r="F2225" s="19">
        <v>100000</v>
      </c>
      <c r="G2225" s="14">
        <f t="shared" si="41"/>
        <v>-100000</v>
      </c>
      <c r="H2225" s="1159"/>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62" t="s">
        <v>7754</v>
      </c>
    </row>
    <row r="2232" spans="1:8" x14ac:dyDescent="0.25">
      <c r="A2232" s="113">
        <v>44651</v>
      </c>
      <c r="B2232" s="21" t="s">
        <v>7732</v>
      </c>
      <c r="C2232" s="13" t="s">
        <v>180</v>
      </c>
      <c r="D2232" s="766" t="s">
        <v>3918</v>
      </c>
      <c r="E2232" s="22"/>
      <c r="F2232" s="19">
        <v>710</v>
      </c>
      <c r="G2232" s="14">
        <f t="shared" si="41"/>
        <v>-710</v>
      </c>
      <c r="H2232" s="1162"/>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62" t="s">
        <v>7813</v>
      </c>
    </row>
    <row r="2243" spans="1:8" x14ac:dyDescent="0.25">
      <c r="A2243" s="113">
        <v>44669</v>
      </c>
      <c r="B2243" s="21" t="s">
        <v>7657</v>
      </c>
      <c r="C2243" s="13" t="s">
        <v>7242</v>
      </c>
      <c r="D2243" s="766"/>
      <c r="E2243" s="22"/>
      <c r="F2243" s="19">
        <v>14740</v>
      </c>
      <c r="G2243" s="14">
        <f t="shared" si="41"/>
        <v>-14740</v>
      </c>
      <c r="H2243" s="1162"/>
    </row>
    <row r="2244" spans="1:8" x14ac:dyDescent="0.25">
      <c r="A2244" s="113">
        <v>44669</v>
      </c>
      <c r="B2244" s="21" t="s">
        <v>7112</v>
      </c>
      <c r="C2244" s="13" t="s">
        <v>7242</v>
      </c>
      <c r="D2244" s="766"/>
      <c r="E2244" s="22"/>
      <c r="F2244" s="19">
        <v>12000</v>
      </c>
      <c r="G2244" s="14">
        <f t="shared" si="41"/>
        <v>-12000</v>
      </c>
      <c r="H2244" s="1162"/>
    </row>
    <row r="2245" spans="1:8" x14ac:dyDescent="0.25">
      <c r="A2245" s="113">
        <v>44669</v>
      </c>
      <c r="B2245" s="21" t="s">
        <v>7555</v>
      </c>
      <c r="C2245" s="13" t="s">
        <v>7242</v>
      </c>
      <c r="D2245" s="766"/>
      <c r="E2245" s="22"/>
      <c r="F2245" s="19">
        <v>14230</v>
      </c>
      <c r="G2245" s="14">
        <f t="shared" si="41"/>
        <v>-14230</v>
      </c>
      <c r="H2245" s="1162"/>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9" t="s">
        <v>7845</v>
      </c>
    </row>
    <row r="2251" spans="1:8" x14ac:dyDescent="0.25">
      <c r="A2251" s="716">
        <v>44676</v>
      </c>
      <c r="B2251" s="717" t="s">
        <v>3946</v>
      </c>
      <c r="C2251" s="718" t="s">
        <v>438</v>
      </c>
      <c r="D2251" s="766"/>
      <c r="E2251" s="719"/>
      <c r="F2251" s="720">
        <v>2600</v>
      </c>
      <c r="G2251" s="719">
        <f t="shared" si="41"/>
        <v>-2600</v>
      </c>
      <c r="H2251" s="1189"/>
    </row>
    <row r="2252" spans="1:8" x14ac:dyDescent="0.25">
      <c r="A2252" s="716">
        <v>44676</v>
      </c>
      <c r="B2252" s="717" t="s">
        <v>7112</v>
      </c>
      <c r="C2252" s="718" t="s">
        <v>438</v>
      </c>
      <c r="D2252" s="766"/>
      <c r="E2252" s="719"/>
      <c r="F2252" s="720">
        <v>24420</v>
      </c>
      <c r="G2252" s="719">
        <f t="shared" si="41"/>
        <v>-24420</v>
      </c>
      <c r="H2252" s="1189"/>
    </row>
    <row r="2253" spans="1:8" x14ac:dyDescent="0.25">
      <c r="A2253" s="716">
        <v>44676</v>
      </c>
      <c r="B2253" s="717" t="s">
        <v>1400</v>
      </c>
      <c r="C2253" s="718" t="s">
        <v>438</v>
      </c>
      <c r="D2253" s="766"/>
      <c r="E2253" s="719"/>
      <c r="F2253" s="720">
        <v>57690</v>
      </c>
      <c r="G2253" s="719">
        <f t="shared" si="41"/>
        <v>-57690</v>
      </c>
      <c r="H2253" s="1189"/>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49" t="s">
        <v>7992</v>
      </c>
    </row>
    <row r="2268" spans="1:8" x14ac:dyDescent="0.25">
      <c r="A2268" s="113">
        <v>44695</v>
      </c>
      <c r="B2268" s="21" t="s">
        <v>7112</v>
      </c>
      <c r="C2268" s="13" t="s">
        <v>166</v>
      </c>
      <c r="D2268" s="766"/>
      <c r="E2268" s="22"/>
      <c r="F2268" s="19">
        <v>3880</v>
      </c>
      <c r="G2268" s="14">
        <f t="shared" si="41"/>
        <v>-3880</v>
      </c>
      <c r="H2268" s="1149"/>
    </row>
    <row r="2269" spans="1:8" x14ac:dyDescent="0.25">
      <c r="A2269" s="113">
        <v>44695</v>
      </c>
      <c r="B2269" s="21" t="s">
        <v>7555</v>
      </c>
      <c r="C2269" s="13" t="s">
        <v>166</v>
      </c>
      <c r="D2269" s="766"/>
      <c r="E2269" s="22"/>
      <c r="F2269" s="19">
        <v>25143</v>
      </c>
      <c r="G2269" s="14">
        <f t="shared" si="41"/>
        <v>-25143</v>
      </c>
      <c r="H2269" s="1149"/>
    </row>
    <row r="2270" spans="1:8" x14ac:dyDescent="0.25">
      <c r="A2270" s="113">
        <v>44695</v>
      </c>
      <c r="B2270" s="21" t="s">
        <v>1400</v>
      </c>
      <c r="C2270" s="13" t="s">
        <v>166</v>
      </c>
      <c r="D2270" s="766"/>
      <c r="E2270" s="22"/>
      <c r="F2270" s="19">
        <v>116480</v>
      </c>
      <c r="G2270" s="14">
        <f t="shared" si="41"/>
        <v>-116480</v>
      </c>
      <c r="H2270" s="1149"/>
    </row>
    <row r="2271" spans="1:8" x14ac:dyDescent="0.25">
      <c r="A2271" s="113">
        <v>44695</v>
      </c>
      <c r="B2271" s="21" t="s">
        <v>7746</v>
      </c>
      <c r="C2271" s="13" t="s">
        <v>166</v>
      </c>
      <c r="D2271" s="766"/>
      <c r="E2271" s="22"/>
      <c r="F2271" s="19">
        <v>24000</v>
      </c>
      <c r="G2271" s="14">
        <f t="shared" si="41"/>
        <v>-24000</v>
      </c>
      <c r="H2271" s="1149"/>
    </row>
    <row r="2272" spans="1:8" x14ac:dyDescent="0.25">
      <c r="A2272" s="113">
        <v>44695</v>
      </c>
      <c r="B2272" s="21" t="s">
        <v>7817</v>
      </c>
      <c r="C2272" s="13" t="s">
        <v>166</v>
      </c>
      <c r="D2272" s="766"/>
      <c r="E2272" s="22"/>
      <c r="F2272" s="19">
        <v>15820</v>
      </c>
      <c r="G2272" s="14">
        <f t="shared" si="41"/>
        <v>-15820</v>
      </c>
      <c r="H2272" s="1149"/>
    </row>
    <row r="2273" spans="1:8" x14ac:dyDescent="0.25">
      <c r="A2273" s="113">
        <v>44695</v>
      </c>
      <c r="B2273" s="21" t="s">
        <v>3945</v>
      </c>
      <c r="C2273" s="13" t="s">
        <v>166</v>
      </c>
      <c r="D2273" s="766"/>
      <c r="E2273" s="22"/>
      <c r="F2273" s="19">
        <v>5200</v>
      </c>
      <c r="G2273" s="14">
        <f t="shared" si="41"/>
        <v>-5200</v>
      </c>
      <c r="H2273" s="1149"/>
    </row>
    <row r="2274" spans="1:8" x14ac:dyDescent="0.25">
      <c r="A2274" s="113">
        <v>44695</v>
      </c>
      <c r="B2274" s="21" t="s">
        <v>1400</v>
      </c>
      <c r="C2274" s="13" t="s">
        <v>166</v>
      </c>
      <c r="D2274" s="766"/>
      <c r="E2274" s="22"/>
      <c r="F2274" s="19">
        <v>84852</v>
      </c>
      <c r="G2274" s="14">
        <f t="shared" si="41"/>
        <v>-84852</v>
      </c>
      <c r="H2274" s="114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47" t="s">
        <v>7900</v>
      </c>
    </row>
    <row r="2279" spans="1:8" x14ac:dyDescent="0.25">
      <c r="A2279" s="113">
        <v>44709</v>
      </c>
      <c r="B2279" s="21" t="s">
        <v>7067</v>
      </c>
      <c r="C2279" s="13" t="s">
        <v>164</v>
      </c>
      <c r="D2279" s="766"/>
      <c r="E2279" s="22"/>
      <c r="F2279" s="19">
        <v>49174</v>
      </c>
      <c r="G2279" s="14">
        <f t="shared" si="41"/>
        <v>-49174</v>
      </c>
      <c r="H2279" s="1147"/>
    </row>
    <row r="2280" spans="1:8" x14ac:dyDescent="0.25">
      <c r="A2280" s="113">
        <v>44709</v>
      </c>
      <c r="B2280" s="21" t="s">
        <v>7112</v>
      </c>
      <c r="C2280" s="13" t="s">
        <v>164</v>
      </c>
      <c r="D2280" s="766"/>
      <c r="E2280" s="22"/>
      <c r="F2280" s="19">
        <v>36997</v>
      </c>
      <c r="G2280" s="14">
        <f t="shared" si="41"/>
        <v>-36997</v>
      </c>
      <c r="H2280" s="1147"/>
    </row>
    <row r="2281" spans="1:8" x14ac:dyDescent="0.25">
      <c r="A2281" s="113">
        <v>44709</v>
      </c>
      <c r="B2281" s="21" t="s">
        <v>7555</v>
      </c>
      <c r="C2281" s="13" t="s">
        <v>164</v>
      </c>
      <c r="D2281" s="766"/>
      <c r="E2281" s="22"/>
      <c r="F2281" s="19">
        <v>4174</v>
      </c>
      <c r="G2281" s="14">
        <f t="shared" si="41"/>
        <v>-4174</v>
      </c>
      <c r="H2281" s="1147"/>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47" t="s">
        <v>7901</v>
      </c>
    </row>
    <row r="2285" spans="1:8" x14ac:dyDescent="0.25">
      <c r="A2285" s="113">
        <v>44711</v>
      </c>
      <c r="B2285" s="21" t="s">
        <v>7555</v>
      </c>
      <c r="C2285" s="13" t="s">
        <v>5681</v>
      </c>
      <c r="D2285" s="766"/>
      <c r="E2285" s="22"/>
      <c r="F2285" s="19">
        <v>5700</v>
      </c>
      <c r="G2285" s="14">
        <f t="shared" si="41"/>
        <v>-5700</v>
      </c>
      <c r="H2285" s="1147"/>
    </row>
    <row r="2286" spans="1:8" x14ac:dyDescent="0.25">
      <c r="A2286" s="113">
        <v>44711</v>
      </c>
      <c r="B2286" s="21" t="s">
        <v>7746</v>
      </c>
      <c r="C2286" s="13" t="s">
        <v>5681</v>
      </c>
      <c r="D2286" s="766"/>
      <c r="E2286" s="22"/>
      <c r="F2286" s="19">
        <v>74800</v>
      </c>
      <c r="G2286" s="14">
        <f t="shared" si="41"/>
        <v>-74800</v>
      </c>
      <c r="H2286" s="1147"/>
    </row>
    <row r="2287" spans="1:8" x14ac:dyDescent="0.25">
      <c r="A2287" s="113">
        <v>44711</v>
      </c>
      <c r="B2287" s="21" t="s">
        <v>7555</v>
      </c>
      <c r="C2287" s="13" t="s">
        <v>7242</v>
      </c>
      <c r="D2287" s="766"/>
      <c r="E2287" s="22"/>
      <c r="F2287" s="19">
        <v>50320</v>
      </c>
      <c r="G2287" s="14">
        <f t="shared" si="41"/>
        <v>-50320</v>
      </c>
      <c r="H2287" s="1147" t="s">
        <v>7902</v>
      </c>
    </row>
    <row r="2288" spans="1:8" x14ac:dyDescent="0.25">
      <c r="A2288" s="113">
        <v>44711</v>
      </c>
      <c r="B2288" s="21" t="s">
        <v>7657</v>
      </c>
      <c r="C2288" s="13" t="s">
        <v>7242</v>
      </c>
      <c r="D2288" s="766"/>
      <c r="E2288" s="22"/>
      <c r="F2288" s="19">
        <v>8180</v>
      </c>
      <c r="G2288" s="14">
        <f t="shared" si="41"/>
        <v>-8180</v>
      </c>
      <c r="H2288" s="1147"/>
    </row>
    <row r="2289" spans="1:8" x14ac:dyDescent="0.25">
      <c r="A2289" s="113">
        <v>44711</v>
      </c>
      <c r="B2289" s="21" t="s">
        <v>7817</v>
      </c>
      <c r="C2289" s="13" t="s">
        <v>7242</v>
      </c>
      <c r="D2289" s="766"/>
      <c r="E2289" s="22"/>
      <c r="F2289" s="19">
        <v>17000</v>
      </c>
      <c r="G2289" s="14">
        <f t="shared" si="41"/>
        <v>-17000</v>
      </c>
      <c r="H2289" s="1147"/>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47" t="s">
        <v>1157</v>
      </c>
    </row>
    <row r="2293" spans="1:8" x14ac:dyDescent="0.25">
      <c r="A2293" s="113">
        <v>44712</v>
      </c>
      <c r="B2293" s="21" t="s">
        <v>6408</v>
      </c>
      <c r="C2293" s="13" t="s">
        <v>3011</v>
      </c>
      <c r="D2293" s="766"/>
      <c r="E2293" s="22"/>
      <c r="F2293" s="19">
        <v>28567</v>
      </c>
      <c r="G2293" s="14">
        <f t="shared" si="41"/>
        <v>-28567</v>
      </c>
      <c r="H2293" s="1147"/>
    </row>
    <row r="2294" spans="1:8" x14ac:dyDescent="0.25">
      <c r="A2294" s="113">
        <v>44712</v>
      </c>
      <c r="B2294" s="21" t="s">
        <v>6511</v>
      </c>
      <c r="C2294" s="13" t="s">
        <v>3011</v>
      </c>
      <c r="D2294" s="766"/>
      <c r="E2294" s="22"/>
      <c r="F2294" s="19">
        <v>3053</v>
      </c>
      <c r="G2294" s="14">
        <f t="shared" si="41"/>
        <v>-3053</v>
      </c>
      <c r="H2294" s="1147"/>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61" t="s">
        <v>7995</v>
      </c>
    </row>
    <row r="2305" spans="1:8" x14ac:dyDescent="0.25">
      <c r="A2305" s="113">
        <v>44726</v>
      </c>
      <c r="B2305" s="21" t="s">
        <v>7921</v>
      </c>
      <c r="C2305" s="13" t="s">
        <v>166</v>
      </c>
      <c r="D2305" s="766"/>
      <c r="E2305" s="22"/>
      <c r="F2305" s="19">
        <v>132000</v>
      </c>
      <c r="G2305" s="14">
        <f t="shared" si="41"/>
        <v>-132000</v>
      </c>
      <c r="H2305" s="1161"/>
    </row>
    <row r="2306" spans="1:8" x14ac:dyDescent="0.25">
      <c r="A2306" s="113">
        <v>44726</v>
      </c>
      <c r="B2306" s="21" t="s">
        <v>7921</v>
      </c>
      <c r="C2306" s="13" t="s">
        <v>166</v>
      </c>
      <c r="D2306" s="766"/>
      <c r="E2306" s="22"/>
      <c r="F2306" s="19">
        <v>151650</v>
      </c>
      <c r="G2306" s="14">
        <f t="shared" si="41"/>
        <v>-151650</v>
      </c>
      <c r="H2306" s="1161"/>
    </row>
    <row r="2307" spans="1:8" x14ac:dyDescent="0.25">
      <c r="A2307" s="113">
        <v>44726</v>
      </c>
      <c r="B2307" s="21" t="s">
        <v>7921</v>
      </c>
      <c r="C2307" s="13" t="s">
        <v>166</v>
      </c>
      <c r="D2307" s="766"/>
      <c r="E2307" s="22"/>
      <c r="F2307" s="19">
        <f>500000-F2306-F2305-F2304</f>
        <v>60560</v>
      </c>
      <c r="G2307" s="14">
        <f t="shared" si="41"/>
        <v>-60560</v>
      </c>
      <c r="H2307" s="1161"/>
    </row>
    <row r="2308" spans="1:8" ht="15.75" customHeight="1" x14ac:dyDescent="0.25">
      <c r="A2308" s="113">
        <v>44726</v>
      </c>
      <c r="B2308" s="21" t="s">
        <v>2933</v>
      </c>
      <c r="C2308" s="13" t="s">
        <v>161</v>
      </c>
      <c r="D2308" s="766"/>
      <c r="E2308" s="22"/>
      <c r="F2308" s="19">
        <v>21337</v>
      </c>
      <c r="G2308" s="14">
        <f t="shared" si="41"/>
        <v>-21337</v>
      </c>
      <c r="H2308" s="1163" t="s">
        <v>7964</v>
      </c>
    </row>
    <row r="2309" spans="1:8" ht="15.75" customHeight="1" x14ac:dyDescent="0.25">
      <c r="A2309" s="113">
        <v>44726</v>
      </c>
      <c r="B2309" s="21" t="s">
        <v>7732</v>
      </c>
      <c r="C2309" s="13" t="s">
        <v>161</v>
      </c>
      <c r="D2309" s="766"/>
      <c r="E2309" s="22"/>
      <c r="F2309" s="19">
        <v>44651</v>
      </c>
      <c r="G2309" s="14">
        <f t="shared" si="41"/>
        <v>-44651</v>
      </c>
      <c r="H2309" s="1163"/>
    </row>
    <row r="2310" spans="1:8" ht="15.75" customHeight="1" x14ac:dyDescent="0.25">
      <c r="A2310" s="113">
        <v>44726</v>
      </c>
      <c r="B2310" s="21" t="s">
        <v>7746</v>
      </c>
      <c r="C2310" s="13" t="s">
        <v>161</v>
      </c>
      <c r="D2310" s="766"/>
      <c r="E2310" s="22"/>
      <c r="F2310" s="19">
        <v>33179</v>
      </c>
      <c r="G2310" s="14">
        <f t="shared" si="41"/>
        <v>-33179</v>
      </c>
      <c r="H2310" s="1163"/>
    </row>
    <row r="2311" spans="1:8" ht="16.5" customHeight="1" x14ac:dyDescent="0.25">
      <c r="A2311" s="113">
        <v>44726</v>
      </c>
      <c r="B2311" s="21" t="s">
        <v>7817</v>
      </c>
      <c r="C2311" s="13" t="s">
        <v>161</v>
      </c>
      <c r="D2311" s="766"/>
      <c r="E2311" s="22"/>
      <c r="F2311" s="19">
        <v>58530</v>
      </c>
      <c r="G2311" s="14">
        <f t="shared" si="41"/>
        <v>-58530</v>
      </c>
      <c r="H2311" s="1163"/>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46" t="s">
        <v>8541</v>
      </c>
    </row>
    <row r="2439" spans="1:8" x14ac:dyDescent="0.25">
      <c r="A2439" s="113">
        <v>44859</v>
      </c>
      <c r="B2439" s="21" t="s">
        <v>8077</v>
      </c>
      <c r="C2439" s="13" t="s">
        <v>166</v>
      </c>
      <c r="D2439" s="766"/>
      <c r="E2439" s="22"/>
      <c r="F2439" s="19">
        <v>31200</v>
      </c>
      <c r="G2439" s="14">
        <f t="shared" si="47"/>
        <v>-31200</v>
      </c>
      <c r="H2439" s="1146"/>
    </row>
    <row r="2440" spans="1:8" x14ac:dyDescent="0.25">
      <c r="A2440" s="113">
        <v>44859</v>
      </c>
      <c r="B2440" s="21" t="s">
        <v>8559</v>
      </c>
      <c r="C2440" s="13" t="s">
        <v>166</v>
      </c>
      <c r="D2440" s="766"/>
      <c r="E2440" s="22"/>
      <c r="F2440" s="19">
        <v>109718</v>
      </c>
      <c r="G2440" s="14">
        <f t="shared" si="47"/>
        <v>-109718</v>
      </c>
      <c r="H2440" s="1146"/>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48" t="s">
        <v>8554</v>
      </c>
    </row>
    <row r="2445" spans="1:8" x14ac:dyDescent="0.25">
      <c r="A2445" s="113">
        <v>44860</v>
      </c>
      <c r="B2445" s="21" t="s">
        <v>6505</v>
      </c>
      <c r="C2445" s="13" t="s">
        <v>2196</v>
      </c>
      <c r="D2445" s="766"/>
      <c r="E2445" s="22"/>
      <c r="F2445" s="19">
        <v>23920</v>
      </c>
      <c r="G2445" s="14">
        <f t="shared" si="47"/>
        <v>-23920</v>
      </c>
      <c r="H2445" s="1148"/>
    </row>
    <row r="2446" spans="1:8" x14ac:dyDescent="0.25">
      <c r="A2446" s="113">
        <v>44860</v>
      </c>
      <c r="B2446" s="21" t="s">
        <v>8559</v>
      </c>
      <c r="C2446" s="13" t="s">
        <v>2196</v>
      </c>
      <c r="D2446" s="766"/>
      <c r="E2446" s="22"/>
      <c r="F2446" s="19">
        <v>11080</v>
      </c>
      <c r="G2446" s="14">
        <f t="shared" si="47"/>
        <v>-11080</v>
      </c>
      <c r="H2446" s="1148"/>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58" t="s">
        <v>8627</v>
      </c>
    </row>
    <row r="2469" spans="1:8" x14ac:dyDescent="0.25">
      <c r="A2469" s="113">
        <v>44872</v>
      </c>
      <c r="B2469" s="21" t="s">
        <v>7817</v>
      </c>
      <c r="C2469" s="13" t="s">
        <v>162</v>
      </c>
      <c r="D2469" s="766"/>
      <c r="E2469" s="22"/>
      <c r="F2469" s="19">
        <v>35000</v>
      </c>
      <c r="G2469" s="14">
        <f t="shared" si="47"/>
        <v>-35000</v>
      </c>
      <c r="H2469" s="1158"/>
    </row>
    <row r="2470" spans="1:8" x14ac:dyDescent="0.25">
      <c r="A2470" s="113">
        <v>44872</v>
      </c>
      <c r="B2470" s="21" t="s">
        <v>7921</v>
      </c>
      <c r="C2470" s="13" t="s">
        <v>162</v>
      </c>
      <c r="D2470" s="766"/>
      <c r="E2470" s="22"/>
      <c r="F2470" s="19">
        <v>26000</v>
      </c>
      <c r="G2470" s="14">
        <f t="shared" si="47"/>
        <v>-26000</v>
      </c>
      <c r="H2470" s="1158"/>
    </row>
    <row r="2471" spans="1:8" x14ac:dyDescent="0.25">
      <c r="A2471" s="113">
        <v>44872</v>
      </c>
      <c r="B2471" s="21" t="s">
        <v>8077</v>
      </c>
      <c r="C2471" s="13" t="s">
        <v>162</v>
      </c>
      <c r="D2471" s="766"/>
      <c r="E2471" s="22"/>
      <c r="F2471" s="19">
        <v>32000</v>
      </c>
      <c r="G2471" s="14">
        <f t="shared" si="47"/>
        <v>-32000</v>
      </c>
      <c r="H2471" s="1158"/>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58" t="s">
        <v>8676</v>
      </c>
    </row>
    <row r="2487" spans="1:8" x14ac:dyDescent="0.25">
      <c r="A2487" s="113">
        <v>44882</v>
      </c>
      <c r="B2487" s="21" t="s">
        <v>8043</v>
      </c>
      <c r="C2487" s="13" t="s">
        <v>161</v>
      </c>
      <c r="D2487" s="766"/>
      <c r="E2487" s="22"/>
      <c r="F2487" s="19">
        <v>60000</v>
      </c>
      <c r="G2487" s="14">
        <f t="shared" si="48"/>
        <v>-60000</v>
      </c>
      <c r="H2487" s="1158"/>
    </row>
    <row r="2488" spans="1:8" x14ac:dyDescent="0.25">
      <c r="A2488" s="113">
        <v>44882</v>
      </c>
      <c r="B2488" s="21" t="s">
        <v>7817</v>
      </c>
      <c r="C2488" s="13" t="s">
        <v>161</v>
      </c>
      <c r="D2488" s="766"/>
      <c r="E2488" s="22"/>
      <c r="F2488" s="19">
        <v>95</v>
      </c>
      <c r="G2488" s="14">
        <f t="shared" si="48"/>
        <v>-95</v>
      </c>
      <c r="H2488" s="1158" t="s">
        <v>4977</v>
      </c>
    </row>
    <row r="2489" spans="1:8" x14ac:dyDescent="0.25">
      <c r="A2489" s="113">
        <v>44882</v>
      </c>
      <c r="B2489" s="21" t="s">
        <v>8043</v>
      </c>
      <c r="C2489" s="13" t="s">
        <v>161</v>
      </c>
      <c r="D2489" s="766"/>
      <c r="E2489" s="22"/>
      <c r="F2489" s="19">
        <v>383</v>
      </c>
      <c r="G2489" s="14">
        <f t="shared" si="48"/>
        <v>-383</v>
      </c>
      <c r="H2489" s="1158"/>
    </row>
    <row r="2490" spans="1:8" x14ac:dyDescent="0.25">
      <c r="A2490" s="113">
        <v>44882</v>
      </c>
      <c r="B2490" s="21" t="s">
        <v>7921</v>
      </c>
      <c r="C2490" s="13" t="s">
        <v>8394</v>
      </c>
      <c r="D2490" s="766"/>
      <c r="E2490" s="22"/>
      <c r="F2490" s="19">
        <v>100000</v>
      </c>
      <c r="G2490" s="14">
        <f t="shared" si="48"/>
        <v>-100000</v>
      </c>
      <c r="H2490" s="1206" t="s">
        <v>8635</v>
      </c>
    </row>
    <row r="2491" spans="1:8" x14ac:dyDescent="0.25">
      <c r="A2491" s="113">
        <v>44882</v>
      </c>
      <c r="B2491" s="21" t="s">
        <v>8043</v>
      </c>
      <c r="C2491" s="13" t="s">
        <v>8394</v>
      </c>
      <c r="D2491" s="766"/>
      <c r="E2491" s="22"/>
      <c r="F2491" s="19">
        <v>100000</v>
      </c>
      <c r="G2491" s="14">
        <f t="shared" si="48"/>
        <v>-100000</v>
      </c>
      <c r="H2491" s="1206"/>
    </row>
    <row r="2492" spans="1:8" x14ac:dyDescent="0.25">
      <c r="A2492" s="113">
        <v>44882</v>
      </c>
      <c r="B2492" s="21" t="s">
        <v>8559</v>
      </c>
      <c r="C2492" s="13" t="s">
        <v>8394</v>
      </c>
      <c r="D2492" s="766"/>
      <c r="E2492" s="22"/>
      <c r="F2492" s="19">
        <v>200000</v>
      </c>
      <c r="G2492" s="14">
        <f t="shared" si="48"/>
        <v>-200000</v>
      </c>
      <c r="H2492" s="1206"/>
    </row>
    <row r="2493" spans="1:8" x14ac:dyDescent="0.25">
      <c r="A2493" s="113">
        <v>44882</v>
      </c>
      <c r="B2493" s="21" t="s">
        <v>8532</v>
      </c>
      <c r="C2493" s="13" t="s">
        <v>8394</v>
      </c>
      <c r="D2493" s="766"/>
      <c r="E2493" s="22"/>
      <c r="F2493" s="19">
        <v>100000</v>
      </c>
      <c r="G2493" s="14">
        <f t="shared" si="48"/>
        <v>-100000</v>
      </c>
      <c r="H2493" s="1206"/>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47" t="s">
        <v>8721</v>
      </c>
    </row>
    <row r="2509" spans="1:8" x14ac:dyDescent="0.25">
      <c r="A2509" s="113">
        <v>44888</v>
      </c>
      <c r="B2509" s="21" t="s">
        <v>7953</v>
      </c>
      <c r="C2509" s="13" t="s">
        <v>180</v>
      </c>
      <c r="D2509" s="766"/>
      <c r="E2509" s="22"/>
      <c r="F2509" s="19">
        <v>28000</v>
      </c>
      <c r="G2509" s="14">
        <f t="shared" si="48"/>
        <v>-28000</v>
      </c>
      <c r="H2509" s="1147"/>
    </row>
    <row r="2510" spans="1:8" x14ac:dyDescent="0.25">
      <c r="A2510" s="113">
        <v>44888</v>
      </c>
      <c r="B2510" s="21" t="s">
        <v>8043</v>
      </c>
      <c r="C2510" s="13" t="s">
        <v>180</v>
      </c>
      <c r="D2510" s="766"/>
      <c r="E2510" s="22"/>
      <c r="F2510" s="19">
        <v>100000</v>
      </c>
      <c r="G2510" s="14">
        <f t="shared" si="48"/>
        <v>-100000</v>
      </c>
      <c r="H2510" s="1147"/>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45" t="s">
        <v>8635</v>
      </c>
    </row>
    <row r="2524" spans="1:8" x14ac:dyDescent="0.25">
      <c r="A2524" s="113">
        <v>44889</v>
      </c>
      <c r="B2524" s="21" t="s">
        <v>8043</v>
      </c>
      <c r="C2524" s="13" t="s">
        <v>8394</v>
      </c>
      <c r="D2524" s="766"/>
      <c r="E2524" s="22"/>
      <c r="F2524" s="19">
        <v>50117</v>
      </c>
      <c r="G2524" s="14">
        <f t="shared" si="48"/>
        <v>-50117</v>
      </c>
      <c r="H2524" s="1145"/>
    </row>
    <row r="2525" spans="1:8" x14ac:dyDescent="0.25">
      <c r="A2525" s="113">
        <v>44889</v>
      </c>
      <c r="B2525" s="21" t="s">
        <v>8077</v>
      </c>
      <c r="C2525" s="13" t="s">
        <v>8394</v>
      </c>
      <c r="D2525" s="766"/>
      <c r="E2525" s="22"/>
      <c r="F2525" s="19">
        <v>13496</v>
      </c>
      <c r="G2525" s="14">
        <f t="shared" si="48"/>
        <v>-13496</v>
      </c>
      <c r="H2525" s="1145"/>
    </row>
    <row r="2526" spans="1:8" x14ac:dyDescent="0.25">
      <c r="A2526" s="113">
        <v>44889</v>
      </c>
      <c r="B2526" s="21" t="s">
        <v>8559</v>
      </c>
      <c r="C2526" s="13" t="s">
        <v>8394</v>
      </c>
      <c r="D2526" s="766"/>
      <c r="E2526" s="22"/>
      <c r="F2526" s="19">
        <v>115599</v>
      </c>
      <c r="G2526" s="14">
        <f t="shared" si="48"/>
        <v>-115599</v>
      </c>
      <c r="H2526" s="1145"/>
    </row>
    <row r="2527" spans="1:8" x14ac:dyDescent="0.25">
      <c r="A2527" s="113">
        <v>44889</v>
      </c>
      <c r="B2527" s="21" t="s">
        <v>8532</v>
      </c>
      <c r="C2527" s="13" t="s">
        <v>8394</v>
      </c>
      <c r="D2527" s="766"/>
      <c r="E2527" s="22"/>
      <c r="F2527" s="19">
        <v>72562</v>
      </c>
      <c r="G2527" s="14">
        <f t="shared" si="48"/>
        <v>-72562</v>
      </c>
      <c r="H2527" s="1145"/>
    </row>
    <row r="2528" spans="1:8" x14ac:dyDescent="0.25">
      <c r="A2528" s="113">
        <v>44889</v>
      </c>
      <c r="B2528" s="21" t="s">
        <v>8657</v>
      </c>
      <c r="C2528" s="13" t="s">
        <v>8394</v>
      </c>
      <c r="D2528" s="766"/>
      <c r="E2528" s="22"/>
      <c r="F2528" s="19">
        <f>500000-F2527-F2526-F2525-F2524-F2523</f>
        <v>197007</v>
      </c>
      <c r="G2528" s="14">
        <f t="shared" si="48"/>
        <v>-197007</v>
      </c>
      <c r="H2528" s="114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57" t="s">
        <v>8824</v>
      </c>
    </row>
    <row r="2555" spans="1:8" x14ac:dyDescent="0.25">
      <c r="A2555" s="113">
        <v>44902</v>
      </c>
      <c r="B2555" s="10" t="s">
        <v>8339</v>
      </c>
      <c r="C2555" s="11" t="s">
        <v>2196</v>
      </c>
      <c r="F2555" s="9">
        <v>39210</v>
      </c>
      <c r="G2555" s="6">
        <f t="shared" si="48"/>
        <v>-39210</v>
      </c>
      <c r="H2555" s="1157"/>
    </row>
    <row r="2556" spans="1:8" x14ac:dyDescent="0.25">
      <c r="A2556" s="113">
        <v>44902</v>
      </c>
      <c r="B2556" s="10" t="s">
        <v>8559</v>
      </c>
      <c r="C2556" s="11" t="s">
        <v>2196</v>
      </c>
      <c r="F2556" s="9">
        <v>18450</v>
      </c>
      <c r="G2556" s="6">
        <f t="shared" si="48"/>
        <v>-18450</v>
      </c>
      <c r="H2556" s="1157"/>
    </row>
    <row r="2557" spans="1:8" x14ac:dyDescent="0.25">
      <c r="A2557" s="113">
        <v>44902</v>
      </c>
      <c r="B2557" s="10" t="s">
        <v>8657</v>
      </c>
      <c r="C2557" s="11" t="s">
        <v>2196</v>
      </c>
      <c r="F2557" s="9">
        <v>80000</v>
      </c>
      <c r="G2557" s="6">
        <f t="shared" si="48"/>
        <v>-80000</v>
      </c>
      <c r="H2557" s="1157"/>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49" t="s">
        <v>8851</v>
      </c>
    </row>
    <row r="2565" spans="1:8" x14ac:dyDescent="0.25">
      <c r="A2565" s="113">
        <v>44907</v>
      </c>
      <c r="B2565" s="743" t="s">
        <v>3946</v>
      </c>
      <c r="C2565" s="750" t="s">
        <v>438</v>
      </c>
      <c r="D2565" s="779"/>
      <c r="E2565" s="751"/>
      <c r="F2565" s="752">
        <v>68000</v>
      </c>
      <c r="G2565" s="753">
        <f t="shared" si="48"/>
        <v>-68000</v>
      </c>
      <c r="H2565" s="1149"/>
    </row>
    <row r="2566" spans="1:8" x14ac:dyDescent="0.25">
      <c r="A2566" s="113">
        <v>44907</v>
      </c>
      <c r="B2566" s="743" t="s">
        <v>1400</v>
      </c>
      <c r="C2566" s="750" t="s">
        <v>438</v>
      </c>
      <c r="D2566" s="779"/>
      <c r="E2566" s="751"/>
      <c r="F2566" s="752">
        <v>7600</v>
      </c>
      <c r="G2566" s="753">
        <f t="shared" si="48"/>
        <v>-7600</v>
      </c>
      <c r="H2566" s="114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54" t="s">
        <v>8869</v>
      </c>
    </row>
    <row r="2575" spans="1:8" x14ac:dyDescent="0.25">
      <c r="A2575" s="113">
        <v>44910</v>
      </c>
      <c r="B2575" s="743" t="s">
        <v>6505</v>
      </c>
      <c r="C2575" s="750" t="s">
        <v>164</v>
      </c>
      <c r="D2575" s="779"/>
      <c r="E2575" s="751"/>
      <c r="F2575" s="752">
        <v>9328</v>
      </c>
      <c r="G2575" s="753">
        <f t="shared" si="48"/>
        <v>-9328</v>
      </c>
      <c r="H2575" s="1154"/>
    </row>
    <row r="2576" spans="1:8" x14ac:dyDescent="0.25">
      <c r="A2576" s="113">
        <v>44910</v>
      </c>
      <c r="B2576" s="743" t="s">
        <v>7067</v>
      </c>
      <c r="C2576" s="750" t="s">
        <v>164</v>
      </c>
      <c r="D2576" s="779"/>
      <c r="E2576" s="751"/>
      <c r="F2576" s="752">
        <v>247</v>
      </c>
      <c r="G2576" s="753">
        <f t="shared" si="48"/>
        <v>-247</v>
      </c>
      <c r="H2576" s="1154"/>
    </row>
    <row r="2577" spans="1:8" x14ac:dyDescent="0.25">
      <c r="A2577" s="113">
        <v>44910</v>
      </c>
      <c r="B2577" s="743" t="s">
        <v>1400</v>
      </c>
      <c r="C2577" s="750" t="s">
        <v>164</v>
      </c>
      <c r="D2577" s="779"/>
      <c r="E2577" s="751"/>
      <c r="F2577" s="752">
        <v>23076</v>
      </c>
      <c r="G2577" s="753">
        <f t="shared" si="48"/>
        <v>-23076</v>
      </c>
      <c r="H2577" s="1154"/>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53" t="s">
        <v>8896</v>
      </c>
    </row>
    <row r="2583" spans="1:8" x14ac:dyDescent="0.25">
      <c r="A2583" s="113">
        <v>44914</v>
      </c>
      <c r="B2583" s="743" t="s">
        <v>6511</v>
      </c>
      <c r="C2583" s="750" t="s">
        <v>3011</v>
      </c>
      <c r="D2583" s="779"/>
      <c r="E2583" s="751"/>
      <c r="F2583" s="752">
        <v>11000</v>
      </c>
      <c r="G2583" s="753">
        <f t="shared" si="48"/>
        <v>-11000</v>
      </c>
      <c r="H2583" s="1153"/>
    </row>
    <row r="2584" spans="1:8" x14ac:dyDescent="0.25">
      <c r="A2584" s="113">
        <v>44914</v>
      </c>
      <c r="B2584" s="743" t="s">
        <v>8043</v>
      </c>
      <c r="C2584" s="750" t="s">
        <v>3011</v>
      </c>
      <c r="D2584" s="779"/>
      <c r="E2584" s="751"/>
      <c r="F2584" s="752">
        <v>25000</v>
      </c>
      <c r="G2584" s="753">
        <f t="shared" si="48"/>
        <v>-25000</v>
      </c>
      <c r="H2584" s="1153"/>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5" t="s">
        <v>8989</v>
      </c>
    </row>
    <row r="2616" spans="1:8" x14ac:dyDescent="0.25">
      <c r="A2616" s="113">
        <v>44933</v>
      </c>
      <c r="B2616" s="21" t="s">
        <v>7921</v>
      </c>
      <c r="C2616" s="13" t="s">
        <v>8456</v>
      </c>
      <c r="D2616" s="766"/>
      <c r="E2616" s="22"/>
      <c r="F2616" s="19">
        <v>42000</v>
      </c>
      <c r="G2616" s="14">
        <f t="shared" si="48"/>
        <v>-42000</v>
      </c>
      <c r="H2616" s="1156"/>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50" t="s">
        <v>9034</v>
      </c>
    </row>
    <row r="2626" spans="1:8" x14ac:dyDescent="0.25">
      <c r="A2626" s="113">
        <v>44942</v>
      </c>
      <c r="B2626" s="21" t="s">
        <v>7921</v>
      </c>
      <c r="C2626" s="13" t="s">
        <v>166</v>
      </c>
      <c r="D2626" s="766"/>
      <c r="E2626" s="783"/>
      <c r="F2626" s="142">
        <v>25000</v>
      </c>
      <c r="G2626" s="784">
        <f t="shared" si="48"/>
        <v>-25000</v>
      </c>
      <c r="H2626" s="1151"/>
    </row>
    <row r="2627" spans="1:8" x14ac:dyDescent="0.25">
      <c r="A2627" s="113">
        <v>44942</v>
      </c>
      <c r="B2627" s="21" t="s">
        <v>8339</v>
      </c>
      <c r="C2627" s="13" t="s">
        <v>166</v>
      </c>
      <c r="D2627" s="766"/>
      <c r="E2627" s="783"/>
      <c r="F2627" s="142">
        <v>69000</v>
      </c>
      <c r="G2627" s="784">
        <f t="shared" si="48"/>
        <v>-69000</v>
      </c>
      <c r="H2627" s="1151"/>
    </row>
    <row r="2628" spans="1:8" x14ac:dyDescent="0.25">
      <c r="A2628" s="113">
        <v>44942</v>
      </c>
      <c r="B2628" s="21" t="s">
        <v>8559</v>
      </c>
      <c r="C2628" s="13" t="s">
        <v>166</v>
      </c>
      <c r="D2628" s="766"/>
      <c r="E2628" s="783"/>
      <c r="F2628" s="142">
        <v>15282</v>
      </c>
      <c r="G2628" s="784">
        <f t="shared" si="48"/>
        <v>-15282</v>
      </c>
      <c r="H2628" s="1151"/>
    </row>
    <row r="2629" spans="1:8" ht="16.5" thickBot="1" x14ac:dyDescent="0.3">
      <c r="A2629" s="113">
        <v>44942</v>
      </c>
      <c r="B2629" s="21" t="s">
        <v>8532</v>
      </c>
      <c r="C2629" s="13" t="s">
        <v>166</v>
      </c>
      <c r="D2629" s="766"/>
      <c r="E2629" s="783"/>
      <c r="F2629" s="786">
        <v>47891</v>
      </c>
      <c r="G2629" s="784">
        <f t="shared" si="48"/>
        <v>-47891</v>
      </c>
      <c r="H2629" s="1152"/>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5" t="s">
        <v>9075</v>
      </c>
    </row>
    <row r="2636" spans="1:8" x14ac:dyDescent="0.25">
      <c r="A2636" s="113">
        <v>44949</v>
      </c>
      <c r="B2636" s="21" t="s">
        <v>8339</v>
      </c>
      <c r="C2636" s="13" t="s">
        <v>169</v>
      </c>
      <c r="D2636" s="766"/>
      <c r="E2636" s="22"/>
      <c r="F2636" s="19">
        <v>65227</v>
      </c>
      <c r="G2636" s="784">
        <f t="shared" si="48"/>
        <v>-65227</v>
      </c>
      <c r="H2636" s="1156"/>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50" t="s">
        <v>10316</v>
      </c>
    </row>
    <row r="2651" spans="1:8" x14ac:dyDescent="0.25">
      <c r="A2651" s="113">
        <v>44957</v>
      </c>
      <c r="B2651" s="21" t="s">
        <v>8657</v>
      </c>
      <c r="C2651" s="13" t="s">
        <v>7242</v>
      </c>
      <c r="D2651" s="766"/>
      <c r="E2651" s="22"/>
      <c r="F2651" s="19">
        <v>443603</v>
      </c>
      <c r="G2651" s="14">
        <f t="shared" ref="G2651" si="49">E2651-F2651</f>
        <v>-443603</v>
      </c>
      <c r="H2651" s="1152"/>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5" t="s">
        <v>9307</v>
      </c>
      <c r="E2657" s="22">
        <v>56000</v>
      </c>
      <c r="F2657" s="19"/>
      <c r="G2657" s="14">
        <f t="shared" si="48"/>
        <v>56000</v>
      </c>
      <c r="H2657" s="922" t="s">
        <v>9308</v>
      </c>
    </row>
    <row r="2658" spans="1:8" x14ac:dyDescent="0.25">
      <c r="A2658" s="113">
        <v>44965</v>
      </c>
      <c r="B2658" s="21" t="s">
        <v>8043</v>
      </c>
      <c r="C2658" s="13" t="s">
        <v>169</v>
      </c>
      <c r="D2658" s="1196"/>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03" t="s">
        <v>9309</v>
      </c>
    </row>
    <row r="2660" spans="1:8" x14ac:dyDescent="0.25">
      <c r="A2660" s="113">
        <v>44965</v>
      </c>
      <c r="B2660" s="21" t="s">
        <v>8339</v>
      </c>
      <c r="C2660" s="13" t="s">
        <v>169</v>
      </c>
      <c r="D2660" s="766"/>
      <c r="E2660" s="22"/>
      <c r="F2660" s="19">
        <v>10173</v>
      </c>
      <c r="G2660" s="14">
        <f t="shared" si="48"/>
        <v>-10173</v>
      </c>
      <c r="H2660" s="1204"/>
    </row>
    <row r="2661" spans="1:8" x14ac:dyDescent="0.25">
      <c r="A2661" s="113">
        <v>44965</v>
      </c>
      <c r="B2661" s="21" t="s">
        <v>8876</v>
      </c>
      <c r="C2661" s="13" t="s">
        <v>169</v>
      </c>
      <c r="D2661" s="766"/>
      <c r="E2661" s="22"/>
      <c r="F2661" s="19">
        <v>23827</v>
      </c>
      <c r="G2661" s="14">
        <f t="shared" si="48"/>
        <v>-23827</v>
      </c>
      <c r="H2661" s="120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5" t="s">
        <v>9325</v>
      </c>
      <c r="E2663" s="22">
        <f>6336+15840+24960+43680</f>
        <v>90816</v>
      </c>
      <c r="F2663" s="19"/>
      <c r="G2663" s="14">
        <f t="shared" si="48"/>
        <v>90816</v>
      </c>
      <c r="H2663" s="1197" t="s">
        <v>9326</v>
      </c>
    </row>
    <row r="2664" spans="1:8" x14ac:dyDescent="0.25">
      <c r="A2664" s="113">
        <v>44967</v>
      </c>
      <c r="B2664" s="21" t="s">
        <v>8043</v>
      </c>
      <c r="C2664" s="13" t="s">
        <v>5187</v>
      </c>
      <c r="D2664" s="1196"/>
      <c r="E2664" s="22">
        <f>5032+5596</f>
        <v>10628</v>
      </c>
      <c r="F2664" s="19"/>
      <c r="G2664" s="14">
        <f t="shared" si="48"/>
        <v>10628</v>
      </c>
      <c r="H2664" s="1198"/>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5" t="s">
        <v>9350</v>
      </c>
      <c r="E2666" s="22">
        <f>15552+18000</f>
        <v>33552</v>
      </c>
      <c r="F2666" s="19"/>
      <c r="G2666" s="14">
        <f t="shared" si="48"/>
        <v>33552</v>
      </c>
      <c r="H2666" s="1197" t="s">
        <v>9326</v>
      </c>
    </row>
    <row r="2667" spans="1:8" x14ac:dyDescent="0.25">
      <c r="A2667" s="113">
        <v>44967</v>
      </c>
      <c r="B2667" s="21" t="s">
        <v>8339</v>
      </c>
      <c r="C2667" s="13" t="s">
        <v>5187</v>
      </c>
      <c r="D2667" s="1196"/>
      <c r="E2667" s="22">
        <v>28080</v>
      </c>
      <c r="F2667" s="19"/>
      <c r="G2667" s="14">
        <f t="shared" si="48"/>
        <v>28080</v>
      </c>
      <c r="H2667" s="1198"/>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5" t="s">
        <v>9351</v>
      </c>
    </row>
    <row r="2685" spans="1:8" x14ac:dyDescent="0.25">
      <c r="A2685" s="113">
        <v>44973</v>
      </c>
      <c r="B2685" s="21" t="s">
        <v>8077</v>
      </c>
      <c r="C2685" s="13" t="s">
        <v>5187</v>
      </c>
      <c r="D2685" s="766"/>
      <c r="E2685" s="22"/>
      <c r="F2685" s="19">
        <v>63132</v>
      </c>
      <c r="G2685" s="14">
        <f t="shared" si="48"/>
        <v>-63132</v>
      </c>
      <c r="H2685" s="1176"/>
    </row>
    <row r="2686" spans="1:8" x14ac:dyDescent="0.25">
      <c r="A2686" s="113">
        <v>44973</v>
      </c>
      <c r="B2686" s="21" t="s">
        <v>8339</v>
      </c>
      <c r="C2686" s="13" t="s">
        <v>5187</v>
      </c>
      <c r="D2686" s="766"/>
      <c r="E2686" s="22"/>
      <c r="F2686" s="19">
        <v>98924</v>
      </c>
      <c r="G2686" s="14">
        <f t="shared" si="48"/>
        <v>-98924</v>
      </c>
      <c r="H2686" s="1177"/>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19" t="s">
        <v>9458</v>
      </c>
    </row>
    <row r="2702" spans="1:8" x14ac:dyDescent="0.25">
      <c r="A2702" s="113">
        <v>45001</v>
      </c>
      <c r="B2702" s="21" t="s">
        <v>8532</v>
      </c>
      <c r="C2702" s="13" t="s">
        <v>166</v>
      </c>
      <c r="D2702" s="766"/>
      <c r="E2702" s="22"/>
      <c r="F2702" s="19">
        <v>15069</v>
      </c>
      <c r="G2702" s="14">
        <f t="shared" si="48"/>
        <v>-15069</v>
      </c>
      <c r="H2702" s="1220"/>
    </row>
    <row r="2703" spans="1:8" x14ac:dyDescent="0.25">
      <c r="A2703" s="113">
        <v>45001</v>
      </c>
      <c r="B2703" s="21" t="s">
        <v>8657</v>
      </c>
      <c r="C2703" s="13" t="s">
        <v>166</v>
      </c>
      <c r="D2703" s="766"/>
      <c r="E2703" s="22"/>
      <c r="F2703" s="19">
        <v>848690</v>
      </c>
      <c r="G2703" s="14">
        <f t="shared" si="48"/>
        <v>-848690</v>
      </c>
      <c r="H2703" s="1220"/>
    </row>
    <row r="2704" spans="1:8" x14ac:dyDescent="0.25">
      <c r="A2704" s="113">
        <v>45001</v>
      </c>
      <c r="B2704" s="21" t="s">
        <v>8868</v>
      </c>
      <c r="C2704" s="13" t="s">
        <v>166</v>
      </c>
      <c r="D2704" s="766"/>
      <c r="E2704" s="22"/>
      <c r="F2704" s="19">
        <v>78000</v>
      </c>
      <c r="G2704" s="14">
        <f t="shared" si="48"/>
        <v>-78000</v>
      </c>
      <c r="H2704" s="1220"/>
    </row>
    <row r="2705" spans="1:8" x14ac:dyDescent="0.25">
      <c r="A2705" s="113">
        <v>45001</v>
      </c>
      <c r="B2705" s="21" t="s">
        <v>8876</v>
      </c>
      <c r="C2705" s="13" t="s">
        <v>166</v>
      </c>
      <c r="D2705" s="766"/>
      <c r="E2705" s="22"/>
      <c r="F2705" s="19">
        <v>115000</v>
      </c>
      <c r="G2705" s="14">
        <f t="shared" si="48"/>
        <v>-115000</v>
      </c>
      <c r="H2705" s="1221"/>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9" t="s">
        <v>9479</v>
      </c>
    </row>
    <row r="2709" spans="1:8" x14ac:dyDescent="0.25">
      <c r="A2709" s="113">
        <v>45002</v>
      </c>
      <c r="B2709" s="21" t="s">
        <v>8868</v>
      </c>
      <c r="C2709" s="13" t="s">
        <v>180</v>
      </c>
      <c r="D2709" s="766"/>
      <c r="E2709" s="22"/>
      <c r="F2709" s="19">
        <v>164160</v>
      </c>
      <c r="G2709" s="14">
        <f t="shared" si="48"/>
        <v>-164160</v>
      </c>
      <c r="H2709" s="1200"/>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9" t="s">
        <v>9007</v>
      </c>
    </row>
    <row r="2714" spans="1:8" x14ac:dyDescent="0.25">
      <c r="A2714" s="113">
        <v>45005</v>
      </c>
      <c r="B2714" s="21" t="s">
        <v>8657</v>
      </c>
      <c r="C2714" s="13" t="s">
        <v>8394</v>
      </c>
      <c r="D2714" s="766"/>
      <c r="E2714" s="22"/>
      <c r="F2714" s="19">
        <v>371446</v>
      </c>
      <c r="G2714" s="14">
        <f t="shared" si="53"/>
        <v>-371446</v>
      </c>
      <c r="H2714" s="1200"/>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1" t="s">
        <v>9283</v>
      </c>
      <c r="E2726" s="22">
        <v>28496</v>
      </c>
      <c r="F2726" s="19"/>
      <c r="G2726" s="14">
        <f t="shared" si="53"/>
        <v>28496</v>
      </c>
      <c r="H2726" s="1197" t="s">
        <v>9326</v>
      </c>
    </row>
    <row r="2727" spans="1:8" x14ac:dyDescent="0.25">
      <c r="A2727" s="113">
        <v>45019</v>
      </c>
      <c r="B2727" s="21" t="s">
        <v>3946</v>
      </c>
      <c r="C2727" s="13" t="s">
        <v>8394</v>
      </c>
      <c r="D2727" s="1202"/>
      <c r="E2727" s="22">
        <v>8745</v>
      </c>
      <c r="F2727" s="19"/>
      <c r="G2727" s="14">
        <f t="shared" si="53"/>
        <v>8745</v>
      </c>
      <c r="H2727" s="1198"/>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5" t="s">
        <v>9602</v>
      </c>
      <c r="E2731" s="22">
        <v>20000</v>
      </c>
      <c r="F2731" s="19"/>
      <c r="G2731" s="14">
        <f t="shared" si="53"/>
        <v>20000</v>
      </c>
      <c r="H2731" s="1197" t="s">
        <v>9326</v>
      </c>
    </row>
    <row r="2732" spans="1:8" x14ac:dyDescent="0.25">
      <c r="A2732" s="113">
        <v>45024</v>
      </c>
      <c r="B2732" s="21" t="s">
        <v>8043</v>
      </c>
      <c r="C2732" s="13" t="s">
        <v>5187</v>
      </c>
      <c r="D2732" s="1196"/>
      <c r="E2732" s="22">
        <v>15000</v>
      </c>
      <c r="F2732" s="19"/>
      <c r="G2732" s="14">
        <f t="shared" si="53"/>
        <v>15000</v>
      </c>
      <c r="H2732" s="1198"/>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41" t="s">
        <v>12284</v>
      </c>
    </row>
    <row r="2736" spans="1:8" x14ac:dyDescent="0.25">
      <c r="A2736" s="113">
        <v>45026</v>
      </c>
      <c r="B2736" s="21" t="s">
        <v>8339</v>
      </c>
      <c r="C2736" s="13" t="s">
        <v>5187</v>
      </c>
      <c r="D2736" s="766"/>
      <c r="E2736" s="22"/>
      <c r="F2736" s="19">
        <v>20624</v>
      </c>
      <c r="G2736" s="14">
        <f t="shared" si="53"/>
        <v>-20624</v>
      </c>
      <c r="H2736" s="1242"/>
    </row>
    <row r="2737" spans="1:8" x14ac:dyDescent="0.25">
      <c r="A2737" s="113">
        <v>45026</v>
      </c>
      <c r="B2737" s="21" t="s">
        <v>8876</v>
      </c>
      <c r="C2737" s="13" t="s">
        <v>5187</v>
      </c>
      <c r="D2737" s="766"/>
      <c r="E2737" s="22"/>
      <c r="F2737" s="19">
        <v>34826</v>
      </c>
      <c r="G2737" s="14">
        <f t="shared" si="53"/>
        <v>-34826</v>
      </c>
      <c r="H2737" s="124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2" t="s">
        <v>9656</v>
      </c>
    </row>
    <row r="2742" spans="1:8" ht="15.75" customHeight="1" x14ac:dyDescent="0.25">
      <c r="A2742" s="113">
        <v>45029</v>
      </c>
      <c r="B2742" s="21" t="s">
        <v>7657</v>
      </c>
      <c r="C2742" s="13" t="s">
        <v>5681</v>
      </c>
      <c r="D2742" s="766"/>
      <c r="E2742" s="783"/>
      <c r="F2742" s="142">
        <v>40900</v>
      </c>
      <c r="G2742" s="784">
        <f t="shared" si="53"/>
        <v>-40900</v>
      </c>
      <c r="H2742" s="1233"/>
    </row>
    <row r="2743" spans="1:8" ht="15.75" customHeight="1" x14ac:dyDescent="0.25">
      <c r="A2743" s="113">
        <v>45029</v>
      </c>
      <c r="B2743" s="21" t="s">
        <v>7555</v>
      </c>
      <c r="C2743" s="13" t="s">
        <v>5681</v>
      </c>
      <c r="D2743" s="766"/>
      <c r="E2743" s="783"/>
      <c r="F2743" s="142">
        <v>5400</v>
      </c>
      <c r="G2743" s="784">
        <f t="shared" si="53"/>
        <v>-5400</v>
      </c>
      <c r="H2743" s="1233"/>
    </row>
    <row r="2744" spans="1:8" ht="16.5" thickBot="1" x14ac:dyDescent="0.3">
      <c r="A2744" s="113">
        <v>45029</v>
      </c>
      <c r="B2744" s="21" t="s">
        <v>8657</v>
      </c>
      <c r="C2744" s="13" t="s">
        <v>5681</v>
      </c>
      <c r="D2744" s="766"/>
      <c r="E2744" s="783"/>
      <c r="F2744" s="786">
        <v>40520</v>
      </c>
      <c r="G2744" s="784">
        <f t="shared" si="53"/>
        <v>-40520</v>
      </c>
      <c r="H2744" s="1234"/>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2" t="s">
        <v>9656</v>
      </c>
    </row>
    <row r="2747" spans="1:8" x14ac:dyDescent="0.25">
      <c r="A2747" s="113">
        <v>45031</v>
      </c>
      <c r="B2747" s="21" t="s">
        <v>8876</v>
      </c>
      <c r="C2747" s="13" t="s">
        <v>169</v>
      </c>
      <c r="D2747" s="766"/>
      <c r="E2747" s="783"/>
      <c r="F2747" s="142">
        <v>18365</v>
      </c>
      <c r="G2747" s="784">
        <f t="shared" si="53"/>
        <v>-18365</v>
      </c>
      <c r="H2747" s="1233"/>
    </row>
    <row r="2748" spans="1:8" x14ac:dyDescent="0.25">
      <c r="A2748" s="113">
        <v>45031</v>
      </c>
      <c r="B2748" s="21" t="s">
        <v>9409</v>
      </c>
      <c r="C2748" s="13" t="s">
        <v>169</v>
      </c>
      <c r="D2748" s="766"/>
      <c r="E2748" s="783"/>
      <c r="F2748" s="142">
        <v>20500</v>
      </c>
      <c r="G2748" s="784">
        <f t="shared" si="53"/>
        <v>-20500</v>
      </c>
      <c r="H2748" s="1233"/>
    </row>
    <row r="2749" spans="1:8" ht="16.5" thickBot="1" x14ac:dyDescent="0.3">
      <c r="A2749" s="113">
        <v>45031</v>
      </c>
      <c r="B2749" s="21" t="s">
        <v>9409</v>
      </c>
      <c r="C2749" s="13" t="s">
        <v>169</v>
      </c>
      <c r="D2749" s="766"/>
      <c r="E2749" s="783"/>
      <c r="F2749" s="786">
        <v>4135</v>
      </c>
      <c r="G2749" s="784">
        <f t="shared" si="53"/>
        <v>-4135</v>
      </c>
      <c r="H2749" s="1234"/>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24" t="s">
        <v>9726</v>
      </c>
    </row>
    <row r="2754" spans="1:8" x14ac:dyDescent="0.25">
      <c r="A2754" s="113">
        <v>45035</v>
      </c>
      <c r="B2754" s="21" t="s">
        <v>8657</v>
      </c>
      <c r="C2754" s="13" t="s">
        <v>8394</v>
      </c>
      <c r="D2754" s="766"/>
      <c r="E2754" s="783"/>
      <c r="F2754" s="142">
        <v>51861</v>
      </c>
      <c r="G2754" s="14">
        <f t="shared" si="54"/>
        <v>-51861</v>
      </c>
      <c r="H2754" s="1225"/>
    </row>
    <row r="2755" spans="1:8" x14ac:dyDescent="0.25">
      <c r="A2755" s="113">
        <v>45035</v>
      </c>
      <c r="B2755" s="21" t="s">
        <v>8876</v>
      </c>
      <c r="C2755" s="13" t="s">
        <v>8394</v>
      </c>
      <c r="D2755" s="766"/>
      <c r="E2755" s="783"/>
      <c r="F2755" s="142">
        <v>17015</v>
      </c>
      <c r="G2755" s="14">
        <f t="shared" si="54"/>
        <v>-17015</v>
      </c>
      <c r="H2755" s="1225"/>
    </row>
    <row r="2756" spans="1:8" x14ac:dyDescent="0.25">
      <c r="A2756" s="113">
        <v>45035</v>
      </c>
      <c r="B2756" s="21" t="s">
        <v>9507</v>
      </c>
      <c r="C2756" s="13" t="s">
        <v>8394</v>
      </c>
      <c r="D2756" s="766"/>
      <c r="E2756" s="783"/>
      <c r="F2756" s="142">
        <v>28496</v>
      </c>
      <c r="G2756" s="14">
        <f t="shared" si="54"/>
        <v>-28496</v>
      </c>
      <c r="H2756" s="1225"/>
    </row>
    <row r="2757" spans="1:8" x14ac:dyDescent="0.25">
      <c r="A2757" s="113">
        <v>45035</v>
      </c>
      <c r="B2757" s="21" t="s">
        <v>9356</v>
      </c>
      <c r="C2757" s="13" t="s">
        <v>8394</v>
      </c>
      <c r="D2757" s="766"/>
      <c r="E2757" s="955"/>
      <c r="F2757" s="147">
        <v>93883</v>
      </c>
      <c r="G2757" s="14">
        <f t="shared" si="54"/>
        <v>-93883</v>
      </c>
      <c r="H2757" s="1226"/>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22" t="s">
        <v>9738</v>
      </c>
    </row>
    <row r="2762" spans="1:8" x14ac:dyDescent="0.25">
      <c r="A2762" s="113">
        <v>45043</v>
      </c>
      <c r="B2762" s="21" t="s">
        <v>8657</v>
      </c>
      <c r="C2762" s="13" t="s">
        <v>8394</v>
      </c>
      <c r="D2762" s="766"/>
      <c r="E2762" s="22"/>
      <c r="F2762" s="19">
        <v>447612</v>
      </c>
      <c r="G2762" s="14">
        <f t="shared" si="54"/>
        <v>-447612</v>
      </c>
      <c r="H2762" s="1223"/>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5" t="s">
        <v>9800</v>
      </c>
    </row>
    <row r="2769" spans="1:8" x14ac:dyDescent="0.25">
      <c r="A2769" s="113">
        <v>45049</v>
      </c>
      <c r="B2769" s="21" t="s">
        <v>9661</v>
      </c>
      <c r="C2769" s="13" t="s">
        <v>8394</v>
      </c>
      <c r="D2769" s="766"/>
      <c r="E2769" s="22"/>
      <c r="F2769" s="19">
        <f>730000-F2768</f>
        <v>235093</v>
      </c>
      <c r="G2769" s="14">
        <f t="shared" si="54"/>
        <v>-235093</v>
      </c>
      <c r="H2769" s="1213"/>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5" t="s">
        <v>9848</v>
      </c>
    </row>
    <row r="2779" spans="1:8" ht="16.5" thickBot="1" x14ac:dyDescent="0.3">
      <c r="A2779" s="113">
        <v>45056</v>
      </c>
      <c r="B2779" s="21" t="s">
        <v>9356</v>
      </c>
      <c r="C2779" s="13" t="s">
        <v>169</v>
      </c>
      <c r="D2779" s="766"/>
      <c r="E2779" s="783"/>
      <c r="F2779" s="786">
        <v>124699</v>
      </c>
      <c r="G2779" s="784">
        <f t="shared" si="54"/>
        <v>-124699</v>
      </c>
      <c r="H2779" s="1156"/>
    </row>
    <row r="2780" spans="1:8" x14ac:dyDescent="0.25">
      <c r="A2780" s="113">
        <v>45056</v>
      </c>
      <c r="B2780" s="21" t="s">
        <v>8876</v>
      </c>
      <c r="C2780" s="13" t="s">
        <v>180</v>
      </c>
      <c r="D2780" s="766"/>
      <c r="E2780" s="783"/>
      <c r="F2780" s="785">
        <v>380920</v>
      </c>
      <c r="G2780" s="784">
        <f t="shared" si="54"/>
        <v>-380920</v>
      </c>
      <c r="H2780" s="1155" t="s">
        <v>9849</v>
      </c>
    </row>
    <row r="2781" spans="1:8" ht="16.5" thickBot="1" x14ac:dyDescent="0.3">
      <c r="A2781" s="113">
        <v>45056</v>
      </c>
      <c r="B2781" s="21" t="s">
        <v>9409</v>
      </c>
      <c r="C2781" s="13" t="s">
        <v>180</v>
      </c>
      <c r="D2781" s="766"/>
      <c r="E2781" s="783"/>
      <c r="F2781" s="786">
        <v>192080</v>
      </c>
      <c r="G2781" s="784">
        <f t="shared" si="54"/>
        <v>-192080</v>
      </c>
      <c r="H2781" s="1156"/>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5" t="s">
        <v>12283</v>
      </c>
    </row>
    <row r="2784" spans="1:8" x14ac:dyDescent="0.25">
      <c r="A2784" s="113">
        <v>45056</v>
      </c>
      <c r="B2784" s="21" t="s">
        <v>8876</v>
      </c>
      <c r="C2784" s="13" t="s">
        <v>5187</v>
      </c>
      <c r="D2784" s="766"/>
      <c r="E2784" s="22"/>
      <c r="F2784" s="112">
        <v>150000</v>
      </c>
      <c r="G2784" s="14">
        <f t="shared" si="54"/>
        <v>-150000</v>
      </c>
      <c r="H2784" s="1213"/>
    </row>
    <row r="2785" spans="1:8" x14ac:dyDescent="0.25">
      <c r="A2785" s="113">
        <v>45056</v>
      </c>
      <c r="B2785" s="21" t="s">
        <v>8876</v>
      </c>
      <c r="C2785" s="13" t="s">
        <v>5187</v>
      </c>
      <c r="D2785" s="766"/>
      <c r="E2785" s="22"/>
      <c r="F2785" s="112">
        <v>35000</v>
      </c>
      <c r="G2785" s="14">
        <f t="shared" si="54"/>
        <v>-35000</v>
      </c>
      <c r="H2785" s="1213"/>
    </row>
    <row r="2786" spans="1:8" x14ac:dyDescent="0.25">
      <c r="A2786" s="113">
        <v>45056</v>
      </c>
      <c r="B2786" s="21" t="s">
        <v>8876</v>
      </c>
      <c r="C2786" s="13" t="s">
        <v>5187</v>
      </c>
      <c r="D2786" s="766"/>
      <c r="E2786" s="22"/>
      <c r="F2786" s="112">
        <v>5000</v>
      </c>
      <c r="G2786" s="14">
        <f t="shared" si="54"/>
        <v>-5000</v>
      </c>
      <c r="H2786" s="1156"/>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4">
        <f>4500000-936720</f>
        <v>3563280</v>
      </c>
      <c r="G2789" s="753">
        <f t="shared" si="54"/>
        <v>-3563280</v>
      </c>
      <c r="H2789" s="1113" t="s">
        <v>12293</v>
      </c>
    </row>
    <row r="2790" spans="1:8" s="731" customFormat="1" x14ac:dyDescent="0.25">
      <c r="A2790" s="113">
        <v>45056</v>
      </c>
      <c r="B2790" s="743" t="s">
        <v>10577</v>
      </c>
      <c r="C2790" s="750" t="s">
        <v>168</v>
      </c>
      <c r="D2790" s="779"/>
      <c r="E2790" s="751"/>
      <c r="F2790" s="1114">
        <v>217052</v>
      </c>
      <c r="G2790" s="753">
        <f t="shared" si="54"/>
        <v>-217052</v>
      </c>
      <c r="H2790" s="1113"/>
    </row>
    <row r="2791" spans="1:8" s="731" customFormat="1" x14ac:dyDescent="0.25">
      <c r="A2791" s="113">
        <v>45056</v>
      </c>
      <c r="B2791" s="743" t="s">
        <v>11619</v>
      </c>
      <c r="C2791" s="750" t="s">
        <v>168</v>
      </c>
      <c r="D2791" s="779"/>
      <c r="E2791" s="751"/>
      <c r="F2791" s="1114">
        <v>234500</v>
      </c>
      <c r="G2791" s="753">
        <f t="shared" si="54"/>
        <v>-234500</v>
      </c>
      <c r="H2791" s="1113"/>
    </row>
    <row r="2792" spans="1:8" s="731" customFormat="1" x14ac:dyDescent="0.25">
      <c r="A2792" s="113">
        <v>45056</v>
      </c>
      <c r="B2792" s="743" t="s">
        <v>11899</v>
      </c>
      <c r="C2792" s="750" t="s">
        <v>168</v>
      </c>
      <c r="D2792" s="779"/>
      <c r="E2792" s="751"/>
      <c r="F2792" s="1114">
        <v>165590</v>
      </c>
      <c r="G2792" s="753">
        <f t="shared" si="54"/>
        <v>-165590</v>
      </c>
      <c r="H2792" s="1113"/>
    </row>
    <row r="2793" spans="1:8" s="731" customFormat="1" x14ac:dyDescent="0.25">
      <c r="A2793" s="113">
        <v>45056</v>
      </c>
      <c r="B2793" s="743" t="s">
        <v>12294</v>
      </c>
      <c r="C2793" s="750" t="s">
        <v>168</v>
      </c>
      <c r="D2793" s="779"/>
      <c r="E2793" s="751"/>
      <c r="F2793" s="1114">
        <v>99840</v>
      </c>
      <c r="G2793" s="753">
        <f t="shared" si="54"/>
        <v>-99840</v>
      </c>
      <c r="H2793" s="1113"/>
    </row>
    <row r="2794" spans="1:8" s="731" customFormat="1" x14ac:dyDescent="0.25">
      <c r="A2794" s="113">
        <v>45056</v>
      </c>
      <c r="B2794" s="743" t="s">
        <v>10910</v>
      </c>
      <c r="C2794" s="750" t="s">
        <v>168</v>
      </c>
      <c r="D2794" s="779"/>
      <c r="E2794" s="751"/>
      <c r="F2794" s="1114">
        <v>18160</v>
      </c>
      <c r="G2794" s="753">
        <f t="shared" si="54"/>
        <v>-18160</v>
      </c>
      <c r="H2794" s="1113"/>
    </row>
    <row r="2795" spans="1:8" s="731" customFormat="1" x14ac:dyDescent="0.25">
      <c r="A2795" s="113">
        <v>45056</v>
      </c>
      <c r="B2795" s="21" t="s">
        <v>10232</v>
      </c>
      <c r="C2795" s="750" t="s">
        <v>168</v>
      </c>
      <c r="D2795" s="779"/>
      <c r="E2795" s="751"/>
      <c r="F2795" s="1114">
        <v>5731</v>
      </c>
      <c r="G2795" s="753">
        <f t="shared" si="54"/>
        <v>-5731</v>
      </c>
      <c r="H2795" s="1113"/>
    </row>
    <row r="2796" spans="1:8" s="731" customFormat="1" x14ac:dyDescent="0.25">
      <c r="A2796" s="113">
        <v>45056</v>
      </c>
      <c r="B2796" s="743" t="s">
        <v>12252</v>
      </c>
      <c r="C2796" s="750" t="s">
        <v>168</v>
      </c>
      <c r="D2796" s="779"/>
      <c r="E2796" s="751"/>
      <c r="F2796" s="1114">
        <v>82500</v>
      </c>
      <c r="G2796" s="753">
        <f t="shared" si="54"/>
        <v>-82500</v>
      </c>
      <c r="H2796" s="1113"/>
    </row>
    <row r="2797" spans="1:8" s="731" customFormat="1" x14ac:dyDescent="0.25">
      <c r="A2797" s="113">
        <v>45056</v>
      </c>
      <c r="B2797" s="1115"/>
      <c r="C2797" s="750" t="s">
        <v>168</v>
      </c>
      <c r="D2797" s="779"/>
      <c r="E2797" s="751"/>
      <c r="F2797" s="1114">
        <v>113347</v>
      </c>
      <c r="G2797" s="753">
        <f t="shared" si="54"/>
        <v>-113347</v>
      </c>
      <c r="H2797" s="1113"/>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19" t="s">
        <v>10317</v>
      </c>
    </row>
    <row r="2826" spans="1:8" x14ac:dyDescent="0.25">
      <c r="A2826" s="113">
        <v>45076</v>
      </c>
      <c r="B2826" s="21" t="s">
        <v>8043</v>
      </c>
      <c r="C2826" s="13" t="s">
        <v>7242</v>
      </c>
      <c r="D2826" s="766"/>
      <c r="E2826" s="22"/>
      <c r="F2826" s="19">
        <v>141655</v>
      </c>
      <c r="G2826" s="14">
        <f t="shared" si="54"/>
        <v>-141655</v>
      </c>
      <c r="H2826" s="1220"/>
    </row>
    <row r="2827" spans="1:8" x14ac:dyDescent="0.25">
      <c r="A2827" s="113">
        <v>45076</v>
      </c>
      <c r="B2827" s="21" t="s">
        <v>8339</v>
      </c>
      <c r="C2827" s="13" t="s">
        <v>7242</v>
      </c>
      <c r="D2827" s="766"/>
      <c r="E2827" s="22"/>
      <c r="F2827" s="19">
        <v>27798</v>
      </c>
      <c r="G2827" s="14">
        <f t="shared" si="54"/>
        <v>-27798</v>
      </c>
      <c r="H2827" s="1220"/>
    </row>
    <row r="2828" spans="1:8" x14ac:dyDescent="0.25">
      <c r="A2828" s="113">
        <v>45076</v>
      </c>
      <c r="B2828" s="21" t="s">
        <v>8559</v>
      </c>
      <c r="C2828" s="13" t="s">
        <v>7242</v>
      </c>
      <c r="D2828" s="766"/>
      <c r="E2828" s="22"/>
      <c r="F2828" s="19">
        <v>65342</v>
      </c>
      <c r="G2828" s="14">
        <f t="shared" si="54"/>
        <v>-65342</v>
      </c>
      <c r="H2828" s="1220"/>
    </row>
    <row r="2829" spans="1:8" x14ac:dyDescent="0.25">
      <c r="A2829" s="113">
        <v>45076</v>
      </c>
      <c r="B2829" s="21" t="s">
        <v>8657</v>
      </c>
      <c r="C2829" s="13" t="s">
        <v>7242</v>
      </c>
      <c r="D2829" s="766"/>
      <c r="E2829" s="22"/>
      <c r="F2829" s="19">
        <v>188071</v>
      </c>
      <c r="G2829" s="14">
        <f t="shared" si="54"/>
        <v>-188071</v>
      </c>
      <c r="H2829" s="1220"/>
    </row>
    <row r="2830" spans="1:8" x14ac:dyDescent="0.25">
      <c r="A2830" s="113">
        <v>45076</v>
      </c>
      <c r="B2830" s="21" t="s">
        <v>8868</v>
      </c>
      <c r="C2830" s="13" t="s">
        <v>7242</v>
      </c>
      <c r="D2830" s="766"/>
      <c r="E2830" s="22"/>
      <c r="F2830" s="19">
        <v>3983</v>
      </c>
      <c r="G2830" s="14">
        <f t="shared" si="54"/>
        <v>-3983</v>
      </c>
      <c r="H2830" s="1220"/>
    </row>
    <row r="2831" spans="1:8" x14ac:dyDescent="0.25">
      <c r="A2831" s="113">
        <v>45076</v>
      </c>
      <c r="B2831" s="21" t="s">
        <v>8876</v>
      </c>
      <c r="C2831" s="13" t="s">
        <v>7242</v>
      </c>
      <c r="D2831" s="766"/>
      <c r="E2831" s="22"/>
      <c r="F2831" s="19">
        <v>48076</v>
      </c>
      <c r="G2831" s="14">
        <f t="shared" si="54"/>
        <v>-48076</v>
      </c>
      <c r="H2831" s="1220"/>
    </row>
    <row r="2832" spans="1:8" x14ac:dyDescent="0.25">
      <c r="A2832" s="113">
        <v>45076</v>
      </c>
      <c r="B2832" s="21" t="s">
        <v>9409</v>
      </c>
      <c r="C2832" s="13" t="s">
        <v>7242</v>
      </c>
      <c r="D2832" s="766"/>
      <c r="E2832" s="22"/>
      <c r="F2832" s="19">
        <v>48076</v>
      </c>
      <c r="G2832" s="14">
        <f t="shared" si="54"/>
        <v>-48076</v>
      </c>
      <c r="H2832" s="1221"/>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10" t="s">
        <v>10127</v>
      </c>
    </row>
    <row r="2876" spans="1:8" x14ac:dyDescent="0.25">
      <c r="A2876" s="113">
        <v>45086</v>
      </c>
      <c r="B2876" s="21" t="s">
        <v>8043</v>
      </c>
      <c r="C2876" s="13" t="s">
        <v>7467</v>
      </c>
      <c r="D2876" s="766"/>
      <c r="E2876" s="783"/>
      <c r="F2876" s="142">
        <v>176124</v>
      </c>
      <c r="G2876" s="784">
        <f t="shared" ref="G2876:G2943" si="57">E2876-F2876</f>
        <v>-176124</v>
      </c>
      <c r="H2876" s="1211"/>
    </row>
    <row r="2877" spans="1:8" x14ac:dyDescent="0.25">
      <c r="A2877" s="113">
        <v>45086</v>
      </c>
      <c r="B2877" s="21" t="s">
        <v>8339</v>
      </c>
      <c r="C2877" s="13" t="s">
        <v>7467</v>
      </c>
      <c r="D2877" s="766"/>
      <c r="E2877" s="783"/>
      <c r="F2877" s="142">
        <v>265939</v>
      </c>
      <c r="G2877" s="784">
        <f t="shared" si="57"/>
        <v>-265939</v>
      </c>
      <c r="H2877" s="1211"/>
    </row>
    <row r="2878" spans="1:8" x14ac:dyDescent="0.25">
      <c r="A2878" s="113">
        <v>45086</v>
      </c>
      <c r="B2878" s="21" t="s">
        <v>8559</v>
      </c>
      <c r="C2878" s="13" t="s">
        <v>7467</v>
      </c>
      <c r="D2878" s="766"/>
      <c r="E2878" s="783"/>
      <c r="F2878" s="142">
        <v>245863</v>
      </c>
      <c r="G2878" s="784">
        <f t="shared" si="57"/>
        <v>-245863</v>
      </c>
      <c r="H2878" s="1211"/>
    </row>
    <row r="2879" spans="1:8" ht="16.5" thickBot="1" x14ac:dyDescent="0.3">
      <c r="A2879" s="113">
        <v>45086</v>
      </c>
      <c r="B2879" s="21" t="s">
        <v>8876</v>
      </c>
      <c r="C2879" s="13" t="s">
        <v>7467</v>
      </c>
      <c r="D2879" s="766"/>
      <c r="E2879" s="783"/>
      <c r="F2879" s="786">
        <v>201031</v>
      </c>
      <c r="G2879" s="784">
        <f t="shared" si="57"/>
        <v>-201031</v>
      </c>
      <c r="H2879" s="1212"/>
    </row>
    <row r="2880" spans="1:8" ht="18.75" x14ac:dyDescent="0.25">
      <c r="A2880" s="113">
        <v>45086</v>
      </c>
      <c r="B2880" s="21" t="s">
        <v>10122</v>
      </c>
      <c r="C2880" s="13" t="s">
        <v>5187</v>
      </c>
      <c r="D2880" s="766"/>
      <c r="E2880" s="783"/>
      <c r="F2880" s="214">
        <v>80000</v>
      </c>
      <c r="G2880" s="784">
        <f t="shared" si="57"/>
        <v>-80000</v>
      </c>
      <c r="H2880" s="1110" t="s">
        <v>12149</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8" t="s">
        <v>10127</v>
      </c>
    </row>
    <row r="2883" spans="1:8" x14ac:dyDescent="0.25">
      <c r="A2883" s="113">
        <v>45089</v>
      </c>
      <c r="B2883" s="21" t="s">
        <v>9661</v>
      </c>
      <c r="C2883" s="13" t="s">
        <v>8394</v>
      </c>
      <c r="D2883" s="766"/>
      <c r="E2883" s="22"/>
      <c r="F2883" s="19">
        <v>100000</v>
      </c>
      <c r="G2883" s="14">
        <f t="shared" si="57"/>
        <v>-100000</v>
      </c>
      <c r="H2883" s="1214"/>
    </row>
    <row r="2884" spans="1:8" x14ac:dyDescent="0.25">
      <c r="A2884" s="113">
        <v>45089</v>
      </c>
      <c r="B2884" s="21" t="s">
        <v>8657</v>
      </c>
      <c r="C2884" s="13" t="s">
        <v>8394</v>
      </c>
      <c r="D2884" s="766"/>
      <c r="E2884" s="22"/>
      <c r="F2884" s="19">
        <v>350000</v>
      </c>
      <c r="G2884" s="14">
        <f t="shared" si="57"/>
        <v>-350000</v>
      </c>
      <c r="H2884" s="1215"/>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03" t="s">
        <v>10233</v>
      </c>
    </row>
    <row r="2895" spans="1:8" x14ac:dyDescent="0.25">
      <c r="A2895" s="113">
        <v>45094</v>
      </c>
      <c r="B2895" s="21" t="s">
        <v>9769</v>
      </c>
      <c r="C2895" s="13" t="s">
        <v>180</v>
      </c>
      <c r="D2895" s="766"/>
      <c r="E2895" s="783"/>
      <c r="F2895" s="142">
        <v>49080</v>
      </c>
      <c r="G2895" s="784">
        <f t="shared" si="57"/>
        <v>-49080</v>
      </c>
      <c r="H2895" s="1204"/>
    </row>
    <row r="2896" spans="1:8" x14ac:dyDescent="0.25">
      <c r="A2896" s="113">
        <v>45094</v>
      </c>
      <c r="B2896" s="21" t="s">
        <v>10296</v>
      </c>
      <c r="C2896" s="13" t="s">
        <v>180</v>
      </c>
      <c r="D2896" s="766"/>
      <c r="E2896" s="783"/>
      <c r="F2896" s="147">
        <v>151960</v>
      </c>
      <c r="G2896" s="784">
        <f t="shared" si="57"/>
        <v>-151960</v>
      </c>
      <c r="H2896" s="1204"/>
    </row>
    <row r="2897" spans="1:8" ht="16.5" thickBot="1" x14ac:dyDescent="0.3">
      <c r="A2897" s="113">
        <v>45094</v>
      </c>
      <c r="B2897" s="21" t="s">
        <v>10232</v>
      </c>
      <c r="C2897" s="13" t="s">
        <v>180</v>
      </c>
      <c r="D2897" s="766"/>
      <c r="E2897" s="783"/>
      <c r="F2897" s="786">
        <f>875000-F2896-F2895-F2894</f>
        <v>3960</v>
      </c>
      <c r="G2897" s="784">
        <f t="shared" si="57"/>
        <v>-3960</v>
      </c>
      <c r="H2897" s="120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03" t="s">
        <v>10256</v>
      </c>
    </row>
    <row r="2910" spans="1:8" x14ac:dyDescent="0.25">
      <c r="A2910" s="113">
        <v>45096</v>
      </c>
      <c r="B2910" s="21" t="s">
        <v>9967</v>
      </c>
      <c r="C2910" s="13" t="s">
        <v>169</v>
      </c>
      <c r="D2910" s="766"/>
      <c r="E2910" s="783"/>
      <c r="F2910" s="152">
        <v>23382</v>
      </c>
      <c r="G2910" s="784">
        <f t="shared" si="57"/>
        <v>-23382</v>
      </c>
      <c r="H2910" s="1204"/>
    </row>
    <row r="2911" spans="1:8" ht="16.5" thickBot="1" x14ac:dyDescent="0.3">
      <c r="A2911" s="113">
        <v>45096</v>
      </c>
      <c r="B2911" s="21" t="s">
        <v>9986</v>
      </c>
      <c r="C2911" s="13" t="s">
        <v>169</v>
      </c>
      <c r="D2911" s="766"/>
      <c r="E2911" s="783"/>
      <c r="F2911" s="296">
        <v>102854</v>
      </c>
      <c r="G2911" s="784">
        <f t="shared" si="57"/>
        <v>-102854</v>
      </c>
      <c r="H2911" s="120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5" t="s">
        <v>10235</v>
      </c>
    </row>
    <row r="2915" spans="1:8" x14ac:dyDescent="0.25">
      <c r="A2915" s="113">
        <v>45096</v>
      </c>
      <c r="B2915" s="21" t="s">
        <v>6505</v>
      </c>
      <c r="C2915" s="13" t="s">
        <v>164</v>
      </c>
      <c r="D2915" s="766"/>
      <c r="E2915" s="22"/>
      <c r="F2915" s="19">
        <v>1320</v>
      </c>
      <c r="G2915" s="14">
        <f t="shared" si="57"/>
        <v>-1320</v>
      </c>
      <c r="H2915" s="1213"/>
    </row>
    <row r="2916" spans="1:8" x14ac:dyDescent="0.25">
      <c r="A2916" s="113">
        <v>45096</v>
      </c>
      <c r="B2916" s="21" t="s">
        <v>8868</v>
      </c>
      <c r="C2916" s="13" t="s">
        <v>164</v>
      </c>
      <c r="D2916" s="766"/>
      <c r="E2916" s="22"/>
      <c r="F2916" s="19">
        <v>2773</v>
      </c>
      <c r="G2916" s="14">
        <f t="shared" si="57"/>
        <v>-2773</v>
      </c>
      <c r="H2916" s="1213"/>
    </row>
    <row r="2917" spans="1:8" x14ac:dyDescent="0.25">
      <c r="A2917" s="113">
        <v>45096</v>
      </c>
      <c r="B2917" s="21" t="s">
        <v>9356</v>
      </c>
      <c r="C2917" s="13" t="s">
        <v>164</v>
      </c>
      <c r="D2917" s="766"/>
      <c r="E2917" s="22"/>
      <c r="F2917" s="19">
        <v>12911</v>
      </c>
      <c r="G2917" s="14">
        <f t="shared" si="57"/>
        <v>-12911</v>
      </c>
      <c r="H2917" s="1213"/>
    </row>
    <row r="2918" spans="1:8" x14ac:dyDescent="0.25">
      <c r="A2918" s="113">
        <v>45096</v>
      </c>
      <c r="B2918" s="21" t="s">
        <v>9507</v>
      </c>
      <c r="C2918" s="13" t="s">
        <v>164</v>
      </c>
      <c r="D2918" s="766"/>
      <c r="E2918" s="22"/>
      <c r="F2918" s="19">
        <v>3303</v>
      </c>
      <c r="G2918" s="14">
        <f t="shared" si="57"/>
        <v>-3303</v>
      </c>
      <c r="H2918" s="1213"/>
    </row>
    <row r="2919" spans="1:8" x14ac:dyDescent="0.25">
      <c r="A2919" s="113">
        <v>45096</v>
      </c>
      <c r="B2919" s="21" t="s">
        <v>10912</v>
      </c>
      <c r="C2919" s="13" t="s">
        <v>164</v>
      </c>
      <c r="D2919" s="766"/>
      <c r="E2919" s="22"/>
      <c r="F2919" s="19">
        <v>64935</v>
      </c>
      <c r="G2919" s="14">
        <f t="shared" si="57"/>
        <v>-64935</v>
      </c>
      <c r="H2919" s="1213"/>
    </row>
    <row r="2920" spans="1:8" x14ac:dyDescent="0.25">
      <c r="A2920" s="113">
        <v>45096</v>
      </c>
      <c r="B2920" s="21" t="s">
        <v>9967</v>
      </c>
      <c r="C2920" s="13" t="s">
        <v>164</v>
      </c>
      <c r="D2920" s="766"/>
      <c r="E2920" s="22"/>
      <c r="F2920" s="19">
        <v>5073</v>
      </c>
      <c r="G2920" s="14">
        <f t="shared" si="57"/>
        <v>-5073</v>
      </c>
      <c r="H2920" s="1213"/>
    </row>
    <row r="2921" spans="1:8" x14ac:dyDescent="0.25">
      <c r="A2921" s="113">
        <v>45096</v>
      </c>
      <c r="B2921" s="21" t="s">
        <v>9986</v>
      </c>
      <c r="C2921" s="13" t="s">
        <v>164</v>
      </c>
      <c r="D2921" s="766"/>
      <c r="E2921" s="22"/>
      <c r="F2921" s="110">
        <f>100000-F2920-F2919-3485-F2917-F2916-F2915-F2914</f>
        <v>2239</v>
      </c>
      <c r="G2921" s="14">
        <f t="shared" si="57"/>
        <v>-2239</v>
      </c>
      <c r="H2921" s="1156"/>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16" t="s">
        <v>10127</v>
      </c>
    </row>
    <row r="2926" spans="1:8" x14ac:dyDescent="0.25">
      <c r="A2926" s="113">
        <v>45099</v>
      </c>
      <c r="B2926" s="21" t="s">
        <v>9769</v>
      </c>
      <c r="C2926" s="13" t="s">
        <v>8394</v>
      </c>
      <c r="D2926" s="766"/>
      <c r="E2926" s="783"/>
      <c r="F2926" s="214">
        <v>500000</v>
      </c>
      <c r="G2926" s="784">
        <f t="shared" si="57"/>
        <v>-500000</v>
      </c>
      <c r="H2926" s="121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19" t="s">
        <v>10398</v>
      </c>
    </row>
    <row r="2932" spans="1:8" ht="15.75" customHeight="1" x14ac:dyDescent="0.25">
      <c r="A2932" s="113">
        <v>45104</v>
      </c>
      <c r="B2932" s="21" t="s">
        <v>9409</v>
      </c>
      <c r="C2932" s="13" t="s">
        <v>7242</v>
      </c>
      <c r="D2932" s="766"/>
      <c r="E2932" s="22"/>
      <c r="F2932" s="19">
        <v>116894</v>
      </c>
      <c r="G2932" s="14">
        <f t="shared" si="57"/>
        <v>-116894</v>
      </c>
      <c r="H2932" s="1220"/>
    </row>
    <row r="2933" spans="1:8" x14ac:dyDescent="0.25">
      <c r="A2933" s="113">
        <v>45104</v>
      </c>
      <c r="B2933" s="21"/>
      <c r="C2933" s="13" t="s">
        <v>7242</v>
      </c>
      <c r="D2933" s="766"/>
      <c r="E2933" s="22"/>
      <c r="F2933" s="19">
        <v>13918</v>
      </c>
      <c r="G2933" s="14">
        <f t="shared" si="57"/>
        <v>-13918</v>
      </c>
      <c r="H2933" s="1221"/>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35" t="s">
        <v>10325</v>
      </c>
    </row>
    <row r="2940" spans="1:8" x14ac:dyDescent="0.25">
      <c r="A2940" s="113">
        <v>45112</v>
      </c>
      <c r="B2940" s="21" t="s">
        <v>8868</v>
      </c>
      <c r="C2940" s="13" t="s">
        <v>8394</v>
      </c>
      <c r="D2940" s="766"/>
      <c r="E2940" s="22"/>
      <c r="F2940" s="19">
        <v>200000</v>
      </c>
      <c r="G2940" s="14">
        <f t="shared" si="57"/>
        <v>-200000</v>
      </c>
      <c r="H2940" s="1236"/>
    </row>
    <row r="2941" spans="1:8" x14ac:dyDescent="0.25">
      <c r="A2941" s="113">
        <v>45112</v>
      </c>
      <c r="B2941" s="21" t="s">
        <v>9356</v>
      </c>
      <c r="C2941" s="13" t="s">
        <v>8394</v>
      </c>
      <c r="D2941" s="766"/>
      <c r="E2941" s="22"/>
      <c r="F2941" s="19">
        <v>270000</v>
      </c>
      <c r="G2941" s="14">
        <f t="shared" si="57"/>
        <v>-270000</v>
      </c>
      <c r="H2941" s="1236"/>
    </row>
    <row r="2942" spans="1:8" x14ac:dyDescent="0.25">
      <c r="A2942" s="113">
        <v>45112</v>
      </c>
      <c r="B2942" s="21" t="s">
        <v>9661</v>
      </c>
      <c r="C2942" s="13" t="s">
        <v>8394</v>
      </c>
      <c r="D2942" s="766"/>
      <c r="E2942" s="22"/>
      <c r="F2942" s="19">
        <v>430000</v>
      </c>
      <c r="G2942" s="14">
        <f t="shared" si="57"/>
        <v>-430000</v>
      </c>
      <c r="H2942" s="1236"/>
    </row>
    <row r="2943" spans="1:8" x14ac:dyDescent="0.25">
      <c r="A2943" s="113">
        <v>45112</v>
      </c>
      <c r="B2943" s="21" t="s">
        <v>10151</v>
      </c>
      <c r="C2943" s="13" t="s">
        <v>8394</v>
      </c>
      <c r="D2943" s="766"/>
      <c r="E2943" s="22"/>
      <c r="F2943" s="19">
        <v>50000</v>
      </c>
      <c r="G2943" s="14">
        <f t="shared" si="57"/>
        <v>-50000</v>
      </c>
      <c r="H2943" s="1237"/>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0" t="s">
        <v>10473</v>
      </c>
      <c r="E2950" s="783">
        <v>130000</v>
      </c>
      <c r="F2950" s="19"/>
      <c r="G2950" s="14">
        <f t="shared" si="60"/>
        <v>130000</v>
      </c>
      <c r="H2950" s="343" t="s">
        <v>9279</v>
      </c>
    </row>
    <row r="2951" spans="1:8" x14ac:dyDescent="0.25">
      <c r="A2951" s="113">
        <v>45118</v>
      </c>
      <c r="B2951" s="21" t="s">
        <v>8868</v>
      </c>
      <c r="C2951" s="13" t="s">
        <v>166</v>
      </c>
      <c r="D2951" s="119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14" t="s">
        <v>10480</v>
      </c>
      <c r="J2961" s="128"/>
    </row>
    <row r="2962" spans="1:10" x14ac:dyDescent="0.25">
      <c r="A2962" s="113">
        <v>45124</v>
      </c>
      <c r="B2962" s="21" t="s">
        <v>9769</v>
      </c>
      <c r="C2962" s="13" t="s">
        <v>166</v>
      </c>
      <c r="D2962" s="766"/>
      <c r="E2962" s="22"/>
      <c r="F2962" s="19">
        <v>66000</v>
      </c>
      <c r="G2962" s="14">
        <f t="shared" si="60"/>
        <v>-66000</v>
      </c>
      <c r="H2962" s="1214"/>
    </row>
    <row r="2963" spans="1:10" x14ac:dyDescent="0.25">
      <c r="A2963" s="113">
        <v>45124</v>
      </c>
      <c r="B2963" s="21" t="s">
        <v>9967</v>
      </c>
      <c r="C2963" s="13" t="s">
        <v>166</v>
      </c>
      <c r="D2963" s="766"/>
      <c r="E2963" s="22"/>
      <c r="F2963" s="19">
        <v>15800</v>
      </c>
      <c r="G2963" s="14">
        <f t="shared" si="60"/>
        <v>-15800</v>
      </c>
      <c r="H2963" s="1214"/>
    </row>
    <row r="2964" spans="1:10" x14ac:dyDescent="0.25">
      <c r="A2964" s="113">
        <v>45124</v>
      </c>
      <c r="B2964" s="21" t="s">
        <v>10471</v>
      </c>
      <c r="C2964" s="13" t="s">
        <v>166</v>
      </c>
      <c r="D2964" s="766"/>
      <c r="E2964" s="22"/>
      <c r="F2964" s="19">
        <v>13260</v>
      </c>
      <c r="G2964" s="14">
        <f t="shared" si="60"/>
        <v>-13260</v>
      </c>
      <c r="H2964" s="1214"/>
    </row>
    <row r="2965" spans="1:10" x14ac:dyDescent="0.25">
      <c r="A2965" s="113">
        <v>45124</v>
      </c>
      <c r="B2965" s="21" t="s">
        <v>8657</v>
      </c>
      <c r="C2965" s="13" t="s">
        <v>166</v>
      </c>
      <c r="D2965" s="766"/>
      <c r="E2965" s="22"/>
      <c r="F2965" s="19">
        <v>290840</v>
      </c>
      <c r="G2965" s="14">
        <f t="shared" si="60"/>
        <v>-290840</v>
      </c>
      <c r="H2965" s="1215"/>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55" t="s">
        <v>10511</v>
      </c>
    </row>
    <row r="2975" spans="1:10" ht="16.5" thickBot="1" x14ac:dyDescent="0.3">
      <c r="A2975" s="113">
        <v>45125</v>
      </c>
      <c r="B2975" s="21" t="s">
        <v>10471</v>
      </c>
      <c r="C2975" s="13" t="s">
        <v>166</v>
      </c>
      <c r="D2975" s="766"/>
      <c r="E2975" s="783"/>
      <c r="F2975" s="786">
        <v>130000</v>
      </c>
      <c r="G2975" s="784">
        <f t="shared" si="60"/>
        <v>-130000</v>
      </c>
      <c r="H2975" s="1156"/>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2" t="s">
        <v>10552</v>
      </c>
    </row>
    <row r="2982" spans="1:8" x14ac:dyDescent="0.25">
      <c r="A2982" s="113">
        <v>45127</v>
      </c>
      <c r="B2982" s="21" t="s">
        <v>8868</v>
      </c>
      <c r="C2982" s="13" t="s">
        <v>8394</v>
      </c>
      <c r="D2982" s="766"/>
      <c r="E2982" s="783"/>
      <c r="F2982" s="142">
        <v>182717</v>
      </c>
      <c r="G2982" s="784">
        <f t="shared" si="60"/>
        <v>-182717</v>
      </c>
      <c r="H2982" s="1193"/>
    </row>
    <row r="2983" spans="1:8" x14ac:dyDescent="0.25">
      <c r="A2983" s="113">
        <v>45127</v>
      </c>
      <c r="B2983" s="21" t="s">
        <v>9356</v>
      </c>
      <c r="C2983" s="13" t="s">
        <v>8394</v>
      </c>
      <c r="D2983" s="766"/>
      <c r="E2983" s="783"/>
      <c r="F2983" s="142">
        <v>190000</v>
      </c>
      <c r="G2983" s="784">
        <f t="shared" si="60"/>
        <v>-190000</v>
      </c>
      <c r="H2983" s="1193"/>
    </row>
    <row r="2984" spans="1:8" x14ac:dyDescent="0.25">
      <c r="A2984" s="113">
        <v>45127</v>
      </c>
      <c r="B2984" s="21" t="s">
        <v>9661</v>
      </c>
      <c r="C2984" s="13" t="s">
        <v>8394</v>
      </c>
      <c r="D2984" s="766"/>
      <c r="E2984" s="783"/>
      <c r="F2984" s="142">
        <v>45196</v>
      </c>
      <c r="G2984" s="784">
        <f t="shared" si="60"/>
        <v>-45196</v>
      </c>
      <c r="H2984" s="1193"/>
    </row>
    <row r="2985" spans="1:8" x14ac:dyDescent="0.25">
      <c r="A2985" s="113">
        <v>45127</v>
      </c>
      <c r="B2985" s="21" t="s">
        <v>9769</v>
      </c>
      <c r="C2985" s="13" t="s">
        <v>8394</v>
      </c>
      <c r="D2985" s="766"/>
      <c r="E2985" s="783"/>
      <c r="F2985" s="142">
        <v>190000</v>
      </c>
      <c r="G2985" s="784">
        <f t="shared" si="60"/>
        <v>-190000</v>
      </c>
      <c r="H2985" s="1193"/>
    </row>
    <row r="2986" spans="1:8" x14ac:dyDescent="0.25">
      <c r="A2986" s="113">
        <v>45127</v>
      </c>
      <c r="B2986" s="21" t="s">
        <v>10151</v>
      </c>
      <c r="C2986" s="13" t="s">
        <v>8394</v>
      </c>
      <c r="D2986" s="766"/>
      <c r="E2986" s="783"/>
      <c r="F2986" s="142">
        <v>190000</v>
      </c>
      <c r="G2986" s="784">
        <f t="shared" si="60"/>
        <v>-190000</v>
      </c>
      <c r="H2986" s="1193"/>
    </row>
    <row r="2987" spans="1:8" ht="16.5" thickBot="1" x14ac:dyDescent="0.3">
      <c r="A2987" s="113">
        <v>45127</v>
      </c>
      <c r="B2987" s="21" t="s">
        <v>10296</v>
      </c>
      <c r="C2987" s="13" t="s">
        <v>8394</v>
      </c>
      <c r="D2987" s="766"/>
      <c r="E2987" s="783"/>
      <c r="F2987" s="786">
        <v>190000</v>
      </c>
      <c r="G2987" s="784">
        <f t="shared" si="60"/>
        <v>-190000</v>
      </c>
      <c r="H2987" s="1194"/>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10" t="s">
        <v>10753</v>
      </c>
    </row>
    <row r="3030" spans="1:8" x14ac:dyDescent="0.25">
      <c r="A3030" s="113">
        <v>45153</v>
      </c>
      <c r="B3030" s="21" t="s">
        <v>8876</v>
      </c>
      <c r="C3030" s="13" t="s">
        <v>7467</v>
      </c>
      <c r="D3030" s="766"/>
      <c r="E3030" s="22"/>
      <c r="F3030" s="19">
        <v>201658</v>
      </c>
      <c r="G3030" s="14">
        <f t="shared" si="60"/>
        <v>-201658</v>
      </c>
      <c r="H3030" s="1211"/>
    </row>
    <row r="3031" spans="1:8" x14ac:dyDescent="0.25">
      <c r="A3031" s="113">
        <v>45153</v>
      </c>
      <c r="B3031" s="21" t="s">
        <v>9661</v>
      </c>
      <c r="C3031" s="13" t="s">
        <v>7467</v>
      </c>
      <c r="D3031" s="766"/>
      <c r="E3031" s="22"/>
      <c r="F3031" s="19">
        <v>482460</v>
      </c>
      <c r="G3031" s="14">
        <f t="shared" si="60"/>
        <v>-482460</v>
      </c>
      <c r="H3031" s="1212"/>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207" t="s">
        <v>10849</v>
      </c>
    </row>
    <row r="3034" spans="1:8" x14ac:dyDescent="0.25">
      <c r="A3034" s="113">
        <v>45154</v>
      </c>
      <c r="B3034" s="21" t="s">
        <v>9356</v>
      </c>
      <c r="C3034" s="13" t="s">
        <v>8394</v>
      </c>
      <c r="D3034" s="766"/>
      <c r="E3034" s="783"/>
      <c r="F3034" s="142">
        <v>150000</v>
      </c>
      <c r="G3034" s="784">
        <f t="shared" ref="G3034:G3170" si="62">E3034-F3034</f>
        <v>-150000</v>
      </c>
      <c r="H3034" s="1208"/>
    </row>
    <row r="3035" spans="1:8" x14ac:dyDescent="0.25">
      <c r="A3035" s="113">
        <v>45154</v>
      </c>
      <c r="B3035" s="21" t="s">
        <v>9769</v>
      </c>
      <c r="C3035" s="13" t="s">
        <v>8394</v>
      </c>
      <c r="D3035" s="766"/>
      <c r="E3035" s="783"/>
      <c r="F3035" s="142">
        <v>372320</v>
      </c>
      <c r="G3035" s="784">
        <f t="shared" si="62"/>
        <v>-372320</v>
      </c>
      <c r="H3035" s="1208"/>
    </row>
    <row r="3036" spans="1:8" x14ac:dyDescent="0.25">
      <c r="A3036" s="113">
        <v>45154</v>
      </c>
      <c r="B3036" s="21" t="s">
        <v>10151</v>
      </c>
      <c r="C3036" s="13" t="s">
        <v>8394</v>
      </c>
      <c r="D3036" s="766"/>
      <c r="E3036" s="783"/>
      <c r="F3036" s="142">
        <v>300000</v>
      </c>
      <c r="G3036" s="784">
        <f t="shared" si="62"/>
        <v>-300000</v>
      </c>
      <c r="H3036" s="1208"/>
    </row>
    <row r="3037" spans="1:8" x14ac:dyDescent="0.25">
      <c r="A3037" s="113">
        <v>45154</v>
      </c>
      <c r="B3037" s="983" t="s">
        <v>10379</v>
      </c>
      <c r="C3037" s="13" t="s">
        <v>8394</v>
      </c>
      <c r="D3037" s="766"/>
      <c r="E3037" s="783"/>
      <c r="F3037" s="142">
        <v>100000</v>
      </c>
      <c r="G3037" s="784">
        <f t="shared" si="62"/>
        <v>-100000</v>
      </c>
      <c r="H3037" s="1208"/>
    </row>
    <row r="3038" spans="1:8" x14ac:dyDescent="0.25">
      <c r="A3038" s="266">
        <v>45154</v>
      </c>
      <c r="B3038" s="978" t="s">
        <v>10232</v>
      </c>
      <c r="C3038" s="54" t="s">
        <v>8394</v>
      </c>
      <c r="D3038" s="777"/>
      <c r="E3038" s="955"/>
      <c r="F3038" s="147">
        <v>5602</v>
      </c>
      <c r="G3038" s="979">
        <f t="shared" si="62"/>
        <v>-5602</v>
      </c>
      <c r="H3038" s="1209"/>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228" t="s">
        <v>10807</v>
      </c>
      <c r="E3044" s="22">
        <v>20300</v>
      </c>
      <c r="F3044" s="19"/>
      <c r="G3044" s="14">
        <f t="shared" si="62"/>
        <v>20300</v>
      </c>
      <c r="H3044" s="1216" t="s">
        <v>9326</v>
      </c>
    </row>
    <row r="3045" spans="1:8" ht="15.75" customHeight="1" x14ac:dyDescent="0.25">
      <c r="A3045" s="113">
        <v>45156</v>
      </c>
      <c r="B3045" s="983" t="s">
        <v>10379</v>
      </c>
      <c r="C3045" s="13" t="s">
        <v>166</v>
      </c>
      <c r="D3045" s="1228"/>
      <c r="E3045" s="22">
        <v>45000</v>
      </c>
      <c r="F3045" s="19"/>
      <c r="G3045" s="14">
        <f t="shared" si="62"/>
        <v>45000</v>
      </c>
      <c r="H3045" s="1217"/>
    </row>
    <row r="3046" spans="1:8" x14ac:dyDescent="0.25">
      <c r="A3046" s="113">
        <v>45156</v>
      </c>
      <c r="B3046" s="21" t="s">
        <v>8657</v>
      </c>
      <c r="C3046" s="13" t="s">
        <v>166</v>
      </c>
      <c r="D3046" s="766"/>
      <c r="E3046" s="22"/>
      <c r="F3046" s="19">
        <v>64845</v>
      </c>
      <c r="G3046" s="14">
        <f t="shared" si="62"/>
        <v>-64845</v>
      </c>
      <c r="H3046" s="1218" t="s">
        <v>10844</v>
      </c>
    </row>
    <row r="3047" spans="1:8" x14ac:dyDescent="0.25">
      <c r="A3047" s="113">
        <v>45156</v>
      </c>
      <c r="B3047" s="21" t="s">
        <v>8868</v>
      </c>
      <c r="C3047" s="13" t="s">
        <v>166</v>
      </c>
      <c r="D3047" s="766"/>
      <c r="E3047" s="22"/>
      <c r="F3047" s="19">
        <v>22500</v>
      </c>
      <c r="G3047" s="14">
        <f t="shared" si="62"/>
        <v>-22500</v>
      </c>
      <c r="H3047" s="1214"/>
    </row>
    <row r="3048" spans="1:8" x14ac:dyDescent="0.25">
      <c r="A3048" s="113">
        <v>45156</v>
      </c>
      <c r="B3048" s="21" t="s">
        <v>10151</v>
      </c>
      <c r="C3048" s="13" t="s">
        <v>166</v>
      </c>
      <c r="D3048" s="766"/>
      <c r="E3048" s="22"/>
      <c r="F3048" s="19">
        <v>19260</v>
      </c>
      <c r="G3048" s="14">
        <f t="shared" si="62"/>
        <v>-19260</v>
      </c>
      <c r="H3048" s="1214"/>
    </row>
    <row r="3049" spans="1:8" x14ac:dyDescent="0.25">
      <c r="A3049" s="113">
        <v>45156</v>
      </c>
      <c r="B3049" s="21" t="s">
        <v>10471</v>
      </c>
      <c r="C3049" s="13" t="s">
        <v>166</v>
      </c>
      <c r="D3049" s="766"/>
      <c r="E3049" s="22"/>
      <c r="F3049" s="19">
        <v>34640</v>
      </c>
      <c r="G3049" s="14">
        <f t="shared" si="62"/>
        <v>-34640</v>
      </c>
      <c r="H3049" s="1214"/>
    </row>
    <row r="3050" spans="1:8" x14ac:dyDescent="0.25">
      <c r="A3050" s="113">
        <v>45156</v>
      </c>
      <c r="B3050" s="983" t="s">
        <v>10379</v>
      </c>
      <c r="C3050" s="13" t="s">
        <v>166</v>
      </c>
      <c r="D3050" s="766"/>
      <c r="E3050" s="22"/>
      <c r="F3050" s="19">
        <v>58755</v>
      </c>
      <c r="G3050" s="14">
        <f t="shared" si="62"/>
        <v>-58755</v>
      </c>
      <c r="H3050" s="1215"/>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07" t="s">
        <v>10849</v>
      </c>
    </row>
    <row r="3066" spans="1:8" x14ac:dyDescent="0.25">
      <c r="A3066" s="113">
        <v>45161</v>
      </c>
      <c r="B3066" s="983" t="s">
        <v>10296</v>
      </c>
      <c r="C3066" s="140" t="s">
        <v>8394</v>
      </c>
      <c r="D3066" s="984"/>
      <c r="E3066" s="783"/>
      <c r="F3066" s="142">
        <v>112135</v>
      </c>
      <c r="G3066" s="784">
        <f t="shared" si="62"/>
        <v>-112135</v>
      </c>
      <c r="H3066" s="1208"/>
    </row>
    <row r="3067" spans="1:8" x14ac:dyDescent="0.25">
      <c r="A3067" s="113">
        <v>45161</v>
      </c>
      <c r="B3067" s="21" t="s">
        <v>9356</v>
      </c>
      <c r="C3067" s="140" t="s">
        <v>8394</v>
      </c>
      <c r="D3067" s="984"/>
      <c r="E3067" s="783"/>
      <c r="F3067" s="142">
        <v>22065</v>
      </c>
      <c r="G3067" s="784">
        <f t="shared" si="62"/>
        <v>-22065</v>
      </c>
      <c r="H3067" s="1208"/>
    </row>
    <row r="3068" spans="1:8" x14ac:dyDescent="0.25">
      <c r="A3068" s="113">
        <v>45161</v>
      </c>
      <c r="B3068" s="983" t="s">
        <v>10151</v>
      </c>
      <c r="C3068" s="140" t="s">
        <v>8394</v>
      </c>
      <c r="D3068" s="984"/>
      <c r="E3068" s="783"/>
      <c r="F3068" s="142">
        <v>300000</v>
      </c>
      <c r="G3068" s="784">
        <f t="shared" si="62"/>
        <v>-300000</v>
      </c>
      <c r="H3068" s="1208"/>
    </row>
    <row r="3069" spans="1:8" x14ac:dyDescent="0.25">
      <c r="A3069" s="113">
        <v>45161</v>
      </c>
      <c r="B3069" s="983" t="s">
        <v>10379</v>
      </c>
      <c r="C3069" s="140" t="s">
        <v>8394</v>
      </c>
      <c r="D3069" s="984"/>
      <c r="E3069" s="783"/>
      <c r="F3069" s="142">
        <v>200000</v>
      </c>
      <c r="G3069" s="784">
        <f t="shared" si="62"/>
        <v>-200000</v>
      </c>
      <c r="H3069" s="1208"/>
    </row>
    <row r="3070" spans="1:8" ht="16.5" thickBot="1" x14ac:dyDescent="0.3">
      <c r="A3070" s="113">
        <v>45161</v>
      </c>
      <c r="B3070" s="983" t="s">
        <v>10232</v>
      </c>
      <c r="C3070" s="986" t="s">
        <v>8394</v>
      </c>
      <c r="D3070" s="984"/>
      <c r="E3070" s="783"/>
      <c r="F3070" s="786">
        <v>337781</v>
      </c>
      <c r="G3070" s="784">
        <f t="shared" si="62"/>
        <v>-337781</v>
      </c>
      <c r="H3070" s="1209"/>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229" t="s">
        <v>10857</v>
      </c>
    </row>
    <row r="3080" spans="1:8" x14ac:dyDescent="0.25">
      <c r="A3080" s="113">
        <v>45164</v>
      </c>
      <c r="B3080" s="21" t="s">
        <v>9967</v>
      </c>
      <c r="C3080" s="13" t="s">
        <v>169</v>
      </c>
      <c r="D3080" s="766"/>
      <c r="E3080" s="783"/>
      <c r="F3080" s="142">
        <v>23382</v>
      </c>
      <c r="G3080" s="784">
        <f t="shared" si="62"/>
        <v>-23382</v>
      </c>
      <c r="H3080" s="1230"/>
    </row>
    <row r="3081" spans="1:8" x14ac:dyDescent="0.25">
      <c r="A3081" s="113">
        <v>45164</v>
      </c>
      <c r="B3081" s="21" t="s">
        <v>9986</v>
      </c>
      <c r="C3081" s="13" t="s">
        <v>169</v>
      </c>
      <c r="D3081" s="766"/>
      <c r="E3081" s="783"/>
      <c r="F3081" s="142">
        <v>37222</v>
      </c>
      <c r="G3081" s="784">
        <f t="shared" si="62"/>
        <v>-37222</v>
      </c>
      <c r="H3081" s="1230"/>
    </row>
    <row r="3082" spans="1:8" x14ac:dyDescent="0.25">
      <c r="A3082" s="113">
        <v>45164</v>
      </c>
      <c r="B3082" s="21" t="s">
        <v>10296</v>
      </c>
      <c r="C3082" s="13" t="s">
        <v>169</v>
      </c>
      <c r="D3082" s="766"/>
      <c r="E3082" s="783"/>
      <c r="F3082" s="142">
        <v>129892</v>
      </c>
      <c r="G3082" s="784">
        <f t="shared" si="62"/>
        <v>-129892</v>
      </c>
      <c r="H3082" s="1230"/>
    </row>
    <row r="3083" spans="1:8" ht="16.5" thickBot="1" x14ac:dyDescent="0.3">
      <c r="A3083" s="113">
        <v>45164</v>
      </c>
      <c r="B3083" s="21" t="s">
        <v>10572</v>
      </c>
      <c r="C3083" s="13" t="s">
        <v>169</v>
      </c>
      <c r="D3083" s="766"/>
      <c r="E3083" s="783"/>
      <c r="F3083" s="786">
        <v>7300</v>
      </c>
      <c r="G3083" s="784">
        <f t="shared" si="62"/>
        <v>-7300</v>
      </c>
      <c r="H3083" s="1231"/>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2" t="s">
        <v>10877</v>
      </c>
    </row>
    <row r="3086" spans="1:8" x14ac:dyDescent="0.25">
      <c r="A3086" s="113">
        <v>45164</v>
      </c>
      <c r="B3086" s="21" t="s">
        <v>10296</v>
      </c>
      <c r="C3086" s="13" t="s">
        <v>1803</v>
      </c>
      <c r="D3086" s="766"/>
      <c r="E3086" s="783"/>
      <c r="F3086" s="142">
        <v>4870</v>
      </c>
      <c r="G3086" s="784">
        <f t="shared" si="62"/>
        <v>-4870</v>
      </c>
      <c r="H3086" s="1233"/>
    </row>
    <row r="3087" spans="1:8" ht="16.5" thickBot="1" x14ac:dyDescent="0.3">
      <c r="A3087" s="113">
        <v>45164</v>
      </c>
      <c r="B3087" s="21" t="s">
        <v>10910</v>
      </c>
      <c r="C3087" s="13" t="s">
        <v>1803</v>
      </c>
      <c r="D3087" s="766"/>
      <c r="E3087" s="955"/>
      <c r="F3087" s="786">
        <v>75050</v>
      </c>
      <c r="G3087" s="979">
        <f t="shared" si="62"/>
        <v>-75050</v>
      </c>
      <c r="H3087" s="1234"/>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5" t="s">
        <v>11007</v>
      </c>
    </row>
    <row r="3111" spans="1:8" x14ac:dyDescent="0.25">
      <c r="A3111" s="113">
        <v>45174</v>
      </c>
      <c r="B3111" s="21" t="s">
        <v>10572</v>
      </c>
      <c r="C3111" s="13" t="s">
        <v>180</v>
      </c>
      <c r="D3111" s="766"/>
      <c r="E3111" s="22"/>
      <c r="F3111" s="19">
        <v>120960</v>
      </c>
      <c r="G3111" s="14">
        <f t="shared" si="62"/>
        <v>-120960</v>
      </c>
      <c r="H3111" s="1213"/>
    </row>
    <row r="3112" spans="1:8" x14ac:dyDescent="0.25">
      <c r="A3112" s="113">
        <v>45174</v>
      </c>
      <c r="B3112" s="21" t="s">
        <v>10379</v>
      </c>
      <c r="C3112" s="13" t="s">
        <v>180</v>
      </c>
      <c r="D3112" s="766"/>
      <c r="E3112" s="22"/>
      <c r="F3112" s="19">
        <v>4960</v>
      </c>
      <c r="G3112" s="14">
        <f t="shared" si="62"/>
        <v>-4960</v>
      </c>
      <c r="H3112" s="1156"/>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12271</v>
      </c>
      <c r="E3115" s="22">
        <v>667008</v>
      </c>
      <c r="F3115" s="19"/>
      <c r="G3115" s="14">
        <f t="shared" si="62"/>
        <v>667008</v>
      </c>
      <c r="H3115" s="956"/>
    </row>
    <row r="3116" spans="1:8" x14ac:dyDescent="0.25">
      <c r="A3116" s="113">
        <v>45173</v>
      </c>
      <c r="B3116" s="21" t="s">
        <v>8876</v>
      </c>
      <c r="C3116" s="13" t="s">
        <v>5187</v>
      </c>
      <c r="D3116" s="766" t="s">
        <v>12268</v>
      </c>
      <c r="E3116" s="22">
        <v>19540</v>
      </c>
      <c r="F3116" s="19"/>
      <c r="G3116" s="14">
        <f t="shared" si="62"/>
        <v>19540</v>
      </c>
      <c r="H3116" s="956"/>
    </row>
    <row r="3117" spans="1:8" x14ac:dyDescent="0.25">
      <c r="A3117" s="113">
        <v>45173</v>
      </c>
      <c r="B3117" s="21" t="s">
        <v>10296</v>
      </c>
      <c r="C3117" s="13" t="s">
        <v>5187</v>
      </c>
      <c r="D3117" s="766" t="s">
        <v>12270</v>
      </c>
      <c r="E3117" s="22">
        <v>127320</v>
      </c>
      <c r="F3117" s="19"/>
      <c r="G3117" s="14">
        <f t="shared" si="62"/>
        <v>127320</v>
      </c>
      <c r="H3117" s="956"/>
    </row>
    <row r="3118" spans="1:8" x14ac:dyDescent="0.25">
      <c r="A3118" s="113">
        <v>45173</v>
      </c>
      <c r="B3118" s="21" t="s">
        <v>10296</v>
      </c>
      <c r="C3118" s="13" t="s">
        <v>5187</v>
      </c>
      <c r="D3118" s="766" t="s">
        <v>12269</v>
      </c>
      <c r="E3118" s="22">
        <v>40720</v>
      </c>
      <c r="F3118" s="19"/>
      <c r="G3118" s="14">
        <f t="shared" si="62"/>
        <v>40720</v>
      </c>
      <c r="H3118" s="956"/>
    </row>
    <row r="3119" spans="1:8" x14ac:dyDescent="0.25">
      <c r="A3119" s="113">
        <v>45173</v>
      </c>
      <c r="B3119" s="21" t="s">
        <v>10122</v>
      </c>
      <c r="C3119" s="13" t="s">
        <v>5187</v>
      </c>
      <c r="D3119" s="766" t="s">
        <v>12148</v>
      </c>
      <c r="E3119" s="22">
        <v>80000</v>
      </c>
      <c r="F3119" s="19"/>
      <c r="G3119" s="14">
        <f t="shared" si="62"/>
        <v>80000</v>
      </c>
      <c r="H3119" s="956"/>
    </row>
    <row r="3120" spans="1:8" x14ac:dyDescent="0.25">
      <c r="A3120" s="113">
        <v>45173</v>
      </c>
      <c r="B3120" s="21" t="s">
        <v>10296</v>
      </c>
      <c r="C3120" s="13" t="s">
        <v>5187</v>
      </c>
      <c r="D3120" s="766" t="s">
        <v>12267</v>
      </c>
      <c r="E3120" s="22">
        <v>48600</v>
      </c>
      <c r="F3120" s="19"/>
      <c r="G3120" s="14">
        <f t="shared" si="62"/>
        <v>48600</v>
      </c>
      <c r="H3120" s="956"/>
    </row>
    <row r="3121" spans="1:10" x14ac:dyDescent="0.25">
      <c r="A3121" s="113">
        <v>45173</v>
      </c>
      <c r="B3121" s="21" t="s">
        <v>8876</v>
      </c>
      <c r="C3121" s="13" t="s">
        <v>5187</v>
      </c>
      <c r="D3121" s="766" t="s">
        <v>12266</v>
      </c>
      <c r="E3121" s="22">
        <v>30240</v>
      </c>
      <c r="F3121" s="19"/>
      <c r="G3121" s="14">
        <f t="shared" si="62"/>
        <v>30240</v>
      </c>
      <c r="H3121" s="956"/>
    </row>
    <row r="3122" spans="1:10" x14ac:dyDescent="0.25">
      <c r="A3122" s="113">
        <v>45173</v>
      </c>
      <c r="B3122" s="21" t="s">
        <v>8876</v>
      </c>
      <c r="C3122" s="13" t="s">
        <v>5187</v>
      </c>
      <c r="D3122" s="766" t="s">
        <v>12265</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12289</v>
      </c>
      <c r="D3130" s="766"/>
      <c r="E3130" s="22"/>
      <c r="F3130" s="19">
        <v>938219</v>
      </c>
      <c r="G3130" s="14">
        <f t="shared" si="62"/>
        <v>-938219</v>
      </c>
      <c r="H3130" s="13" t="s">
        <v>11231</v>
      </c>
    </row>
    <row r="3131" spans="1:10" x14ac:dyDescent="0.25">
      <c r="A3131" s="113">
        <v>45175</v>
      </c>
      <c r="B3131" s="21" t="s">
        <v>10910</v>
      </c>
      <c r="C3131" s="13" t="s">
        <v>12289</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95" t="s">
        <v>11165</v>
      </c>
      <c r="E3152" s="22">
        <v>35941</v>
      </c>
      <c r="F3152" s="19"/>
      <c r="G3152" s="14">
        <f t="shared" si="62"/>
        <v>35941</v>
      </c>
      <c r="H3152" s="13"/>
    </row>
    <row r="3153" spans="1:8" x14ac:dyDescent="0.25">
      <c r="A3153" s="113">
        <v>45190</v>
      </c>
      <c r="B3153" s="21" t="s">
        <v>11077</v>
      </c>
      <c r="C3153" s="13" t="s">
        <v>8394</v>
      </c>
      <c r="D3153" s="1196"/>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95" t="s">
        <v>11167</v>
      </c>
      <c r="E3155" s="22">
        <v>3870</v>
      </c>
      <c r="F3155" s="19"/>
      <c r="G3155" s="14">
        <f t="shared" si="62"/>
        <v>3870</v>
      </c>
      <c r="H3155" s="13"/>
    </row>
    <row r="3156" spans="1:8" x14ac:dyDescent="0.25">
      <c r="A3156" s="113">
        <v>45190</v>
      </c>
      <c r="B3156" s="21" t="s">
        <v>11077</v>
      </c>
      <c r="C3156" s="13" t="s">
        <v>8394</v>
      </c>
      <c r="D3156" s="1196"/>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238" t="s">
        <v>11175</v>
      </c>
    </row>
    <row r="3171" spans="1:8" x14ac:dyDescent="0.25">
      <c r="A3171" s="113">
        <v>45188</v>
      </c>
      <c r="B3171" s="21" t="s">
        <v>9967</v>
      </c>
      <c r="C3171" s="13" t="s">
        <v>164</v>
      </c>
      <c r="D3171" s="766"/>
      <c r="E3171" s="783"/>
      <c r="F3171" s="142">
        <v>1260</v>
      </c>
      <c r="G3171" s="784">
        <f t="shared" ref="G3171:G3272" si="64">E3171-F3171</f>
        <v>-1260</v>
      </c>
      <c r="H3171" s="1239"/>
    </row>
    <row r="3172" spans="1:8" x14ac:dyDescent="0.25">
      <c r="A3172" s="113">
        <v>45188</v>
      </c>
      <c r="B3172" s="21" t="s">
        <v>9986</v>
      </c>
      <c r="C3172" s="13" t="s">
        <v>164</v>
      </c>
      <c r="D3172" s="766"/>
      <c r="E3172" s="783"/>
      <c r="F3172" s="142">
        <v>9626</v>
      </c>
      <c r="G3172" s="784">
        <f t="shared" si="64"/>
        <v>-9626</v>
      </c>
      <c r="H3172" s="1239"/>
    </row>
    <row r="3173" spans="1:8" x14ac:dyDescent="0.25">
      <c r="A3173" s="113">
        <v>45188</v>
      </c>
      <c r="B3173" s="21" t="s">
        <v>10151</v>
      </c>
      <c r="C3173" s="13" t="s">
        <v>164</v>
      </c>
      <c r="D3173" s="766"/>
      <c r="E3173" s="783"/>
      <c r="F3173" s="142">
        <v>6023</v>
      </c>
      <c r="G3173" s="784">
        <f t="shared" si="64"/>
        <v>-6023</v>
      </c>
      <c r="H3173" s="1239"/>
    </row>
    <row r="3174" spans="1:8" x14ac:dyDescent="0.25">
      <c r="A3174" s="113">
        <v>45188</v>
      </c>
      <c r="B3174" s="21" t="s">
        <v>10296</v>
      </c>
      <c r="C3174" s="13" t="s">
        <v>164</v>
      </c>
      <c r="D3174" s="766"/>
      <c r="E3174" s="783"/>
      <c r="F3174" s="142">
        <v>6055</v>
      </c>
      <c r="G3174" s="784">
        <f t="shared" si="64"/>
        <v>-6055</v>
      </c>
      <c r="H3174" s="1239"/>
    </row>
    <row r="3175" spans="1:8" x14ac:dyDescent="0.25">
      <c r="A3175" s="113">
        <v>45188</v>
      </c>
      <c r="B3175" s="21" t="s">
        <v>10471</v>
      </c>
      <c r="C3175" s="13" t="s">
        <v>164</v>
      </c>
      <c r="D3175" s="766"/>
      <c r="E3175" s="783"/>
      <c r="F3175" s="142">
        <v>60002</v>
      </c>
      <c r="G3175" s="784">
        <f t="shared" si="64"/>
        <v>-60002</v>
      </c>
      <c r="H3175" s="1239"/>
    </row>
    <row r="3176" spans="1:8" x14ac:dyDescent="0.25">
      <c r="A3176" s="113">
        <v>45188</v>
      </c>
      <c r="B3176" s="21" t="s">
        <v>10232</v>
      </c>
      <c r="C3176" s="13" t="s">
        <v>164</v>
      </c>
      <c r="D3176" s="766"/>
      <c r="E3176" s="783"/>
      <c r="F3176" s="142">
        <v>9551</v>
      </c>
      <c r="G3176" s="784">
        <f t="shared" si="64"/>
        <v>-9551</v>
      </c>
      <c r="H3176" s="1239"/>
    </row>
    <row r="3177" spans="1:8" x14ac:dyDescent="0.25">
      <c r="A3177" s="113">
        <v>45188</v>
      </c>
      <c r="B3177" s="21" t="s">
        <v>9356</v>
      </c>
      <c r="C3177" s="13" t="s">
        <v>164</v>
      </c>
      <c r="D3177" s="766"/>
      <c r="E3177" s="783"/>
      <c r="F3177" s="142">
        <v>20807</v>
      </c>
      <c r="G3177" s="784">
        <f t="shared" si="64"/>
        <v>-20807</v>
      </c>
      <c r="H3177" s="1239"/>
    </row>
    <row r="3178" spans="1:8" ht="16.5" thickBot="1" x14ac:dyDescent="0.3">
      <c r="A3178" s="113">
        <v>45188</v>
      </c>
      <c r="B3178" s="21" t="s">
        <v>10379</v>
      </c>
      <c r="C3178" s="13" t="s">
        <v>164</v>
      </c>
      <c r="D3178" s="766"/>
      <c r="E3178" s="783"/>
      <c r="F3178" s="786">
        <v>14924</v>
      </c>
      <c r="G3178" s="784">
        <f t="shared" si="64"/>
        <v>-14924</v>
      </c>
      <c r="H3178" s="1240"/>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55" t="s">
        <v>11174</v>
      </c>
    </row>
    <row r="3182" spans="1:8" x14ac:dyDescent="0.25">
      <c r="A3182" s="113">
        <v>45190</v>
      </c>
      <c r="B3182" s="21" t="s">
        <v>10572</v>
      </c>
      <c r="C3182" s="13" t="s">
        <v>169</v>
      </c>
      <c r="D3182" s="766"/>
      <c r="E3182" s="783"/>
      <c r="F3182" s="142">
        <v>100000</v>
      </c>
      <c r="G3182" s="784">
        <f t="shared" si="64"/>
        <v>-100000</v>
      </c>
      <c r="H3182" s="1213"/>
    </row>
    <row r="3183" spans="1:8" ht="16.5" thickBot="1" x14ac:dyDescent="0.3">
      <c r="A3183" s="113">
        <v>45190</v>
      </c>
      <c r="B3183" s="21" t="s">
        <v>9356</v>
      </c>
      <c r="C3183" s="13" t="s">
        <v>169</v>
      </c>
      <c r="D3183" s="766"/>
      <c r="E3183" s="783"/>
      <c r="F3183" s="786">
        <v>300000</v>
      </c>
      <c r="G3183" s="784">
        <f t="shared" si="64"/>
        <v>-300000</v>
      </c>
      <c r="H3183" s="1156"/>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55" t="s">
        <v>11226</v>
      </c>
    </row>
    <row r="3191" spans="1:8" x14ac:dyDescent="0.25">
      <c r="A3191" s="113">
        <v>45195</v>
      </c>
      <c r="B3191" s="21" t="s">
        <v>10572</v>
      </c>
      <c r="C3191" s="13" t="s">
        <v>8394</v>
      </c>
      <c r="D3191" s="766"/>
      <c r="E3191" s="783"/>
      <c r="F3191" s="152">
        <v>11574</v>
      </c>
      <c r="G3191" s="784">
        <f t="shared" si="64"/>
        <v>-11574</v>
      </c>
      <c r="H3191" s="1213"/>
    </row>
    <row r="3192" spans="1:8" x14ac:dyDescent="0.25">
      <c r="A3192" s="113">
        <v>45195</v>
      </c>
      <c r="B3192" s="21" t="s">
        <v>9356</v>
      </c>
      <c r="C3192" s="13" t="s">
        <v>8394</v>
      </c>
      <c r="D3192" s="766"/>
      <c r="E3192" s="783"/>
      <c r="F3192" s="152">
        <v>120076</v>
      </c>
      <c r="G3192" s="784">
        <f t="shared" si="64"/>
        <v>-120076</v>
      </c>
      <c r="H3192" s="1213"/>
    </row>
    <row r="3193" spans="1:8" x14ac:dyDescent="0.25">
      <c r="A3193" s="113">
        <v>45195</v>
      </c>
      <c r="B3193" s="21" t="s">
        <v>10379</v>
      </c>
      <c r="C3193" s="13" t="s">
        <v>8394</v>
      </c>
      <c r="D3193" s="766"/>
      <c r="E3193" s="783"/>
      <c r="F3193" s="152">
        <v>209438</v>
      </c>
      <c r="G3193" s="784">
        <f t="shared" si="64"/>
        <v>-209438</v>
      </c>
      <c r="H3193" s="1213"/>
    </row>
    <row r="3194" spans="1:8" x14ac:dyDescent="0.25">
      <c r="A3194" s="113">
        <v>45195</v>
      </c>
      <c r="B3194" s="21" t="s">
        <v>11077</v>
      </c>
      <c r="C3194" s="13" t="s">
        <v>8394</v>
      </c>
      <c r="D3194" s="766"/>
      <c r="E3194" s="783"/>
      <c r="F3194" s="152">
        <v>203556</v>
      </c>
      <c r="G3194" s="784">
        <f t="shared" si="64"/>
        <v>-203556</v>
      </c>
      <c r="H3194" s="1213"/>
    </row>
    <row r="3195" spans="1:8" ht="16.5" customHeight="1" thickBot="1" x14ac:dyDescent="0.3">
      <c r="A3195" s="113">
        <v>45195</v>
      </c>
      <c r="B3195" s="21" t="s">
        <v>10577</v>
      </c>
      <c r="C3195" s="13" t="s">
        <v>8394</v>
      </c>
      <c r="D3195" s="766"/>
      <c r="E3195" s="783"/>
      <c r="F3195" s="296">
        <v>296860</v>
      </c>
      <c r="G3195" s="784">
        <f t="shared" si="64"/>
        <v>-296860</v>
      </c>
      <c r="H3195" s="1156"/>
    </row>
    <row r="3196" spans="1:8" x14ac:dyDescent="0.25">
      <c r="A3196" s="113">
        <v>45195</v>
      </c>
      <c r="B3196" s="21" t="s">
        <v>10572</v>
      </c>
      <c r="C3196" s="13" t="s">
        <v>7467</v>
      </c>
      <c r="D3196" s="766"/>
      <c r="E3196" s="783"/>
      <c r="F3196" s="785">
        <v>586928</v>
      </c>
      <c r="G3196" s="784">
        <f t="shared" si="64"/>
        <v>-586928</v>
      </c>
      <c r="H3196" s="1203" t="s">
        <v>11215</v>
      </c>
    </row>
    <row r="3197" spans="1:8" x14ac:dyDescent="0.25">
      <c r="A3197" s="113">
        <v>45195</v>
      </c>
      <c r="B3197" s="21" t="s">
        <v>9661</v>
      </c>
      <c r="C3197" s="13" t="s">
        <v>7467</v>
      </c>
      <c r="D3197" s="766"/>
      <c r="E3197" s="783"/>
      <c r="F3197" s="142">
        <v>130436</v>
      </c>
      <c r="G3197" s="784">
        <f t="shared" si="64"/>
        <v>-130436</v>
      </c>
      <c r="H3197" s="1204"/>
    </row>
    <row r="3198" spans="1:8" ht="16.5" thickBot="1" x14ac:dyDescent="0.3">
      <c r="A3198" s="113">
        <v>45195</v>
      </c>
      <c r="B3198" s="21" t="s">
        <v>10296</v>
      </c>
      <c r="C3198" s="13" t="s">
        <v>7467</v>
      </c>
      <c r="D3198" s="766"/>
      <c r="E3198" s="783"/>
      <c r="F3198" s="786">
        <v>82636</v>
      </c>
      <c r="G3198" s="784">
        <f t="shared" si="64"/>
        <v>-82636</v>
      </c>
      <c r="H3198" s="1205"/>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55" t="s">
        <v>11174</v>
      </c>
    </row>
    <row r="3202" spans="1:8" x14ac:dyDescent="0.25">
      <c r="A3202" s="113">
        <v>45195</v>
      </c>
      <c r="B3202" s="21" t="s">
        <v>10151</v>
      </c>
      <c r="C3202" s="13" t="s">
        <v>7467</v>
      </c>
      <c r="D3202" s="766"/>
      <c r="E3202" s="783"/>
      <c r="F3202" s="152">
        <v>228360</v>
      </c>
      <c r="G3202" s="784">
        <f t="shared" si="64"/>
        <v>-228360</v>
      </c>
      <c r="H3202" s="1213"/>
    </row>
    <row r="3203" spans="1:8" x14ac:dyDescent="0.25">
      <c r="A3203" s="113">
        <v>45195</v>
      </c>
      <c r="B3203" s="21" t="s">
        <v>9986</v>
      </c>
      <c r="C3203" s="13" t="s">
        <v>7467</v>
      </c>
      <c r="D3203" s="766"/>
      <c r="E3203" s="783"/>
      <c r="F3203" s="152">
        <v>35755</v>
      </c>
      <c r="G3203" s="784">
        <f t="shared" si="64"/>
        <v>-35755</v>
      </c>
      <c r="H3203" s="1213"/>
    </row>
    <row r="3204" spans="1:8" ht="16.5" thickBot="1" x14ac:dyDescent="0.3">
      <c r="A3204" s="113">
        <v>45195</v>
      </c>
      <c r="B3204" s="21" t="s">
        <v>11077</v>
      </c>
      <c r="C3204" s="13" t="s">
        <v>7467</v>
      </c>
      <c r="D3204" s="766"/>
      <c r="E3204" s="783"/>
      <c r="F3204" s="296">
        <f>500000-F3203-F3202-F3201</f>
        <v>203425</v>
      </c>
      <c r="G3204" s="784">
        <f t="shared" si="64"/>
        <v>-203425</v>
      </c>
      <c r="H3204" s="1156"/>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12272</v>
      </c>
      <c r="E3212" s="783">
        <v>198000</v>
      </c>
      <c r="F3212" s="214"/>
      <c r="G3212" s="784">
        <f t="shared" si="64"/>
        <v>198000</v>
      </c>
      <c r="H3212" s="956"/>
    </row>
    <row r="3213" spans="1:8" x14ac:dyDescent="0.25">
      <c r="A3213" s="113">
        <v>45201</v>
      </c>
      <c r="B3213" s="21" t="s">
        <v>10296</v>
      </c>
      <c r="C3213" s="13" t="s">
        <v>5187</v>
      </c>
      <c r="D3213" s="766" t="s">
        <v>12266</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5" t="s">
        <v>11174</v>
      </c>
    </row>
    <row r="3218" spans="1:8" x14ac:dyDescent="0.25">
      <c r="A3218" s="113">
        <v>45202</v>
      </c>
      <c r="B3218" s="21" t="s">
        <v>8868</v>
      </c>
      <c r="C3218" s="13" t="s">
        <v>168</v>
      </c>
      <c r="D3218" s="766"/>
      <c r="E3218" s="783"/>
      <c r="F3218" s="152">
        <v>227720</v>
      </c>
      <c r="G3218" s="784">
        <f t="shared" si="64"/>
        <v>-227720</v>
      </c>
      <c r="H3218" s="1213"/>
    </row>
    <row r="3219" spans="1:8" x14ac:dyDescent="0.25">
      <c r="A3219" s="113">
        <v>45202</v>
      </c>
      <c r="B3219" s="21" t="s">
        <v>9507</v>
      </c>
      <c r="C3219" s="13" t="s">
        <v>168</v>
      </c>
      <c r="D3219" s="766"/>
      <c r="E3219" s="783"/>
      <c r="F3219" s="152">
        <v>9820</v>
      </c>
      <c r="G3219" s="784">
        <f t="shared" si="64"/>
        <v>-9820</v>
      </c>
      <c r="H3219" s="1213"/>
    </row>
    <row r="3220" spans="1:8" ht="16.5" thickBot="1" x14ac:dyDescent="0.3">
      <c r="A3220" s="113">
        <v>45202</v>
      </c>
      <c r="B3220" s="21" t="s">
        <v>10296</v>
      </c>
      <c r="C3220" s="13" t="s">
        <v>168</v>
      </c>
      <c r="D3220" s="766"/>
      <c r="E3220" s="783"/>
      <c r="F3220" s="296">
        <v>179260</v>
      </c>
      <c r="G3220" s="784">
        <f t="shared" si="64"/>
        <v>-179260</v>
      </c>
      <c r="H3220" s="1156"/>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12275</v>
      </c>
      <c r="E3236" s="22">
        <v>291621.59999999998</v>
      </c>
      <c r="F3236" s="19"/>
      <c r="G3236" s="14">
        <f t="shared" si="64"/>
        <v>291621.59999999998</v>
      </c>
      <c r="H3236" s="13" t="s">
        <v>12279</v>
      </c>
    </row>
    <row r="3237" spans="1:8" x14ac:dyDescent="0.25">
      <c r="A3237" s="113">
        <v>45209</v>
      </c>
      <c r="B3237" s="21" t="s">
        <v>10910</v>
      </c>
      <c r="C3237" s="13" t="s">
        <v>5187</v>
      </c>
      <c r="D3237" s="766" t="s">
        <v>12276</v>
      </c>
      <c r="E3237" s="22">
        <v>87097.5</v>
      </c>
      <c r="F3237" s="19"/>
      <c r="G3237" s="14">
        <f t="shared" si="64"/>
        <v>87097.5</v>
      </c>
      <c r="H3237" s="13" t="s">
        <v>12279</v>
      </c>
    </row>
    <row r="3238" spans="1:8" x14ac:dyDescent="0.25">
      <c r="A3238" s="113">
        <v>45209</v>
      </c>
      <c r="B3238" s="21" t="s">
        <v>10910</v>
      </c>
      <c r="C3238" s="13" t="s">
        <v>5187</v>
      </c>
      <c r="D3238" s="766" t="s">
        <v>12277</v>
      </c>
      <c r="E3238" s="22">
        <v>214930.8</v>
      </c>
      <c r="F3238" s="19"/>
      <c r="G3238" s="14">
        <f t="shared" si="64"/>
        <v>214930.8</v>
      </c>
      <c r="H3238" s="13" t="s">
        <v>12279</v>
      </c>
    </row>
    <row r="3239" spans="1:8" x14ac:dyDescent="0.25">
      <c r="A3239" s="113">
        <v>45209</v>
      </c>
      <c r="B3239" s="21" t="s">
        <v>10910</v>
      </c>
      <c r="C3239" s="13" t="s">
        <v>5187</v>
      </c>
      <c r="D3239" s="766" t="s">
        <v>12278</v>
      </c>
      <c r="E3239" s="22">
        <v>253933.2</v>
      </c>
      <c r="F3239" s="19"/>
      <c r="G3239" s="14">
        <f t="shared" si="64"/>
        <v>253933.2</v>
      </c>
      <c r="H3239" s="13" t="s">
        <v>12279</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12273</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55" t="s">
        <v>11397</v>
      </c>
    </row>
    <row r="3273" spans="1:8" x14ac:dyDescent="0.25">
      <c r="A3273" s="113">
        <v>45216</v>
      </c>
      <c r="B3273" s="21" t="s">
        <v>9356</v>
      </c>
      <c r="C3273" s="13" t="s">
        <v>8394</v>
      </c>
      <c r="D3273" s="766"/>
      <c r="E3273" s="22"/>
      <c r="F3273" s="19">
        <v>3763</v>
      </c>
      <c r="G3273" s="14">
        <f t="shared" ref="G3273:G3363" si="65">E3273-F3273</f>
        <v>-3763</v>
      </c>
      <c r="H3273" s="1213"/>
    </row>
    <row r="3274" spans="1:8" x14ac:dyDescent="0.25">
      <c r="A3274" s="113">
        <v>45216</v>
      </c>
      <c r="B3274" s="21" t="s">
        <v>10379</v>
      </c>
      <c r="C3274" s="13" t="s">
        <v>8394</v>
      </c>
      <c r="D3274" s="766"/>
      <c r="E3274" s="22"/>
      <c r="F3274" s="19">
        <v>17368</v>
      </c>
      <c r="G3274" s="14">
        <f t="shared" si="65"/>
        <v>-17368</v>
      </c>
      <c r="H3274" s="1213"/>
    </row>
    <row r="3275" spans="1:8" x14ac:dyDescent="0.25">
      <c r="A3275" s="113">
        <v>45216</v>
      </c>
      <c r="B3275" s="21" t="s">
        <v>11077</v>
      </c>
      <c r="C3275" s="13" t="s">
        <v>8394</v>
      </c>
      <c r="D3275" s="766"/>
      <c r="E3275" s="22"/>
      <c r="F3275" s="19">
        <v>194858</v>
      </c>
      <c r="G3275" s="14">
        <f t="shared" si="65"/>
        <v>-194858</v>
      </c>
      <c r="H3275" s="1213"/>
    </row>
    <row r="3276" spans="1:8" x14ac:dyDescent="0.25">
      <c r="A3276" s="113">
        <v>45216</v>
      </c>
      <c r="B3276" s="21" t="s">
        <v>10232</v>
      </c>
      <c r="C3276" s="13" t="s">
        <v>8394</v>
      </c>
      <c r="D3276" s="766"/>
      <c r="E3276" s="22"/>
      <c r="F3276" s="19">
        <v>650000</v>
      </c>
      <c r="G3276" s="14">
        <f t="shared" si="65"/>
        <v>-650000</v>
      </c>
      <c r="H3276" s="1213"/>
    </row>
    <row r="3277" spans="1:8" x14ac:dyDescent="0.25">
      <c r="A3277" s="113">
        <v>45216</v>
      </c>
      <c r="B3277" s="21" t="s">
        <v>10910</v>
      </c>
      <c r="C3277" s="13" t="s">
        <v>8394</v>
      </c>
      <c r="D3277" s="766"/>
      <c r="E3277" s="22"/>
      <c r="F3277" s="19">
        <v>308871</v>
      </c>
      <c r="G3277" s="14">
        <f t="shared" si="65"/>
        <v>-308871</v>
      </c>
      <c r="H3277" s="1213"/>
    </row>
    <row r="3278" spans="1:8" x14ac:dyDescent="0.25">
      <c r="A3278" s="113">
        <v>45216</v>
      </c>
      <c r="B3278" s="21" t="s">
        <v>10577</v>
      </c>
      <c r="C3278" s="13" t="s">
        <v>8394</v>
      </c>
      <c r="D3278" s="766"/>
      <c r="E3278" s="22"/>
      <c r="F3278" s="19">
        <v>250000</v>
      </c>
      <c r="G3278" s="14">
        <f t="shared" si="65"/>
        <v>-250000</v>
      </c>
      <c r="H3278" s="1156"/>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227" t="s">
        <v>11449</v>
      </c>
      <c r="E3289" s="22">
        <v>20103</v>
      </c>
      <c r="F3289" s="19"/>
      <c r="G3289" s="14">
        <f t="shared" si="65"/>
        <v>20103</v>
      </c>
      <c r="H3289" s="13"/>
    </row>
    <row r="3290" spans="1:8" x14ac:dyDescent="0.25">
      <c r="A3290" s="113">
        <v>45220</v>
      </c>
      <c r="B3290" s="21" t="s">
        <v>11201</v>
      </c>
      <c r="C3290" s="13" t="s">
        <v>8394</v>
      </c>
      <c r="D3290" s="1227"/>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12289</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12274</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203" t="s">
        <v>11580</v>
      </c>
    </row>
    <row r="3327" spans="1:10" ht="16.5" thickBot="1" x14ac:dyDescent="0.3">
      <c r="A3327" s="113">
        <v>45233</v>
      </c>
      <c r="B3327" s="21" t="s">
        <v>11077</v>
      </c>
      <c r="C3327" s="13" t="s">
        <v>7467</v>
      </c>
      <c r="D3327" s="766"/>
      <c r="E3327" s="783"/>
      <c r="F3327" s="786">
        <v>173681</v>
      </c>
      <c r="G3327" s="784">
        <f t="shared" si="65"/>
        <v>-173681</v>
      </c>
      <c r="H3327" s="1205"/>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12280</v>
      </c>
      <c r="E3357" s="22">
        <v>135900</v>
      </c>
      <c r="F3357" s="19"/>
      <c r="G3357" s="14">
        <f t="shared" si="65"/>
        <v>135900</v>
      </c>
      <c r="H3357" s="13" t="s">
        <v>12282</v>
      </c>
    </row>
    <row r="3358" spans="1:8" x14ac:dyDescent="0.25">
      <c r="A3358" s="113">
        <v>45243</v>
      </c>
      <c r="B3358" s="21" t="s">
        <v>10910</v>
      </c>
      <c r="C3358" s="13" t="s">
        <v>5187</v>
      </c>
      <c r="D3358" s="766" t="s">
        <v>12281</v>
      </c>
      <c r="E3358" s="22">
        <v>213854.4</v>
      </c>
      <c r="F3358" s="19"/>
      <c r="G3358" s="14">
        <f t="shared" si="65"/>
        <v>213854.4</v>
      </c>
      <c r="H3358" s="13" t="s">
        <v>12282</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12149</v>
      </c>
    </row>
    <row r="3374" spans="1:8" x14ac:dyDescent="0.25">
      <c r="A3374" s="113">
        <v>45246</v>
      </c>
      <c r="B3374" s="21" t="s">
        <v>10910</v>
      </c>
      <c r="C3374" s="13" t="s">
        <v>5187</v>
      </c>
      <c r="D3374" s="766"/>
      <c r="E3374" s="22"/>
      <c r="F3374" s="19">
        <v>197000</v>
      </c>
      <c r="G3374" s="14">
        <f t="shared" si="66"/>
        <v>-197000</v>
      </c>
      <c r="H3374" s="13" t="s">
        <v>12149</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203" t="s">
        <v>12291</v>
      </c>
    </row>
    <row r="3387" spans="1:8" x14ac:dyDescent="0.25">
      <c r="A3387" s="113">
        <v>45248</v>
      </c>
      <c r="B3387" s="21" t="s">
        <v>11619</v>
      </c>
      <c r="C3387" s="13" t="s">
        <v>168</v>
      </c>
      <c r="D3387" s="766"/>
      <c r="E3387" s="22"/>
      <c r="F3387" s="110">
        <v>250000</v>
      </c>
      <c r="G3387" s="14">
        <f t="shared" si="67"/>
        <v>-250000</v>
      </c>
      <c r="H3387" s="1205"/>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12061</v>
      </c>
      <c r="E3403" s="22">
        <v>45000</v>
      </c>
      <c r="F3403" s="111"/>
      <c r="G3403" s="14">
        <f t="shared" si="66"/>
        <v>45000</v>
      </c>
      <c r="H3403" s="13"/>
    </row>
    <row r="3404" spans="1:8" x14ac:dyDescent="0.25">
      <c r="A3404" s="113">
        <v>45251</v>
      </c>
      <c r="B3404" s="21" t="s">
        <v>11448</v>
      </c>
      <c r="C3404" s="13" t="s">
        <v>166</v>
      </c>
      <c r="D3404" s="766" t="s">
        <v>12062</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12063</v>
      </c>
      <c r="E3413" s="22">
        <v>2920</v>
      </c>
      <c r="F3413" s="19"/>
      <c r="G3413" s="14">
        <f t="shared" si="66"/>
        <v>2920</v>
      </c>
      <c r="H3413" s="13"/>
    </row>
    <row r="3414" spans="1:8" x14ac:dyDescent="0.25">
      <c r="A3414" s="113">
        <v>45258</v>
      </c>
      <c r="B3414" s="21" t="s">
        <v>10910</v>
      </c>
      <c r="C3414" s="13" t="s">
        <v>166</v>
      </c>
      <c r="D3414" s="766" t="s">
        <v>12069</v>
      </c>
      <c r="E3414" s="22">
        <v>21300</v>
      </c>
      <c r="F3414" s="19"/>
      <c r="G3414" s="14">
        <f t="shared" si="66"/>
        <v>21300</v>
      </c>
      <c r="H3414" s="13"/>
    </row>
    <row r="3415" spans="1:8" x14ac:dyDescent="0.25">
      <c r="A3415" s="113">
        <v>45259</v>
      </c>
      <c r="B3415" s="21" t="s">
        <v>11</v>
      </c>
      <c r="C3415" s="13" t="s">
        <v>2386</v>
      </c>
      <c r="D3415" s="766" t="s">
        <v>12264</v>
      </c>
      <c r="E3415" s="22">
        <v>18551</v>
      </c>
      <c r="F3415" s="19"/>
      <c r="G3415" s="14">
        <f t="shared" si="66"/>
        <v>18551</v>
      </c>
      <c r="H3415" s="13"/>
    </row>
    <row r="3416" spans="1:8" x14ac:dyDescent="0.25">
      <c r="A3416" s="113">
        <v>45260</v>
      </c>
      <c r="B3416" s="21" t="s">
        <v>11448</v>
      </c>
      <c r="C3416" s="13" t="s">
        <v>166</v>
      </c>
      <c r="D3416" s="766" t="s">
        <v>12064</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12289</v>
      </c>
      <c r="D3422" s="766" t="s">
        <v>11955</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12065</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11954</v>
      </c>
      <c r="E3434" s="22">
        <v>25430</v>
      </c>
      <c r="F3434" s="19"/>
      <c r="G3434" s="14">
        <f t="shared" si="66"/>
        <v>25430</v>
      </c>
      <c r="H3434" s="13"/>
    </row>
    <row r="3435" spans="1:8" x14ac:dyDescent="0.25">
      <c r="A3435" s="113">
        <v>45267</v>
      </c>
      <c r="B3435" s="21" t="s">
        <v>11619</v>
      </c>
      <c r="C3435" s="13" t="s">
        <v>180</v>
      </c>
      <c r="D3435" s="766" t="s">
        <v>11971</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12066</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12067</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67"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11961</v>
      </c>
    </row>
    <row r="3454" spans="1:8" x14ac:dyDescent="0.25">
      <c r="A3454" s="113">
        <v>45276</v>
      </c>
      <c r="B3454" s="21" t="s">
        <v>9986</v>
      </c>
      <c r="C3454" s="13" t="s">
        <v>164</v>
      </c>
      <c r="D3454" s="766"/>
      <c r="E3454" s="783"/>
      <c r="F3454" s="142">
        <v>41074</v>
      </c>
      <c r="G3454" s="784">
        <f t="shared" si="68"/>
        <v>-41074</v>
      </c>
      <c r="H3454" s="13" t="s">
        <v>11961</v>
      </c>
    </row>
    <row r="3455" spans="1:8" x14ac:dyDescent="0.25">
      <c r="A3455" s="113">
        <v>45276</v>
      </c>
      <c r="B3455" s="21" t="s">
        <v>10232</v>
      </c>
      <c r="C3455" s="13" t="s">
        <v>164</v>
      </c>
      <c r="D3455" s="766"/>
      <c r="E3455" s="783"/>
      <c r="F3455" s="142">
        <v>32306</v>
      </c>
      <c r="G3455" s="784">
        <f t="shared" si="68"/>
        <v>-32306</v>
      </c>
      <c r="H3455" s="13" t="s">
        <v>11961</v>
      </c>
    </row>
    <row r="3456" spans="1:8" x14ac:dyDescent="0.25">
      <c r="A3456" s="113">
        <v>45276</v>
      </c>
      <c r="B3456" s="21" t="s">
        <v>10577</v>
      </c>
      <c r="C3456" s="13" t="s">
        <v>164</v>
      </c>
      <c r="D3456" s="766"/>
      <c r="E3456" s="783"/>
      <c r="F3456" s="142">
        <v>5887</v>
      </c>
      <c r="G3456" s="784">
        <f t="shared" si="68"/>
        <v>-5887</v>
      </c>
      <c r="H3456" s="13" t="s">
        <v>11961</v>
      </c>
    </row>
    <row r="3457" spans="1:8" x14ac:dyDescent="0.25">
      <c r="A3457" s="113">
        <v>45276</v>
      </c>
      <c r="B3457" s="21" t="s">
        <v>11448</v>
      </c>
      <c r="C3457" s="13" t="s">
        <v>164</v>
      </c>
      <c r="D3457" s="766"/>
      <c r="E3457" s="783"/>
      <c r="F3457" s="142">
        <v>52104</v>
      </c>
      <c r="G3457" s="784">
        <f t="shared" si="68"/>
        <v>-52104</v>
      </c>
      <c r="H3457" s="13" t="s">
        <v>11961</v>
      </c>
    </row>
    <row r="3458" spans="1:8" x14ac:dyDescent="0.25">
      <c r="A3458" s="113">
        <v>45276</v>
      </c>
      <c r="B3458" s="21" t="s">
        <v>11273</v>
      </c>
      <c r="C3458" s="13" t="s">
        <v>164</v>
      </c>
      <c r="D3458" s="766"/>
      <c r="E3458" s="783"/>
      <c r="F3458" s="142">
        <v>1420</v>
      </c>
      <c r="G3458" s="784">
        <f t="shared" si="68"/>
        <v>-1420</v>
      </c>
      <c r="H3458" s="13" t="s">
        <v>11961</v>
      </c>
    </row>
    <row r="3459" spans="1:8" ht="16.5" thickBot="1" x14ac:dyDescent="0.3">
      <c r="A3459" s="113">
        <v>45276</v>
      </c>
      <c r="B3459" s="21" t="s">
        <v>11619</v>
      </c>
      <c r="C3459" s="13" t="s">
        <v>164</v>
      </c>
      <c r="D3459" s="766"/>
      <c r="E3459" s="783"/>
      <c r="F3459" s="786">
        <v>12502</v>
      </c>
      <c r="G3459" s="784">
        <f t="shared" si="68"/>
        <v>-12502</v>
      </c>
      <c r="H3459" s="13" t="s">
        <v>11961</v>
      </c>
    </row>
    <row r="3460" spans="1:8" x14ac:dyDescent="0.25">
      <c r="A3460" s="113">
        <v>45276</v>
      </c>
      <c r="B3460" s="21" t="s">
        <v>11899</v>
      </c>
      <c r="C3460" s="13" t="s">
        <v>180</v>
      </c>
      <c r="D3460" s="766" t="s">
        <v>11972</v>
      </c>
      <c r="E3460" s="22">
        <v>1343560</v>
      </c>
      <c r="F3460" s="112"/>
      <c r="G3460" s="784">
        <f t="shared" si="68"/>
        <v>1343560</v>
      </c>
      <c r="H3460" s="13"/>
    </row>
    <row r="3461" spans="1:8" x14ac:dyDescent="0.25">
      <c r="A3461" s="113">
        <v>45276</v>
      </c>
      <c r="B3461" s="21" t="s">
        <v>11619</v>
      </c>
      <c r="C3461" s="13" t="s">
        <v>164</v>
      </c>
      <c r="D3461" s="766" t="s">
        <v>12059</v>
      </c>
      <c r="E3461" s="22">
        <v>1113</v>
      </c>
      <c r="F3461" s="112"/>
      <c r="G3461" s="784">
        <f t="shared" si="68"/>
        <v>1113</v>
      </c>
      <c r="H3461" s="13"/>
    </row>
    <row r="3462" spans="1:8" x14ac:dyDescent="0.25">
      <c r="A3462" s="113">
        <v>45278</v>
      </c>
      <c r="B3462" s="21" t="s">
        <v>11619</v>
      </c>
      <c r="C3462" s="13" t="s">
        <v>166</v>
      </c>
      <c r="D3462" s="766" t="s">
        <v>12068</v>
      </c>
      <c r="E3462" s="22">
        <v>6580</v>
      </c>
      <c r="F3462" s="112"/>
      <c r="G3462" s="784">
        <f t="shared" si="68"/>
        <v>6580</v>
      </c>
      <c r="H3462" s="13"/>
    </row>
    <row r="3463" spans="1:8" x14ac:dyDescent="0.25">
      <c r="A3463" s="113">
        <v>45280</v>
      </c>
      <c r="B3463" s="21" t="s">
        <v>10910</v>
      </c>
      <c r="C3463" s="13" t="s">
        <v>1198</v>
      </c>
      <c r="D3463" s="766" t="s">
        <v>12000</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12262</v>
      </c>
    </row>
    <row r="3465" spans="1:8" x14ac:dyDescent="0.25">
      <c r="A3465" s="113">
        <v>45280</v>
      </c>
      <c r="B3465" s="21" t="s">
        <v>9832</v>
      </c>
      <c r="C3465" s="13" t="s">
        <v>10484</v>
      </c>
      <c r="D3465" s="766"/>
      <c r="E3465" s="22"/>
      <c r="F3465" s="112">
        <v>1500000</v>
      </c>
      <c r="G3465" s="784">
        <f t="shared" si="68"/>
        <v>-1500000</v>
      </c>
      <c r="H3465" s="13" t="s">
        <v>12263</v>
      </c>
    </row>
    <row r="3466" spans="1:8" x14ac:dyDescent="0.25">
      <c r="A3466" s="113">
        <v>45282</v>
      </c>
      <c r="B3466" s="21" t="s">
        <v>11899</v>
      </c>
      <c r="C3466" s="13" t="s">
        <v>180</v>
      </c>
      <c r="D3466" s="766" t="s">
        <v>12060</v>
      </c>
      <c r="E3466" s="22">
        <v>987960</v>
      </c>
      <c r="F3466" s="112"/>
      <c r="G3466" s="784">
        <f t="shared" si="68"/>
        <v>987960</v>
      </c>
      <c r="H3466" s="13"/>
    </row>
    <row r="3467" spans="1:8" x14ac:dyDescent="0.25">
      <c r="A3467" s="113">
        <v>45283</v>
      </c>
      <c r="B3467" s="21" t="s">
        <v>10910</v>
      </c>
      <c r="C3467" s="13" t="s">
        <v>12289</v>
      </c>
      <c r="D3467" s="766"/>
      <c r="E3467" s="22"/>
      <c r="F3467" s="19">
        <v>189553</v>
      </c>
      <c r="G3467" s="784">
        <f t="shared" si="68"/>
        <v>-189553</v>
      </c>
      <c r="H3467" s="13" t="s">
        <v>11989</v>
      </c>
    </row>
    <row r="3468" spans="1:8" x14ac:dyDescent="0.25">
      <c r="A3468" s="113">
        <v>45285</v>
      </c>
      <c r="B3468" s="21" t="s">
        <v>11619</v>
      </c>
      <c r="C3468" s="13" t="s">
        <v>8394</v>
      </c>
      <c r="D3468" s="766" t="s">
        <v>12054</v>
      </c>
      <c r="E3468" s="22">
        <v>717268</v>
      </c>
      <c r="F3468" s="19"/>
      <c r="G3468" s="784">
        <f t="shared" si="68"/>
        <v>717268</v>
      </c>
      <c r="H3468" s="13"/>
    </row>
    <row r="3469" spans="1:8" x14ac:dyDescent="0.25">
      <c r="A3469" s="113">
        <v>45285</v>
      </c>
      <c r="B3469" s="21" t="s">
        <v>10910</v>
      </c>
      <c r="C3469" s="13" t="s">
        <v>12289</v>
      </c>
      <c r="D3469" s="766"/>
      <c r="E3469" s="22"/>
      <c r="F3469" s="19">
        <v>472526</v>
      </c>
      <c r="G3469" s="784">
        <f t="shared" si="68"/>
        <v>-472526</v>
      </c>
      <c r="H3469" s="13" t="s">
        <v>11989</v>
      </c>
    </row>
    <row r="3470" spans="1:8" x14ac:dyDescent="0.25">
      <c r="A3470" s="113">
        <v>45286</v>
      </c>
      <c r="B3470" s="21" t="s">
        <v>10910</v>
      </c>
      <c r="C3470" s="13" t="s">
        <v>5187</v>
      </c>
      <c r="D3470" s="766" t="s">
        <v>12285</v>
      </c>
      <c r="E3470" s="22">
        <v>11148</v>
      </c>
      <c r="F3470" s="19"/>
      <c r="G3470" s="784">
        <f t="shared" si="68"/>
        <v>11148</v>
      </c>
      <c r="H3470" s="13" t="s">
        <v>12286</v>
      </c>
    </row>
    <row r="3471" spans="1:8" x14ac:dyDescent="0.25">
      <c r="A3471" s="113">
        <v>45286</v>
      </c>
      <c r="B3471" s="21" t="s">
        <v>10232</v>
      </c>
      <c r="C3471" s="13" t="s">
        <v>168</v>
      </c>
      <c r="D3471" s="766" t="s">
        <v>12057</v>
      </c>
      <c r="E3471" s="22">
        <v>14520</v>
      </c>
      <c r="F3471" s="19"/>
      <c r="G3471" s="784">
        <f t="shared" si="68"/>
        <v>14520</v>
      </c>
      <c r="H3471" s="13"/>
    </row>
    <row r="3472" spans="1:8" x14ac:dyDescent="0.25">
      <c r="A3472" s="113">
        <v>45286</v>
      </c>
      <c r="B3472" s="21" t="s">
        <v>11619</v>
      </c>
      <c r="C3472" s="13" t="s">
        <v>168</v>
      </c>
      <c r="D3472" s="766" t="s">
        <v>12058</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12006</v>
      </c>
    </row>
    <row r="3474" spans="1:8" ht="16.5" thickBot="1" x14ac:dyDescent="0.3">
      <c r="A3474" s="113">
        <v>45286</v>
      </c>
      <c r="B3474" s="21" t="s">
        <v>9986</v>
      </c>
      <c r="C3474" s="13" t="s">
        <v>169</v>
      </c>
      <c r="D3474" s="766"/>
      <c r="E3474" s="22"/>
      <c r="F3474" s="110">
        <v>250000</v>
      </c>
      <c r="G3474" s="14">
        <f t="shared" si="68"/>
        <v>-250000</v>
      </c>
      <c r="H3474" s="13" t="s">
        <v>12006</v>
      </c>
    </row>
    <row r="3475" spans="1:8" x14ac:dyDescent="0.25">
      <c r="A3475" s="113">
        <v>45286</v>
      </c>
      <c r="B3475" s="21" t="s">
        <v>9986</v>
      </c>
      <c r="C3475" s="13" t="s">
        <v>166</v>
      </c>
      <c r="D3475" s="766"/>
      <c r="E3475" s="783"/>
      <c r="F3475" s="785">
        <v>91980</v>
      </c>
      <c r="G3475" s="784">
        <f t="shared" si="68"/>
        <v>-91980</v>
      </c>
      <c r="H3475" s="1151" t="s">
        <v>12070</v>
      </c>
    </row>
    <row r="3476" spans="1:8" x14ac:dyDescent="0.25">
      <c r="A3476" s="113">
        <v>45286</v>
      </c>
      <c r="B3476" s="21" t="s">
        <v>10151</v>
      </c>
      <c r="C3476" s="13" t="s">
        <v>166</v>
      </c>
      <c r="D3476" s="766"/>
      <c r="E3476" s="783"/>
      <c r="F3476" s="142">
        <v>21340</v>
      </c>
      <c r="G3476" s="784">
        <f t="shared" si="68"/>
        <v>-21340</v>
      </c>
      <c r="H3476" s="1151"/>
    </row>
    <row r="3477" spans="1:8" x14ac:dyDescent="0.25">
      <c r="A3477" s="113">
        <v>45286</v>
      </c>
      <c r="B3477" s="21" t="s">
        <v>10471</v>
      </c>
      <c r="C3477" s="13" t="s">
        <v>166</v>
      </c>
      <c r="D3477" s="766"/>
      <c r="E3477" s="783"/>
      <c r="F3477" s="142">
        <v>140985</v>
      </c>
      <c r="G3477" s="784">
        <f t="shared" si="68"/>
        <v>-140985</v>
      </c>
      <c r="H3477" s="1151"/>
    </row>
    <row r="3478" spans="1:8" x14ac:dyDescent="0.25">
      <c r="A3478" s="113">
        <v>45286</v>
      </c>
      <c r="B3478" s="21" t="s">
        <v>10232</v>
      </c>
      <c r="C3478" s="13" t="s">
        <v>166</v>
      </c>
      <c r="D3478" s="766"/>
      <c r="E3478" s="783"/>
      <c r="F3478" s="142">
        <v>15980</v>
      </c>
      <c r="G3478" s="784">
        <f t="shared" si="68"/>
        <v>-15980</v>
      </c>
      <c r="H3478" s="1151"/>
    </row>
    <row r="3479" spans="1:8" x14ac:dyDescent="0.25">
      <c r="A3479" s="113">
        <v>45286</v>
      </c>
      <c r="B3479" s="21" t="s">
        <v>10572</v>
      </c>
      <c r="C3479" s="13" t="s">
        <v>166</v>
      </c>
      <c r="D3479" s="766"/>
      <c r="E3479" s="783"/>
      <c r="F3479" s="142">
        <v>45000</v>
      </c>
      <c r="G3479" s="784">
        <f t="shared" si="68"/>
        <v>-45000</v>
      </c>
      <c r="H3479" s="1151"/>
    </row>
    <row r="3480" spans="1:8" x14ac:dyDescent="0.25">
      <c r="A3480" s="113">
        <v>45286</v>
      </c>
      <c r="B3480" s="21" t="s">
        <v>10379</v>
      </c>
      <c r="C3480" s="13" t="s">
        <v>166</v>
      </c>
      <c r="D3480" s="766"/>
      <c r="E3480" s="783"/>
      <c r="F3480" s="142">
        <v>114255</v>
      </c>
      <c r="G3480" s="784">
        <f t="shared" si="68"/>
        <v>-114255</v>
      </c>
      <c r="H3480" s="1151"/>
    </row>
    <row r="3481" spans="1:8" x14ac:dyDescent="0.25">
      <c r="A3481" s="113">
        <v>45286</v>
      </c>
      <c r="B3481" s="21" t="s">
        <v>10910</v>
      </c>
      <c r="C3481" s="13" t="s">
        <v>166</v>
      </c>
      <c r="D3481" s="766"/>
      <c r="E3481" s="783"/>
      <c r="F3481" s="142">
        <v>83530</v>
      </c>
      <c r="G3481" s="784">
        <f t="shared" si="68"/>
        <v>-83530</v>
      </c>
      <c r="H3481" s="1151"/>
    </row>
    <row r="3482" spans="1:8" x14ac:dyDescent="0.25">
      <c r="A3482" s="113">
        <v>45286</v>
      </c>
      <c r="B3482" s="21" t="s">
        <v>11008</v>
      </c>
      <c r="C3482" s="13" t="s">
        <v>166</v>
      </c>
      <c r="D3482" s="766"/>
      <c r="E3482" s="783"/>
      <c r="F3482" s="142">
        <v>65500</v>
      </c>
      <c r="G3482" s="784">
        <f t="shared" si="68"/>
        <v>-65500</v>
      </c>
      <c r="H3482" s="1151"/>
    </row>
    <row r="3483" spans="1:8" x14ac:dyDescent="0.25">
      <c r="A3483" s="113">
        <v>45286</v>
      </c>
      <c r="B3483" s="21" t="s">
        <v>11448</v>
      </c>
      <c r="C3483" s="13" t="s">
        <v>166</v>
      </c>
      <c r="D3483" s="766"/>
      <c r="E3483" s="783"/>
      <c r="F3483" s="142">
        <v>250855</v>
      </c>
      <c r="G3483" s="784">
        <f t="shared" si="68"/>
        <v>-250855</v>
      </c>
      <c r="H3483" s="1151"/>
    </row>
    <row r="3484" spans="1:8" x14ac:dyDescent="0.25">
      <c r="A3484" s="113">
        <v>45286</v>
      </c>
      <c r="B3484" s="21" t="s">
        <v>11619</v>
      </c>
      <c r="C3484" s="13" t="s">
        <v>166</v>
      </c>
      <c r="D3484" s="766"/>
      <c r="E3484" s="783"/>
      <c r="F3484" s="142">
        <v>41135</v>
      </c>
      <c r="G3484" s="784">
        <f t="shared" si="68"/>
        <v>-41135</v>
      </c>
      <c r="H3484" s="1151"/>
    </row>
    <row r="3485" spans="1:8" ht="16.5" thickBot="1" x14ac:dyDescent="0.3">
      <c r="A3485" s="113">
        <v>45286</v>
      </c>
      <c r="B3485" s="30"/>
      <c r="C3485" s="13" t="s">
        <v>166</v>
      </c>
      <c r="D3485" s="766"/>
      <c r="E3485" s="783"/>
      <c r="F3485" s="786">
        <v>205140</v>
      </c>
      <c r="G3485" s="784">
        <f t="shared" si="68"/>
        <v>-205140</v>
      </c>
      <c r="H3485" s="1152"/>
    </row>
    <row r="3486" spans="1:8" x14ac:dyDescent="0.25">
      <c r="A3486" s="113">
        <v>45286</v>
      </c>
      <c r="B3486" s="21" t="s">
        <v>10910</v>
      </c>
      <c r="C3486" s="13" t="s">
        <v>166</v>
      </c>
      <c r="D3486" s="766" t="s">
        <v>9812</v>
      </c>
      <c r="E3486" s="783">
        <v>3500</v>
      </c>
      <c r="F3486" s="214"/>
      <c r="G3486" s="784">
        <f t="shared" si="68"/>
        <v>3500</v>
      </c>
      <c r="H3486" s="1109"/>
    </row>
    <row r="3487" spans="1:8" x14ac:dyDescent="0.25">
      <c r="A3487" s="113">
        <v>45287</v>
      </c>
      <c r="B3487" s="21" t="s">
        <v>11899</v>
      </c>
      <c r="C3487" s="13" t="s">
        <v>12041</v>
      </c>
      <c r="D3487" s="766"/>
      <c r="E3487" s="22">
        <v>1044000</v>
      </c>
      <c r="F3487" s="112"/>
      <c r="G3487" s="14">
        <f>E3487-F3487</f>
        <v>1044000</v>
      </c>
      <c r="H3487" s="13"/>
    </row>
    <row r="3488" spans="1:8" x14ac:dyDescent="0.25">
      <c r="A3488" s="113">
        <v>45287</v>
      </c>
      <c r="B3488" s="21" t="s">
        <v>10910</v>
      </c>
      <c r="C3488" s="13" t="s">
        <v>8394</v>
      </c>
      <c r="D3488" s="766" t="s">
        <v>12055</v>
      </c>
      <c r="E3488" s="22">
        <v>26569</v>
      </c>
      <c r="F3488" s="19"/>
      <c r="G3488" s="14">
        <f>E3488-F3488</f>
        <v>26569</v>
      </c>
      <c r="H3488" s="13"/>
    </row>
    <row r="3489" spans="1:8" x14ac:dyDescent="0.25">
      <c r="A3489" s="113">
        <v>45287</v>
      </c>
      <c r="B3489" s="21" t="s">
        <v>11448</v>
      </c>
      <c r="C3489" s="13" t="s">
        <v>8394</v>
      </c>
      <c r="D3489" s="766" t="s">
        <v>12056</v>
      </c>
      <c r="E3489" s="22">
        <v>15289</v>
      </c>
      <c r="F3489" s="19"/>
      <c r="G3489" s="14">
        <f>E3489-F3489</f>
        <v>15289</v>
      </c>
      <c r="H3489" s="13"/>
    </row>
    <row r="3490" spans="1:8" x14ac:dyDescent="0.25">
      <c r="A3490" s="113">
        <v>45287</v>
      </c>
      <c r="B3490" s="21" t="s">
        <v>11899</v>
      </c>
      <c r="C3490" s="13" t="s">
        <v>12041</v>
      </c>
      <c r="D3490" s="766"/>
      <c r="E3490" s="22"/>
      <c r="F3490" s="19">
        <v>1000000</v>
      </c>
      <c r="G3490" s="14">
        <f>E3490-F3490</f>
        <v>-1000000</v>
      </c>
      <c r="H3490" s="13" t="s">
        <v>12040</v>
      </c>
    </row>
    <row r="3491" spans="1:8" x14ac:dyDescent="0.25">
      <c r="A3491" s="113">
        <v>45287</v>
      </c>
      <c r="B3491" s="30"/>
      <c r="C3491" s="13" t="s">
        <v>1803</v>
      </c>
      <c r="D3491" s="766"/>
      <c r="E3491" s="22"/>
      <c r="F3491" s="19">
        <v>250000</v>
      </c>
      <c r="G3491" s="14">
        <f t="shared" si="68"/>
        <v>-250000</v>
      </c>
      <c r="H3491" s="13" t="s">
        <v>12029</v>
      </c>
    </row>
    <row r="3492" spans="1:8" x14ac:dyDescent="0.25">
      <c r="A3492" s="113">
        <v>45288</v>
      </c>
      <c r="B3492" s="21" t="s">
        <v>10577</v>
      </c>
      <c r="C3492" s="13" t="s">
        <v>7467</v>
      </c>
      <c r="D3492" s="766"/>
      <c r="E3492" s="22"/>
      <c r="F3492" s="19">
        <v>1500000</v>
      </c>
      <c r="G3492" s="14">
        <f t="shared" si="68"/>
        <v>-1500000</v>
      </c>
      <c r="H3492" s="13" t="s">
        <v>12040</v>
      </c>
    </row>
    <row r="3493" spans="1:8" x14ac:dyDescent="0.25">
      <c r="A3493" s="113">
        <v>45288</v>
      </c>
      <c r="B3493" s="21" t="s">
        <v>10910</v>
      </c>
      <c r="C3493" s="13" t="s">
        <v>166</v>
      </c>
      <c r="D3493" s="766" t="s">
        <v>12142</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12040</v>
      </c>
    </row>
    <row r="3495" spans="1:8" x14ac:dyDescent="0.25">
      <c r="A3495" s="113">
        <v>45289</v>
      </c>
      <c r="B3495" s="21" t="s">
        <v>11619</v>
      </c>
      <c r="C3495" s="13" t="s">
        <v>180</v>
      </c>
      <c r="D3495" s="766"/>
      <c r="E3495" s="22"/>
      <c r="F3495" s="19">
        <v>250000</v>
      </c>
      <c r="G3495" s="14">
        <f t="shared" si="68"/>
        <v>-250000</v>
      </c>
      <c r="H3495" s="13" t="s">
        <v>12029</v>
      </c>
    </row>
    <row r="3496" spans="1:8" x14ac:dyDescent="0.25">
      <c r="A3496" s="113">
        <v>45289</v>
      </c>
      <c r="B3496" s="21" t="s">
        <v>10232</v>
      </c>
      <c r="C3496" s="13" t="s">
        <v>7467</v>
      </c>
      <c r="D3496" s="766"/>
      <c r="E3496" s="22"/>
      <c r="F3496" s="19">
        <v>1000000</v>
      </c>
      <c r="G3496" s="14">
        <f t="shared" si="68"/>
        <v>-1000000</v>
      </c>
      <c r="H3496" s="13" t="s">
        <v>12040</v>
      </c>
    </row>
    <row r="3497" spans="1:8" x14ac:dyDescent="0.25">
      <c r="A3497" s="113">
        <v>45293</v>
      </c>
      <c r="B3497" s="21" t="s">
        <v>9832</v>
      </c>
      <c r="C3497" s="13" t="s">
        <v>180</v>
      </c>
      <c r="D3497" s="766"/>
      <c r="E3497" s="22">
        <v>199500</v>
      </c>
      <c r="F3497" s="19"/>
      <c r="G3497" s="14">
        <f t="shared" si="68"/>
        <v>199500</v>
      </c>
      <c r="H3497" s="54"/>
    </row>
    <row r="3498" spans="1:8" x14ac:dyDescent="0.25">
      <c r="A3498" s="113">
        <v>45294</v>
      </c>
      <c r="B3498" s="21" t="s">
        <v>10572</v>
      </c>
      <c r="C3498" s="13" t="s">
        <v>5681</v>
      </c>
      <c r="D3498" s="766"/>
      <c r="E3498" s="22"/>
      <c r="F3498" s="19">
        <v>60000</v>
      </c>
      <c r="G3498" s="14">
        <f t="shared" si="68"/>
        <v>-60000</v>
      </c>
      <c r="H3498" s="1210" t="s">
        <v>12006</v>
      </c>
    </row>
    <row r="3499" spans="1:8" x14ac:dyDescent="0.25">
      <c r="A3499" s="113">
        <v>45294</v>
      </c>
      <c r="B3499" s="21" t="s">
        <v>10379</v>
      </c>
      <c r="C3499" s="13" t="s">
        <v>5681</v>
      </c>
      <c r="D3499" s="766"/>
      <c r="E3499" s="22"/>
      <c r="F3499" s="19">
        <v>190000</v>
      </c>
      <c r="G3499" s="14">
        <f t="shared" si="68"/>
        <v>-190000</v>
      </c>
      <c r="H3499" s="1212"/>
    </row>
    <row r="3500" spans="1:8" ht="18.75" x14ac:dyDescent="0.25">
      <c r="A3500" s="113">
        <v>45294</v>
      </c>
      <c r="B3500" s="21" t="s">
        <v>11091</v>
      </c>
      <c r="C3500" s="13" t="s">
        <v>180</v>
      </c>
      <c r="D3500" s="766" t="s">
        <v>12146</v>
      </c>
      <c r="E3500" s="22">
        <v>1154145</v>
      </c>
      <c r="F3500" s="19"/>
      <c r="G3500" s="14">
        <f t="shared" si="68"/>
        <v>1154145</v>
      </c>
      <c r="H3500" s="927" t="s">
        <v>12147</v>
      </c>
    </row>
    <row r="3501" spans="1:8" x14ac:dyDescent="0.25">
      <c r="A3501" s="113">
        <v>45295</v>
      </c>
      <c r="B3501" s="21" t="s">
        <v>11091</v>
      </c>
      <c r="C3501" s="13" t="s">
        <v>180</v>
      </c>
      <c r="D3501" s="766"/>
      <c r="E3501" s="22"/>
      <c r="F3501" s="19">
        <v>1154145</v>
      </c>
      <c r="G3501" s="14">
        <f t="shared" si="68"/>
        <v>-1154145</v>
      </c>
      <c r="H3501" s="13" t="s">
        <v>12138</v>
      </c>
    </row>
    <row r="3502" spans="1:8" x14ac:dyDescent="0.25">
      <c r="A3502" s="113">
        <v>45295</v>
      </c>
      <c r="B3502" s="21" t="s">
        <v>11899</v>
      </c>
      <c r="C3502" s="13" t="s">
        <v>7242</v>
      </c>
      <c r="D3502" s="766"/>
      <c r="E3502" s="22"/>
      <c r="F3502" s="19">
        <v>750000</v>
      </c>
      <c r="G3502" s="14">
        <f t="shared" si="68"/>
        <v>-750000</v>
      </c>
      <c r="H3502" s="54" t="s">
        <v>12140</v>
      </c>
    </row>
    <row r="3503" spans="1:8" x14ac:dyDescent="0.25">
      <c r="A3503" s="113">
        <v>45295</v>
      </c>
      <c r="B3503" s="21" t="s">
        <v>10232</v>
      </c>
      <c r="C3503" s="13" t="s">
        <v>8394</v>
      </c>
      <c r="D3503" s="766"/>
      <c r="E3503" s="22"/>
      <c r="F3503" s="19">
        <v>250000</v>
      </c>
      <c r="G3503" s="14">
        <f t="shared" si="68"/>
        <v>-250000</v>
      </c>
      <c r="H3503" s="1203" t="s">
        <v>12141</v>
      </c>
    </row>
    <row r="3504" spans="1:8" x14ac:dyDescent="0.25">
      <c r="A3504" s="113">
        <v>45295</v>
      </c>
      <c r="B3504" s="21" t="s">
        <v>11448</v>
      </c>
      <c r="C3504" s="13" t="s">
        <v>8394</v>
      </c>
      <c r="D3504" s="766"/>
      <c r="E3504" s="22"/>
      <c r="F3504" s="19">
        <v>250000</v>
      </c>
      <c r="G3504" s="14">
        <f t="shared" si="68"/>
        <v>-250000</v>
      </c>
      <c r="H3504" s="1204"/>
    </row>
    <row r="3505" spans="1:8" x14ac:dyDescent="0.25">
      <c r="A3505" s="113">
        <v>45295</v>
      </c>
      <c r="B3505" s="21" t="s">
        <v>11619</v>
      </c>
      <c r="C3505" s="13" t="s">
        <v>8394</v>
      </c>
      <c r="D3505" s="766"/>
      <c r="E3505" s="22"/>
      <c r="F3505" s="19">
        <v>500000</v>
      </c>
      <c r="G3505" s="14">
        <f t="shared" si="68"/>
        <v>-500000</v>
      </c>
      <c r="H3505" s="1205"/>
    </row>
    <row r="3506" spans="1:8" x14ac:dyDescent="0.25">
      <c r="A3506" s="113">
        <v>45295</v>
      </c>
      <c r="B3506" s="21" t="s">
        <v>11899</v>
      </c>
      <c r="C3506" s="13" t="s">
        <v>180</v>
      </c>
      <c r="D3506" s="766" t="s">
        <v>12144</v>
      </c>
      <c r="E3506" s="22">
        <v>94520</v>
      </c>
      <c r="F3506" s="19"/>
      <c r="G3506" s="14">
        <f t="shared" si="68"/>
        <v>94520</v>
      </c>
      <c r="H3506" s="343"/>
    </row>
    <row r="3507" spans="1:8" x14ac:dyDescent="0.25">
      <c r="A3507" s="113">
        <v>45295</v>
      </c>
      <c r="B3507" s="21" t="s">
        <v>10910</v>
      </c>
      <c r="C3507" s="13" t="s">
        <v>168</v>
      </c>
      <c r="D3507" s="766" t="s">
        <v>12249</v>
      </c>
      <c r="E3507" s="22">
        <v>8400</v>
      </c>
      <c r="F3507" s="19"/>
      <c r="G3507" s="14">
        <f t="shared" si="68"/>
        <v>8400</v>
      </c>
      <c r="H3507" s="343"/>
    </row>
    <row r="3508" spans="1:8" x14ac:dyDescent="0.25">
      <c r="A3508" s="113">
        <v>45297</v>
      </c>
      <c r="B3508" s="21" t="s">
        <v>11899</v>
      </c>
      <c r="C3508" s="13" t="s">
        <v>180</v>
      </c>
      <c r="D3508" s="766" t="s">
        <v>12145</v>
      </c>
      <c r="E3508" s="22">
        <v>9630</v>
      </c>
      <c r="F3508" s="19"/>
      <c r="G3508" s="14">
        <f t="shared" si="68"/>
        <v>9630</v>
      </c>
      <c r="H3508" s="343"/>
    </row>
    <row r="3509" spans="1:8" x14ac:dyDescent="0.25">
      <c r="A3509" s="113">
        <v>45299</v>
      </c>
      <c r="B3509" s="21" t="s">
        <v>9832</v>
      </c>
      <c r="C3509" s="13" t="s">
        <v>166</v>
      </c>
      <c r="D3509" s="766" t="s">
        <v>12143</v>
      </c>
      <c r="E3509" s="22">
        <v>33840</v>
      </c>
      <c r="F3509" s="19"/>
      <c r="G3509" s="14">
        <f t="shared" si="68"/>
        <v>33840</v>
      </c>
      <c r="H3509" s="13"/>
    </row>
    <row r="3510" spans="1:8" x14ac:dyDescent="0.25">
      <c r="A3510" s="113">
        <v>45299</v>
      </c>
      <c r="B3510" s="21" t="s">
        <v>11619</v>
      </c>
      <c r="C3510" s="13" t="s">
        <v>168</v>
      </c>
      <c r="D3510" s="766" t="s">
        <v>12250</v>
      </c>
      <c r="E3510" s="22">
        <v>102000</v>
      </c>
      <c r="F3510" s="19"/>
      <c r="G3510" s="14">
        <f t="shared" si="68"/>
        <v>102000</v>
      </c>
      <c r="H3510" s="13"/>
    </row>
    <row r="3511" spans="1:8" x14ac:dyDescent="0.25">
      <c r="A3511" s="113">
        <v>45299</v>
      </c>
      <c r="B3511" s="21" t="s">
        <v>12252</v>
      </c>
      <c r="C3511" s="13" t="s">
        <v>168</v>
      </c>
      <c r="D3511" s="766" t="s">
        <v>12251</v>
      </c>
      <c r="E3511" s="22">
        <v>82500</v>
      </c>
      <c r="F3511" s="19"/>
      <c r="G3511" s="14">
        <f t="shared" si="68"/>
        <v>82500</v>
      </c>
      <c r="H3511" s="13"/>
    </row>
    <row r="3512" spans="1:8" x14ac:dyDescent="0.25">
      <c r="A3512" s="113">
        <v>45300</v>
      </c>
      <c r="B3512" s="21" t="s">
        <v>10296</v>
      </c>
      <c r="C3512" s="13" t="s">
        <v>8394</v>
      </c>
      <c r="D3512" s="766"/>
      <c r="E3512" s="22"/>
      <c r="F3512" s="19">
        <v>25780</v>
      </c>
      <c r="G3512" s="14">
        <f t="shared" ref="G3512:G3544" si="69">E3512-F3512</f>
        <v>-25780</v>
      </c>
      <c r="H3512" s="1155" t="s">
        <v>12319</v>
      </c>
    </row>
    <row r="3513" spans="1:8" x14ac:dyDescent="0.25">
      <c r="A3513" s="113">
        <v>45300</v>
      </c>
      <c r="B3513" s="21" t="s">
        <v>10232</v>
      </c>
      <c r="C3513" s="13" t="s">
        <v>8394</v>
      </c>
      <c r="D3513" s="766"/>
      <c r="E3513" s="22"/>
      <c r="F3513" s="19">
        <v>10470</v>
      </c>
      <c r="G3513" s="14">
        <f t="shared" si="69"/>
        <v>-10470</v>
      </c>
      <c r="H3513" s="1213"/>
    </row>
    <row r="3514" spans="1:8" x14ac:dyDescent="0.25">
      <c r="A3514" s="113">
        <v>45300</v>
      </c>
      <c r="B3514" s="21" t="s">
        <v>10577</v>
      </c>
      <c r="C3514" s="13" t="s">
        <v>8394</v>
      </c>
      <c r="D3514" s="766"/>
      <c r="E3514" s="22"/>
      <c r="F3514" s="19">
        <v>1347</v>
      </c>
      <c r="G3514" s="14">
        <f t="shared" si="69"/>
        <v>-1347</v>
      </c>
      <c r="H3514" s="1213"/>
    </row>
    <row r="3515" spans="1:8" x14ac:dyDescent="0.25">
      <c r="A3515" s="113">
        <v>45300</v>
      </c>
      <c r="B3515" s="21" t="s">
        <v>10910</v>
      </c>
      <c r="C3515" s="13" t="s">
        <v>8394</v>
      </c>
      <c r="D3515" s="766"/>
      <c r="E3515" s="22"/>
      <c r="F3515" s="19">
        <v>187415</v>
      </c>
      <c r="G3515" s="14">
        <f t="shared" si="69"/>
        <v>-187415</v>
      </c>
      <c r="H3515" s="1213"/>
    </row>
    <row r="3516" spans="1:8" x14ac:dyDescent="0.25">
      <c r="A3516" s="113">
        <v>45300</v>
      </c>
      <c r="B3516" s="21" t="s">
        <v>11008</v>
      </c>
      <c r="C3516" s="13" t="s">
        <v>8394</v>
      </c>
      <c r="D3516" s="766"/>
      <c r="E3516" s="22"/>
      <c r="F3516" s="19">
        <v>4390</v>
      </c>
      <c r="G3516" s="14">
        <f t="shared" si="69"/>
        <v>-4390</v>
      </c>
      <c r="H3516" s="1213"/>
    </row>
    <row r="3517" spans="1:8" x14ac:dyDescent="0.25">
      <c r="A3517" s="113">
        <v>45300</v>
      </c>
      <c r="B3517" s="21" t="s">
        <v>11077</v>
      </c>
      <c r="C3517" s="13" t="s">
        <v>8394</v>
      </c>
      <c r="D3517" s="766"/>
      <c r="E3517" s="22"/>
      <c r="F3517" s="19">
        <v>75122</v>
      </c>
      <c r="G3517" s="14">
        <f t="shared" si="69"/>
        <v>-75122</v>
      </c>
      <c r="H3517" s="1213"/>
    </row>
    <row r="3518" spans="1:8" x14ac:dyDescent="0.25">
      <c r="A3518" s="113">
        <v>45300</v>
      </c>
      <c r="B3518" s="21" t="s">
        <v>11448</v>
      </c>
      <c r="C3518" s="13" t="s">
        <v>8394</v>
      </c>
      <c r="D3518" s="766"/>
      <c r="E3518" s="22"/>
      <c r="F3518" s="19">
        <v>130168</v>
      </c>
      <c r="G3518" s="14">
        <f t="shared" si="69"/>
        <v>-130168</v>
      </c>
      <c r="H3518" s="1213"/>
    </row>
    <row r="3519" spans="1:8" x14ac:dyDescent="0.25">
      <c r="A3519" s="113">
        <v>45300</v>
      </c>
      <c r="B3519" s="21" t="s">
        <v>11273</v>
      </c>
      <c r="C3519" s="13" t="s">
        <v>8394</v>
      </c>
      <c r="D3519" s="766"/>
      <c r="E3519" s="22"/>
      <c r="F3519" s="19">
        <v>13416</v>
      </c>
      <c r="G3519" s="14">
        <f t="shared" si="69"/>
        <v>-13416</v>
      </c>
      <c r="H3519" s="1213"/>
    </row>
    <row r="3520" spans="1:8" x14ac:dyDescent="0.25">
      <c r="A3520" s="113">
        <v>45300</v>
      </c>
      <c r="B3520" s="21" t="s">
        <v>11718</v>
      </c>
      <c r="C3520" s="13" t="s">
        <v>8394</v>
      </c>
      <c r="D3520" s="766"/>
      <c r="E3520" s="22"/>
      <c r="F3520" s="19">
        <v>56173</v>
      </c>
      <c r="G3520" s="14">
        <f t="shared" si="69"/>
        <v>-56173</v>
      </c>
      <c r="H3520" s="1213"/>
    </row>
    <row r="3521" spans="1:8" x14ac:dyDescent="0.25">
      <c r="A3521" s="113">
        <v>45300</v>
      </c>
      <c r="B3521" s="21" t="s">
        <v>11513</v>
      </c>
      <c r="C3521" s="13" t="s">
        <v>8394</v>
      </c>
      <c r="D3521" s="766"/>
      <c r="E3521" s="22"/>
      <c r="F3521" s="19">
        <v>73043</v>
      </c>
      <c r="G3521" s="14">
        <f t="shared" si="69"/>
        <v>-73043</v>
      </c>
      <c r="H3521" s="1213"/>
    </row>
    <row r="3522" spans="1:8" x14ac:dyDescent="0.25">
      <c r="A3522" s="113">
        <v>45300</v>
      </c>
      <c r="B3522" s="21" t="s">
        <v>11619</v>
      </c>
      <c r="C3522" s="13" t="s">
        <v>8394</v>
      </c>
      <c r="D3522" s="766"/>
      <c r="E3522" s="22"/>
      <c r="F3522" s="19">
        <v>322676</v>
      </c>
      <c r="G3522" s="14">
        <f t="shared" si="69"/>
        <v>-322676</v>
      </c>
      <c r="H3522" s="1156"/>
    </row>
    <row r="3523" spans="1:8" x14ac:dyDescent="0.25">
      <c r="A3523" s="113">
        <v>45301</v>
      </c>
      <c r="B3523" s="21" t="s">
        <v>11899</v>
      </c>
      <c r="C3523" s="13" t="s">
        <v>168</v>
      </c>
      <c r="D3523" s="766" t="s">
        <v>12253</v>
      </c>
      <c r="E3523" s="22">
        <v>239352</v>
      </c>
      <c r="F3523" s="19"/>
      <c r="G3523" s="14">
        <f t="shared" si="69"/>
        <v>239352</v>
      </c>
      <c r="H3523" s="13"/>
    </row>
    <row r="3524" spans="1:8" x14ac:dyDescent="0.25">
      <c r="A3524" s="113">
        <v>45301</v>
      </c>
      <c r="B3524" s="21" t="s">
        <v>11899</v>
      </c>
      <c r="C3524" s="13" t="s">
        <v>168</v>
      </c>
      <c r="D3524" s="766" t="s">
        <v>12254</v>
      </c>
      <c r="E3524" s="22">
        <v>115501</v>
      </c>
      <c r="F3524" s="19"/>
      <c r="G3524" s="14">
        <f t="shared" si="69"/>
        <v>115501</v>
      </c>
      <c r="H3524" s="13"/>
    </row>
    <row r="3525" spans="1:8" ht="16.5" thickBot="1" x14ac:dyDescent="0.3">
      <c r="A3525" s="113">
        <v>45302</v>
      </c>
      <c r="B3525" s="21" t="s">
        <v>11899</v>
      </c>
      <c r="C3525" s="13" t="s">
        <v>7242</v>
      </c>
      <c r="D3525" s="766"/>
      <c r="E3525" s="22"/>
      <c r="F3525" s="110">
        <v>306300</v>
      </c>
      <c r="G3525" s="14">
        <f t="shared" si="69"/>
        <v>-306300</v>
      </c>
      <c r="H3525" s="13" t="s">
        <v>12170</v>
      </c>
    </row>
    <row r="3526" spans="1:8" x14ac:dyDescent="0.25">
      <c r="A3526" s="113">
        <v>45303</v>
      </c>
      <c r="B3526" s="21" t="s">
        <v>9967</v>
      </c>
      <c r="C3526" s="13" t="s">
        <v>168</v>
      </c>
      <c r="D3526" s="766"/>
      <c r="E3526" s="783"/>
      <c r="F3526" s="785">
        <v>148537</v>
      </c>
      <c r="G3526" s="784">
        <f t="shared" si="69"/>
        <v>-148537</v>
      </c>
      <c r="H3526" s="1203" t="s">
        <v>12290</v>
      </c>
    </row>
    <row r="3527" spans="1:8" x14ac:dyDescent="0.25">
      <c r="A3527" s="113">
        <v>45303</v>
      </c>
      <c r="B3527" s="21" t="s">
        <v>10296</v>
      </c>
      <c r="C3527" s="13" t="s">
        <v>168</v>
      </c>
      <c r="D3527" s="766"/>
      <c r="E3527" s="783"/>
      <c r="F3527" s="142">
        <v>8740</v>
      </c>
      <c r="G3527" s="784">
        <f t="shared" si="69"/>
        <v>-8740</v>
      </c>
      <c r="H3527" s="1204"/>
    </row>
    <row r="3528" spans="1:8" x14ac:dyDescent="0.25">
      <c r="A3528" s="113">
        <v>45303</v>
      </c>
      <c r="B3528" s="21" t="s">
        <v>10572</v>
      </c>
      <c r="C3528" s="13" t="s">
        <v>168</v>
      </c>
      <c r="D3528" s="766"/>
      <c r="E3528" s="783"/>
      <c r="F3528" s="142">
        <v>91300</v>
      </c>
      <c r="G3528" s="784">
        <f t="shared" si="69"/>
        <v>-91300</v>
      </c>
      <c r="H3528" s="1204"/>
    </row>
    <row r="3529" spans="1:8" x14ac:dyDescent="0.25">
      <c r="A3529" s="113">
        <v>45303</v>
      </c>
      <c r="B3529" s="21" t="s">
        <v>7807</v>
      </c>
      <c r="C3529" s="13" t="s">
        <v>168</v>
      </c>
      <c r="D3529" s="766"/>
      <c r="E3529" s="783"/>
      <c r="F3529" s="142">
        <v>10980</v>
      </c>
      <c r="G3529" s="784">
        <f t="shared" si="69"/>
        <v>-10980</v>
      </c>
      <c r="H3529" s="1204"/>
    </row>
    <row r="3530" spans="1:8" x14ac:dyDescent="0.25">
      <c r="A3530" s="113">
        <v>45303</v>
      </c>
      <c r="B3530" s="21" t="s">
        <v>10379</v>
      </c>
      <c r="C3530" s="13" t="s">
        <v>168</v>
      </c>
      <c r="D3530" s="766"/>
      <c r="E3530" s="783"/>
      <c r="F3530" s="142">
        <v>206520</v>
      </c>
      <c r="G3530" s="784">
        <f t="shared" si="69"/>
        <v>-206520</v>
      </c>
      <c r="H3530" s="1204"/>
    </row>
    <row r="3531" spans="1:8" x14ac:dyDescent="0.25">
      <c r="A3531" s="113">
        <v>45303</v>
      </c>
      <c r="B3531" s="21" t="s">
        <v>11273</v>
      </c>
      <c r="C3531" s="13" t="s">
        <v>168</v>
      </c>
      <c r="D3531" s="766"/>
      <c r="E3531" s="783"/>
      <c r="F3531" s="142">
        <v>19640</v>
      </c>
      <c r="G3531" s="784">
        <f t="shared" si="69"/>
        <v>-19640</v>
      </c>
      <c r="H3531" s="1204"/>
    </row>
    <row r="3532" spans="1:8" x14ac:dyDescent="0.25">
      <c r="A3532" s="113">
        <v>45303</v>
      </c>
      <c r="B3532" s="21" t="s">
        <v>10471</v>
      </c>
      <c r="C3532" s="13" t="s">
        <v>168</v>
      </c>
      <c r="D3532" s="766"/>
      <c r="E3532" s="783"/>
      <c r="F3532" s="142">
        <v>259118</v>
      </c>
      <c r="G3532" s="784">
        <f t="shared" si="69"/>
        <v>-259118</v>
      </c>
      <c r="H3532" s="1204"/>
    </row>
    <row r="3533" spans="1:8" ht="16.5" thickBot="1" x14ac:dyDescent="0.3">
      <c r="A3533" s="113">
        <v>45303</v>
      </c>
      <c r="B3533" s="21" t="s">
        <v>10577</v>
      </c>
      <c r="C3533" s="13" t="s">
        <v>168</v>
      </c>
      <c r="D3533" s="766"/>
      <c r="E3533" s="783"/>
      <c r="F3533" s="786">
        <v>5165</v>
      </c>
      <c r="G3533" s="784">
        <f t="shared" si="69"/>
        <v>-5165</v>
      </c>
      <c r="H3533" s="1205"/>
    </row>
    <row r="3534" spans="1:8" x14ac:dyDescent="0.25">
      <c r="A3534" s="113">
        <v>45303</v>
      </c>
      <c r="B3534" s="21" t="s">
        <v>9832</v>
      </c>
      <c r="C3534" s="13" t="s">
        <v>10484</v>
      </c>
      <c r="D3534" s="766"/>
      <c r="E3534" s="22"/>
      <c r="F3534" s="112">
        <v>700000</v>
      </c>
      <c r="G3534" s="14">
        <f t="shared" si="69"/>
        <v>-700000</v>
      </c>
      <c r="H3534" s="13"/>
    </row>
    <row r="3535" spans="1:8" x14ac:dyDescent="0.25">
      <c r="A3535" s="113">
        <v>45304</v>
      </c>
      <c r="B3535" s="21" t="s">
        <v>11899</v>
      </c>
      <c r="C3535" s="13" t="s">
        <v>7467</v>
      </c>
      <c r="D3535" s="766" t="s">
        <v>12247</v>
      </c>
      <c r="E3535" s="22">
        <v>816740</v>
      </c>
      <c r="F3535" s="19"/>
      <c r="G3535" s="14">
        <f t="shared" si="69"/>
        <v>816740</v>
      </c>
      <c r="H3535" s="13"/>
    </row>
    <row r="3536" spans="1:8" x14ac:dyDescent="0.25">
      <c r="A3536" s="113">
        <v>45304</v>
      </c>
      <c r="B3536" s="21" t="s">
        <v>11899</v>
      </c>
      <c r="C3536" s="13" t="s">
        <v>168</v>
      </c>
      <c r="D3536" s="766" t="s">
        <v>12255</v>
      </c>
      <c r="E3536" s="22">
        <v>328130</v>
      </c>
      <c r="F3536" s="19"/>
      <c r="G3536" s="14">
        <f t="shared" si="69"/>
        <v>328130</v>
      </c>
      <c r="H3536" s="13"/>
    </row>
    <row r="3537" spans="1:8" x14ac:dyDescent="0.25">
      <c r="A3537" s="113">
        <v>45304</v>
      </c>
      <c r="B3537" s="21" t="s">
        <v>11899</v>
      </c>
      <c r="C3537" s="13" t="s">
        <v>168</v>
      </c>
      <c r="D3537" s="766" t="s">
        <v>11919</v>
      </c>
      <c r="E3537" s="22">
        <v>151031</v>
      </c>
      <c r="F3537" s="19"/>
      <c r="G3537" s="14">
        <f t="shared" si="69"/>
        <v>151031</v>
      </c>
      <c r="H3537" s="13"/>
    </row>
    <row r="3538" spans="1:8" x14ac:dyDescent="0.25">
      <c r="A3538" s="113">
        <v>45304</v>
      </c>
      <c r="B3538" s="21" t="s">
        <v>11899</v>
      </c>
      <c r="C3538" s="13" t="s">
        <v>180</v>
      </c>
      <c r="D3538" s="766" t="s">
        <v>12259</v>
      </c>
      <c r="E3538" s="22">
        <v>408700</v>
      </c>
      <c r="F3538" s="19"/>
      <c r="G3538" s="14">
        <f t="shared" si="69"/>
        <v>408700</v>
      </c>
      <c r="H3538" s="13"/>
    </row>
    <row r="3539" spans="1:8" x14ac:dyDescent="0.25">
      <c r="A3539" s="113">
        <v>45305</v>
      </c>
      <c r="B3539" s="21" t="s">
        <v>11899</v>
      </c>
      <c r="C3539" s="13" t="s">
        <v>4725</v>
      </c>
      <c r="D3539" s="766"/>
      <c r="E3539" s="22"/>
      <c r="F3539" s="19">
        <v>550000</v>
      </c>
      <c r="G3539" s="14">
        <f t="shared" si="69"/>
        <v>-550000</v>
      </c>
      <c r="H3539" s="13" t="s">
        <v>12189</v>
      </c>
    </row>
    <row r="3540" spans="1:8" x14ac:dyDescent="0.25">
      <c r="A3540" s="113">
        <v>45305</v>
      </c>
      <c r="B3540" s="21" t="s">
        <v>11899</v>
      </c>
      <c r="C3540" s="13" t="s">
        <v>7467</v>
      </c>
      <c r="D3540" s="766" t="s">
        <v>12248</v>
      </c>
      <c r="E3540" s="22">
        <v>831940</v>
      </c>
      <c r="F3540" s="19"/>
      <c r="G3540" s="14">
        <f t="shared" si="69"/>
        <v>831940</v>
      </c>
      <c r="H3540" s="13"/>
    </row>
    <row r="3541" spans="1:8" x14ac:dyDescent="0.25">
      <c r="A3541" s="113">
        <v>45305</v>
      </c>
      <c r="B3541" s="21" t="s">
        <v>11899</v>
      </c>
      <c r="C3541" s="13" t="s">
        <v>168</v>
      </c>
      <c r="D3541" s="766" t="s">
        <v>12256</v>
      </c>
      <c r="E3541" s="22">
        <v>57332</v>
      </c>
      <c r="F3541" s="19"/>
      <c r="G3541" s="14">
        <f t="shared" si="69"/>
        <v>57332</v>
      </c>
      <c r="H3541" s="13"/>
    </row>
    <row r="3542" spans="1:8" x14ac:dyDescent="0.25">
      <c r="A3542" s="113">
        <v>45307</v>
      </c>
      <c r="B3542" s="21" t="s">
        <v>10910</v>
      </c>
      <c r="C3542" s="13" t="s">
        <v>180</v>
      </c>
      <c r="D3542" s="766" t="s">
        <v>12260</v>
      </c>
      <c r="E3542" s="22">
        <v>36300</v>
      </c>
      <c r="F3542" s="19"/>
      <c r="G3542" s="14">
        <f t="shared" si="69"/>
        <v>36300</v>
      </c>
      <c r="H3542" s="13"/>
    </row>
    <row r="3543" spans="1:8" x14ac:dyDescent="0.25">
      <c r="A3543" s="113">
        <v>45309</v>
      </c>
      <c r="B3543" s="21" t="s">
        <v>11899</v>
      </c>
      <c r="C3543" s="13" t="s">
        <v>168</v>
      </c>
      <c r="D3543" s="766" t="s">
        <v>12257</v>
      </c>
      <c r="E3543" s="22">
        <v>24244</v>
      </c>
      <c r="F3543" s="19"/>
      <c r="G3543" s="14">
        <f t="shared" si="69"/>
        <v>24244</v>
      </c>
      <c r="H3543" s="13"/>
    </row>
    <row r="3544" spans="1:8" x14ac:dyDescent="0.25">
      <c r="A3544" s="113">
        <v>45309</v>
      </c>
      <c r="B3544" s="21" t="s">
        <v>10910</v>
      </c>
      <c r="C3544" s="13" t="s">
        <v>168</v>
      </c>
      <c r="D3544" s="766" t="s">
        <v>12258</v>
      </c>
      <c r="E3544" s="22">
        <v>28900</v>
      </c>
      <c r="F3544" s="19"/>
      <c r="G3544" s="14">
        <f t="shared" si="69"/>
        <v>28900</v>
      </c>
      <c r="H3544" s="13"/>
    </row>
    <row r="3545" spans="1:8" x14ac:dyDescent="0.25">
      <c r="A3545" s="113">
        <v>45310</v>
      </c>
      <c r="B3545" s="30"/>
      <c r="C3545" s="13" t="s">
        <v>5187</v>
      </c>
      <c r="D3545" s="766"/>
      <c r="E3545" s="22"/>
      <c r="F3545" s="19">
        <v>400000</v>
      </c>
      <c r="G3545" s="14">
        <f t="shared" si="68"/>
        <v>-400000</v>
      </c>
      <c r="H3545" s="13" t="s">
        <v>12153</v>
      </c>
    </row>
    <row r="3546" spans="1:8" x14ac:dyDescent="0.25">
      <c r="A3546" s="113">
        <v>45310</v>
      </c>
      <c r="B3546" s="21" t="s">
        <v>11899</v>
      </c>
      <c r="C3546" s="13" t="s">
        <v>4725</v>
      </c>
      <c r="D3546" s="766"/>
      <c r="E3546" s="22">
        <v>1680000</v>
      </c>
      <c r="F3546" s="19"/>
      <c r="G3546" s="14">
        <f t="shared" si="68"/>
        <v>1680000</v>
      </c>
      <c r="H3546" s="13"/>
    </row>
    <row r="3547" spans="1:8" x14ac:dyDescent="0.25">
      <c r="A3547" s="113">
        <v>45310</v>
      </c>
      <c r="B3547" s="21" t="s">
        <v>11899</v>
      </c>
      <c r="C3547" s="13" t="s">
        <v>4725</v>
      </c>
      <c r="D3547" s="766"/>
      <c r="E3547" s="22"/>
      <c r="F3547" s="19">
        <v>600000</v>
      </c>
      <c r="G3547" s="14">
        <f t="shared" si="68"/>
        <v>-600000</v>
      </c>
      <c r="H3547" s="13" t="s">
        <v>12154</v>
      </c>
    </row>
    <row r="3548" spans="1:8" x14ac:dyDescent="0.25">
      <c r="A3548" s="113">
        <v>45310</v>
      </c>
      <c r="B3548" s="21" t="s">
        <v>8043</v>
      </c>
      <c r="C3548" s="13" t="s">
        <v>3011</v>
      </c>
      <c r="D3548" s="766"/>
      <c r="E3548" s="22"/>
      <c r="F3548" s="19">
        <v>56522</v>
      </c>
      <c r="G3548" s="14">
        <f t="shared" si="68"/>
        <v>-56522</v>
      </c>
      <c r="H3548" s="13" t="s">
        <v>4977</v>
      </c>
    </row>
    <row r="3549" spans="1:8" x14ac:dyDescent="0.25">
      <c r="A3549" s="113">
        <v>45310</v>
      </c>
      <c r="B3549" s="21" t="s">
        <v>8043</v>
      </c>
      <c r="C3549" s="13" t="s">
        <v>8456</v>
      </c>
      <c r="D3549" s="766"/>
      <c r="E3549" s="22"/>
      <c r="F3549" s="19">
        <v>24000</v>
      </c>
      <c r="G3549" s="14">
        <f t="shared" si="68"/>
        <v>-24000</v>
      </c>
      <c r="H3549" s="13" t="s">
        <v>4977</v>
      </c>
    </row>
    <row r="3550" spans="1:8" x14ac:dyDescent="0.25">
      <c r="A3550" s="113">
        <v>45310</v>
      </c>
      <c r="B3550" s="21" t="s">
        <v>2933</v>
      </c>
      <c r="C3550" s="13" t="s">
        <v>10112</v>
      </c>
      <c r="D3550" s="766"/>
      <c r="E3550" s="22"/>
      <c r="F3550" s="19">
        <v>76350</v>
      </c>
      <c r="G3550" s="14">
        <f t="shared" si="68"/>
        <v>-76350</v>
      </c>
      <c r="H3550" s="13" t="s">
        <v>4977</v>
      </c>
    </row>
    <row r="3551" spans="1:8" x14ac:dyDescent="0.25">
      <c r="A3551" s="113">
        <v>45310</v>
      </c>
      <c r="B3551" s="21" t="s">
        <v>8043</v>
      </c>
      <c r="C3551" s="13" t="s">
        <v>161</v>
      </c>
      <c r="D3551" s="766"/>
      <c r="E3551" s="22"/>
      <c r="F3551" s="19">
        <v>33213</v>
      </c>
      <c r="G3551" s="14">
        <f t="shared" si="68"/>
        <v>-33213</v>
      </c>
      <c r="H3551" s="13" t="s">
        <v>4977</v>
      </c>
    </row>
    <row r="3552" spans="1:8" x14ac:dyDescent="0.25">
      <c r="A3552" s="113">
        <v>45310</v>
      </c>
      <c r="B3552" s="21" t="s">
        <v>1400</v>
      </c>
      <c r="C3552" s="13" t="s">
        <v>1815</v>
      </c>
      <c r="D3552" s="766"/>
      <c r="E3552" s="22"/>
      <c r="F3552" s="19">
        <v>101800</v>
      </c>
      <c r="G3552" s="14">
        <f t="shared" si="68"/>
        <v>-101800</v>
      </c>
      <c r="H3552" s="13" t="s">
        <v>4977</v>
      </c>
    </row>
    <row r="3553" spans="1:8" x14ac:dyDescent="0.25">
      <c r="A3553" s="113">
        <v>45310</v>
      </c>
      <c r="B3553" s="21" t="s">
        <v>4721</v>
      </c>
      <c r="C3553" s="13" t="s">
        <v>1815</v>
      </c>
      <c r="D3553" s="766"/>
      <c r="E3553" s="22"/>
      <c r="F3553" s="19">
        <v>99334</v>
      </c>
      <c r="G3553" s="14">
        <f t="shared" si="68"/>
        <v>-99334</v>
      </c>
      <c r="H3553" s="13" t="s">
        <v>4977</v>
      </c>
    </row>
    <row r="3554" spans="1:8" x14ac:dyDescent="0.25">
      <c r="A3554" s="113">
        <v>45310</v>
      </c>
      <c r="B3554" s="21" t="s">
        <v>10232</v>
      </c>
      <c r="C3554" s="13" t="s">
        <v>11326</v>
      </c>
      <c r="D3554" s="766"/>
      <c r="E3554" s="22"/>
      <c r="F3554" s="19">
        <v>120000</v>
      </c>
      <c r="G3554" s="14">
        <f t="shared" si="68"/>
        <v>-120000</v>
      </c>
      <c r="H3554" s="13" t="s">
        <v>12287</v>
      </c>
    </row>
    <row r="3555" spans="1:8" x14ac:dyDescent="0.25">
      <c r="A3555" s="113">
        <v>45311</v>
      </c>
      <c r="B3555" s="21" t="s">
        <v>11899</v>
      </c>
      <c r="C3555" s="13" t="s">
        <v>7467</v>
      </c>
      <c r="D3555" s="766" t="s">
        <v>11808</v>
      </c>
      <c r="E3555" s="22">
        <v>774131</v>
      </c>
      <c r="F3555" s="19"/>
      <c r="G3555" s="14">
        <f t="shared" si="68"/>
        <v>774131</v>
      </c>
      <c r="H3555" s="13"/>
    </row>
    <row r="3556" spans="1:8" x14ac:dyDescent="0.25">
      <c r="A3556" s="113">
        <v>45313</v>
      </c>
      <c r="B3556" s="21" t="s">
        <v>11899</v>
      </c>
      <c r="C3556" s="13" t="s">
        <v>180</v>
      </c>
      <c r="D3556" s="766"/>
      <c r="E3556" s="22"/>
      <c r="F3556" s="19">
        <v>1119250</v>
      </c>
      <c r="G3556" s="14">
        <f t="shared" si="68"/>
        <v>-1119250</v>
      </c>
      <c r="H3556" s="13" t="s">
        <v>12261</v>
      </c>
    </row>
    <row r="3557" spans="1:8" x14ac:dyDescent="0.25">
      <c r="A3557" s="113">
        <v>45313</v>
      </c>
      <c r="B3557" s="21" t="s">
        <v>12212</v>
      </c>
      <c r="C3557" s="13" t="s">
        <v>180</v>
      </c>
      <c r="D3557" s="766" t="s">
        <v>12320</v>
      </c>
      <c r="E3557" s="22">
        <v>33710</v>
      </c>
      <c r="F3557" s="19"/>
      <c r="G3557" s="14">
        <f t="shared" si="68"/>
        <v>33710</v>
      </c>
      <c r="H3557" s="13" t="s">
        <v>342</v>
      </c>
    </row>
    <row r="3558" spans="1:8" x14ac:dyDescent="0.25">
      <c r="A3558" s="113">
        <v>45313</v>
      </c>
      <c r="B3558" s="21" t="s">
        <v>12212</v>
      </c>
      <c r="C3558" s="13" t="s">
        <v>180</v>
      </c>
      <c r="D3558" s="766" t="s">
        <v>12321</v>
      </c>
      <c r="E3558" s="22">
        <v>712701</v>
      </c>
      <c r="F3558" s="19"/>
      <c r="G3558" s="14">
        <f t="shared" si="68"/>
        <v>712701</v>
      </c>
      <c r="H3558" s="13" t="s">
        <v>12322</v>
      </c>
    </row>
    <row r="3559" spans="1:8" x14ac:dyDescent="0.25">
      <c r="A3559" s="113">
        <v>45314</v>
      </c>
      <c r="B3559" s="21" t="s">
        <v>11899</v>
      </c>
      <c r="C3559" s="13" t="s">
        <v>7467</v>
      </c>
      <c r="D3559" s="766" t="s">
        <v>12323</v>
      </c>
      <c r="E3559" s="22">
        <v>816740</v>
      </c>
      <c r="F3559" s="19"/>
      <c r="G3559" s="14">
        <f t="shared" si="68"/>
        <v>816740</v>
      </c>
      <c r="H3559" s="13"/>
    </row>
    <row r="3560" spans="1:8" x14ac:dyDescent="0.25">
      <c r="A3560" s="113">
        <v>45315</v>
      </c>
      <c r="B3560" s="21" t="s">
        <v>11899</v>
      </c>
      <c r="C3560" s="13" t="s">
        <v>7467</v>
      </c>
      <c r="D3560" s="766" t="s">
        <v>12324</v>
      </c>
      <c r="E3560" s="22">
        <v>45600</v>
      </c>
      <c r="F3560" s="19"/>
      <c r="G3560" s="14">
        <f t="shared" si="68"/>
        <v>45600</v>
      </c>
      <c r="H3560" s="13"/>
    </row>
    <row r="3561" spans="1:8" x14ac:dyDescent="0.25">
      <c r="A3561" s="113">
        <v>45315</v>
      </c>
      <c r="B3561" s="21" t="s">
        <v>10232</v>
      </c>
      <c r="C3561" s="13" t="s">
        <v>7467</v>
      </c>
      <c r="D3561" s="766"/>
      <c r="E3561" s="22"/>
      <c r="F3561" s="19">
        <v>1000000</v>
      </c>
      <c r="G3561" s="14">
        <f t="shared" si="68"/>
        <v>-1000000</v>
      </c>
      <c r="H3561" s="13" t="s">
        <v>12039</v>
      </c>
    </row>
    <row r="3562" spans="1:8" x14ac:dyDescent="0.25">
      <c r="A3562" s="113">
        <v>45315</v>
      </c>
      <c r="B3562" s="21" t="s">
        <v>11899</v>
      </c>
      <c r="C3562" s="13" t="s">
        <v>4410</v>
      </c>
      <c r="D3562" s="766"/>
      <c r="E3562" s="22"/>
      <c r="F3562" s="19">
        <v>500000</v>
      </c>
      <c r="G3562" s="14">
        <f t="shared" si="68"/>
        <v>-500000</v>
      </c>
      <c r="H3562" s="13" t="s">
        <v>12312</v>
      </c>
    </row>
    <row r="3563" spans="1:8" x14ac:dyDescent="0.25">
      <c r="A3563" s="113">
        <v>45315</v>
      </c>
      <c r="B3563" s="21" t="s">
        <v>12212</v>
      </c>
      <c r="C3563" s="13" t="s">
        <v>8900</v>
      </c>
      <c r="D3563" s="766"/>
      <c r="E3563" s="22">
        <v>312552</v>
      </c>
      <c r="F3563" s="19"/>
      <c r="G3563" s="14">
        <f t="shared" si="68"/>
        <v>312552</v>
      </c>
      <c r="H3563" s="13"/>
    </row>
    <row r="3564" spans="1:8" x14ac:dyDescent="0.25">
      <c r="A3564" s="113">
        <v>45315</v>
      </c>
      <c r="B3564" s="21" t="s">
        <v>12212</v>
      </c>
      <c r="C3564" s="13" t="s">
        <v>8900</v>
      </c>
      <c r="D3564" s="766"/>
      <c r="E3564" s="22"/>
      <c r="F3564" s="19">
        <v>150000</v>
      </c>
      <c r="G3564" s="14">
        <f t="shared" si="68"/>
        <v>-150000</v>
      </c>
      <c r="H3564" s="13" t="s">
        <v>12312</v>
      </c>
    </row>
    <row r="3565" spans="1:8" x14ac:dyDescent="0.25">
      <c r="A3565" s="113">
        <v>45316</v>
      </c>
      <c r="B3565" s="21" t="s">
        <v>11899</v>
      </c>
      <c r="C3565" s="13" t="s">
        <v>6847</v>
      </c>
      <c r="D3565" s="766"/>
      <c r="E3565" s="22">
        <v>903164</v>
      </c>
      <c r="F3565" s="19"/>
      <c r="G3565" s="14">
        <f t="shared" si="68"/>
        <v>903164</v>
      </c>
      <c r="H3565" s="13"/>
    </row>
    <row r="3566" spans="1:8" x14ac:dyDescent="0.25">
      <c r="A3566" s="113">
        <v>45316</v>
      </c>
      <c r="B3566" s="21" t="s">
        <v>11899</v>
      </c>
      <c r="C3566" s="13" t="s">
        <v>6847</v>
      </c>
      <c r="D3566" s="766"/>
      <c r="E3566" s="22"/>
      <c r="F3566" s="19">
        <v>500000</v>
      </c>
      <c r="G3566" s="14">
        <f t="shared" si="68"/>
        <v>-500000</v>
      </c>
      <c r="H3566" s="13" t="s">
        <v>12039</v>
      </c>
    </row>
    <row r="3567" spans="1:8" x14ac:dyDescent="0.25">
      <c r="A3567" s="113">
        <v>45316</v>
      </c>
      <c r="B3567" s="30"/>
      <c r="C3567" s="13" t="s">
        <v>8394</v>
      </c>
      <c r="D3567" s="766"/>
      <c r="E3567" s="22"/>
      <c r="F3567" s="19">
        <v>1000000</v>
      </c>
      <c r="G3567" s="14">
        <f t="shared" si="68"/>
        <v>-1000000</v>
      </c>
      <c r="H3567" s="13" t="s">
        <v>12326</v>
      </c>
    </row>
    <row r="3568" spans="1:8" x14ac:dyDescent="0.25">
      <c r="A3568" s="13"/>
      <c r="B3568" s="21"/>
      <c r="C3568" s="13"/>
      <c r="D3568" s="766"/>
      <c r="E3568" s="22"/>
      <c r="F3568" s="19"/>
      <c r="G3568" s="14"/>
      <c r="H3568" s="13"/>
    </row>
    <row r="3569" spans="1:8" x14ac:dyDescent="0.25">
      <c r="A3569" s="13"/>
      <c r="B3569" s="21"/>
      <c r="C3569" s="13"/>
      <c r="D3569" s="766"/>
      <c r="E3569" s="22"/>
      <c r="F3569" s="19"/>
      <c r="G3569" s="14"/>
      <c r="H3569" s="13"/>
    </row>
    <row r="3570" spans="1:8" x14ac:dyDescent="0.25">
      <c r="A3570" s="13"/>
      <c r="B3570" s="21"/>
      <c r="C3570" s="13"/>
      <c r="D3570" s="766"/>
      <c r="E3570" s="22"/>
      <c r="F3570" s="19"/>
      <c r="G3570" s="14"/>
      <c r="H3570" s="13"/>
    </row>
    <row r="3571" spans="1:8" x14ac:dyDescent="0.25">
      <c r="A3571" s="13"/>
      <c r="B3571" s="21"/>
      <c r="C3571" s="13"/>
      <c r="D3571" s="766"/>
      <c r="E3571" s="22"/>
      <c r="F3571" s="19"/>
      <c r="G3571" s="14"/>
      <c r="H3571" s="13"/>
    </row>
    <row r="3572" spans="1:8" x14ac:dyDescent="0.25">
      <c r="A3572" s="13"/>
      <c r="B3572" s="21"/>
      <c r="C3572" s="13"/>
      <c r="D3572" s="766"/>
      <c r="E3572" s="22"/>
      <c r="F3572" s="19"/>
      <c r="G3572" s="14"/>
      <c r="H3572" s="13"/>
    </row>
    <row r="3573" spans="1:8" x14ac:dyDescent="0.25">
      <c r="A3573" s="13"/>
      <c r="B3573" s="21"/>
      <c r="C3573" s="13"/>
      <c r="D3573" s="766"/>
      <c r="E3573" s="22"/>
      <c r="F3573" s="19"/>
      <c r="G3573" s="14"/>
      <c r="H3573" s="13"/>
    </row>
    <row r="3574" spans="1:8" x14ac:dyDescent="0.25">
      <c r="A3574" s="13"/>
      <c r="B3574" s="21"/>
      <c r="C3574" s="13"/>
      <c r="D3574" s="766"/>
      <c r="E3574" s="22"/>
      <c r="F3574" s="19"/>
      <c r="G3574" s="14"/>
      <c r="H3574" s="13"/>
    </row>
    <row r="3575" spans="1:8" x14ac:dyDescent="0.25">
      <c r="A3575" s="13"/>
      <c r="B3575" s="21"/>
      <c r="C3575" s="13"/>
      <c r="D3575" s="766"/>
      <c r="E3575" s="22"/>
      <c r="F3575" s="19"/>
      <c r="G3575" s="14"/>
      <c r="H3575" s="13"/>
    </row>
    <row r="3576" spans="1:8" x14ac:dyDescent="0.25">
      <c r="A3576" s="13"/>
      <c r="B3576" s="21"/>
      <c r="C3576" s="13"/>
      <c r="D3576" s="766"/>
      <c r="E3576" s="22"/>
      <c r="F3576" s="19"/>
      <c r="G3576" s="14"/>
      <c r="H3576" s="13"/>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sheetData>
  <autoFilter ref="A1:XFC3564" xr:uid="{00000000-0009-0000-0000-000003000000}"/>
  <sortState xmlns:xlrd2="http://schemas.microsoft.com/office/spreadsheetml/2017/richdata2" ref="A2333:H2418">
    <sortCondition ref="A2333:A2418"/>
  </sortState>
  <mergeCells count="118">
    <mergeCell ref="H3526:H3533"/>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2:H3522"/>
    <mergeCell ref="H3498:H3499"/>
    <mergeCell ref="H3503:H3505"/>
    <mergeCell ref="H2894:H2897"/>
    <mergeCell ref="H2914:H2921"/>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029:H3031"/>
    <mergeCell ref="H3196:H3198"/>
    <mergeCell ref="H3181:H3183"/>
    <mergeCell ref="H2961:H2965"/>
    <mergeCell ref="H2635:H2636"/>
    <mergeCell ref="H2783:H2786"/>
    <mergeCell ref="H2925:H2926"/>
    <mergeCell ref="H2882:H2884"/>
    <mergeCell ref="H2780:H2781"/>
    <mergeCell ref="H2909:H2911"/>
    <mergeCell ref="H2825:H2832"/>
    <mergeCell ref="H2701:H2705"/>
    <mergeCell ref="H2684:H2686"/>
    <mergeCell ref="H2768:H2769"/>
    <mergeCell ref="H2761:H2762"/>
    <mergeCell ref="H2875:H2879"/>
    <mergeCell ref="H2753:H2757"/>
    <mergeCell ref="H2650:H2651"/>
    <mergeCell ref="H2663:H2664"/>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11589</v>
      </c>
      <c r="B2" s="1244"/>
      <c r="C2" s="1244"/>
      <c r="D2" s="1244"/>
      <c r="E2" s="1244"/>
      <c r="F2" s="1244"/>
    </row>
    <row r="3" spans="1:8" ht="9.75" customHeight="1" x14ac:dyDescent="0.45">
      <c r="A3" s="1092"/>
      <c r="B3" s="1092"/>
      <c r="C3" s="1092"/>
      <c r="D3" s="1092"/>
      <c r="E3" s="1092"/>
      <c r="F3" s="1092"/>
    </row>
    <row r="4" spans="1:8" s="7" customFormat="1" ht="24.75" customHeight="1" x14ac:dyDescent="0.25">
      <c r="A4" s="1089" t="s">
        <v>0</v>
      </c>
      <c r="B4" s="1089" t="s">
        <v>155</v>
      </c>
      <c r="C4" s="1089" t="s">
        <v>179</v>
      </c>
      <c r="D4" s="1090" t="s">
        <v>157</v>
      </c>
      <c r="E4" s="1091" t="s">
        <v>158</v>
      </c>
      <c r="F4" s="1090" t="s">
        <v>5</v>
      </c>
      <c r="G4" s="1076"/>
      <c r="H4" s="1077"/>
    </row>
    <row r="5" spans="1:8" s="7" customFormat="1" ht="15.75" x14ac:dyDescent="0.25">
      <c r="A5" s="113">
        <v>44236</v>
      </c>
      <c r="B5" s="21" t="s">
        <v>6511</v>
      </c>
      <c r="C5" s="1085">
        <v>30000219</v>
      </c>
      <c r="D5" s="20">
        <v>4660</v>
      </c>
      <c r="E5" s="33"/>
      <c r="F5" s="20">
        <f>D5-E5</f>
        <v>4660</v>
      </c>
    </row>
    <row r="6" spans="1:8" s="7" customFormat="1" ht="15.75" x14ac:dyDescent="0.25">
      <c r="A6" s="113">
        <v>44365</v>
      </c>
      <c r="B6" s="21" t="s">
        <v>6511</v>
      </c>
      <c r="C6" s="1085">
        <v>30000343</v>
      </c>
      <c r="D6" s="20">
        <v>1800</v>
      </c>
      <c r="E6" s="33"/>
      <c r="F6" s="20">
        <f>F5+D6-E6</f>
        <v>6460</v>
      </c>
    </row>
    <row r="7" spans="1:8" s="7" customFormat="1" ht="15.75" x14ac:dyDescent="0.25">
      <c r="A7" s="113">
        <v>44375</v>
      </c>
      <c r="B7" s="21" t="s">
        <v>6511</v>
      </c>
      <c r="C7" s="1085">
        <v>30000348</v>
      </c>
      <c r="D7" s="20">
        <v>40553</v>
      </c>
      <c r="E7" s="33"/>
      <c r="F7" s="20">
        <f t="shared" ref="F7:F70" si="0">F6+D7-E7</f>
        <v>47013</v>
      </c>
    </row>
    <row r="8" spans="1:8" s="7" customFormat="1" ht="15.75" x14ac:dyDescent="0.25">
      <c r="A8" s="113">
        <v>44393</v>
      </c>
      <c r="B8" s="21" t="s">
        <v>6955</v>
      </c>
      <c r="C8" s="1085">
        <v>30000360</v>
      </c>
      <c r="D8" s="20">
        <v>15081</v>
      </c>
      <c r="E8" s="33"/>
      <c r="F8" s="20">
        <f t="shared" si="0"/>
        <v>62094</v>
      </c>
    </row>
    <row r="9" spans="1:8" s="7" customFormat="1" ht="15.75" x14ac:dyDescent="0.25">
      <c r="A9" s="113">
        <v>44397</v>
      </c>
      <c r="B9" s="21" t="s">
        <v>6955</v>
      </c>
      <c r="C9" s="1085">
        <v>30000364</v>
      </c>
      <c r="D9" s="20">
        <v>31311</v>
      </c>
      <c r="E9" s="33"/>
      <c r="F9" s="20">
        <f t="shared" si="0"/>
        <v>93405</v>
      </c>
    </row>
    <row r="10" spans="1:8" s="7" customFormat="1" ht="15.75" x14ac:dyDescent="0.25">
      <c r="A10" s="113">
        <v>44397</v>
      </c>
      <c r="B10" s="21" t="s">
        <v>7112</v>
      </c>
      <c r="C10" s="1085">
        <v>30000364</v>
      </c>
      <c r="D10" s="20">
        <v>30988</v>
      </c>
      <c r="E10" s="33"/>
      <c r="F10" s="20">
        <f t="shared" si="0"/>
        <v>124393</v>
      </c>
    </row>
    <row r="11" spans="1:8" s="7" customFormat="1" ht="15.75" x14ac:dyDescent="0.25">
      <c r="A11" s="113">
        <v>44404</v>
      </c>
      <c r="B11" s="21" t="s">
        <v>6955</v>
      </c>
      <c r="C11" s="1085">
        <v>30000366</v>
      </c>
      <c r="D11" s="20">
        <v>6930</v>
      </c>
      <c r="E11" s="33"/>
      <c r="F11" s="20">
        <f t="shared" si="0"/>
        <v>131323</v>
      </c>
    </row>
    <row r="12" spans="1:8" s="7" customFormat="1" ht="15.75" x14ac:dyDescent="0.25">
      <c r="A12" s="113">
        <v>44408</v>
      </c>
      <c r="B12" s="21" t="s">
        <v>6955</v>
      </c>
      <c r="C12" s="1085">
        <v>30000370</v>
      </c>
      <c r="D12" s="20">
        <v>19829</v>
      </c>
      <c r="E12" s="33"/>
      <c r="F12" s="20">
        <f t="shared" si="0"/>
        <v>151152</v>
      </c>
    </row>
    <row r="13" spans="1:8" s="7" customFormat="1" ht="15.75" x14ac:dyDescent="0.25">
      <c r="A13" s="113">
        <v>44483</v>
      </c>
      <c r="B13" s="21" t="s">
        <v>7067</v>
      </c>
      <c r="C13" s="1085">
        <v>30000444</v>
      </c>
      <c r="D13" s="20">
        <v>16800</v>
      </c>
      <c r="E13" s="33"/>
      <c r="F13" s="20">
        <f t="shared" si="0"/>
        <v>167952</v>
      </c>
    </row>
    <row r="14" spans="1:8" s="7" customFormat="1" ht="15.75" x14ac:dyDescent="0.25">
      <c r="A14" s="113">
        <v>44497</v>
      </c>
      <c r="B14" s="21" t="s">
        <v>7067</v>
      </c>
      <c r="C14" s="1085">
        <v>30000458</v>
      </c>
      <c r="D14" s="20">
        <v>4505</v>
      </c>
      <c r="E14" s="33"/>
      <c r="F14" s="20">
        <f t="shared" si="0"/>
        <v>172457</v>
      </c>
    </row>
    <row r="15" spans="1:8" s="7" customFormat="1" ht="15.75" x14ac:dyDescent="0.25">
      <c r="A15" s="113">
        <v>44510</v>
      </c>
      <c r="B15" s="21" t="s">
        <v>11582</v>
      </c>
      <c r="C15" s="1085"/>
      <c r="D15" s="20"/>
      <c r="E15" s="33">
        <v>100000</v>
      </c>
      <c r="F15" s="20">
        <f t="shared" si="0"/>
        <v>72457</v>
      </c>
      <c r="G15" s="1078"/>
    </row>
    <row r="16" spans="1:8" s="7" customFormat="1" ht="15.75" x14ac:dyDescent="0.25">
      <c r="A16" s="113">
        <v>44424</v>
      </c>
      <c r="B16" s="21" t="s">
        <v>1400</v>
      </c>
      <c r="C16" s="1085">
        <v>30000390</v>
      </c>
      <c r="D16" s="20">
        <v>80990</v>
      </c>
      <c r="E16" s="33"/>
      <c r="F16" s="20">
        <f t="shared" si="0"/>
        <v>153447</v>
      </c>
    </row>
    <row r="17" spans="1:7" s="7" customFormat="1" ht="15.75" x14ac:dyDescent="0.25">
      <c r="A17" s="113">
        <v>44539</v>
      </c>
      <c r="B17" s="21" t="s">
        <v>7067</v>
      </c>
      <c r="C17" s="1085">
        <v>30000533</v>
      </c>
      <c r="D17" s="20">
        <v>8800</v>
      </c>
      <c r="E17" s="33"/>
      <c r="F17" s="20">
        <f t="shared" si="0"/>
        <v>162247</v>
      </c>
    </row>
    <row r="18" spans="1:7" s="7" customFormat="1" ht="15.75" customHeight="1" x14ac:dyDescent="0.25">
      <c r="A18" s="113">
        <v>44610</v>
      </c>
      <c r="B18" s="21" t="s">
        <v>7676</v>
      </c>
      <c r="C18" s="1085"/>
      <c r="D18" s="20"/>
      <c r="E18" s="33">
        <v>162247</v>
      </c>
      <c r="F18" s="20">
        <f t="shared" si="0"/>
        <v>0</v>
      </c>
      <c r="G18" s="1083"/>
    </row>
    <row r="19" spans="1:7" s="7" customFormat="1" ht="15.75" x14ac:dyDescent="0.25">
      <c r="A19" s="113">
        <v>44662</v>
      </c>
      <c r="B19" s="21" t="s">
        <v>7555</v>
      </c>
      <c r="C19" s="1085">
        <v>30000771</v>
      </c>
      <c r="D19" s="20">
        <v>27115</v>
      </c>
      <c r="E19" s="33"/>
      <c r="F19" s="20">
        <f t="shared" si="0"/>
        <v>27115</v>
      </c>
    </row>
    <row r="20" spans="1:7" s="7" customFormat="1" ht="15.75" x14ac:dyDescent="0.25">
      <c r="A20" s="113">
        <v>44708</v>
      </c>
      <c r="B20" s="21" t="s">
        <v>10526</v>
      </c>
      <c r="C20" s="1085"/>
      <c r="D20" s="20"/>
      <c r="E20" s="33">
        <v>27000</v>
      </c>
      <c r="F20" s="20">
        <f t="shared" si="0"/>
        <v>115</v>
      </c>
    </row>
    <row r="21" spans="1:7" s="7" customFormat="1" ht="15.75" x14ac:dyDescent="0.25">
      <c r="A21" s="113">
        <v>44708</v>
      </c>
      <c r="B21" s="21" t="s">
        <v>7876</v>
      </c>
      <c r="C21" s="1085"/>
      <c r="D21" s="20"/>
      <c r="E21" s="33">
        <v>115</v>
      </c>
      <c r="F21" s="20">
        <f t="shared" si="0"/>
        <v>0</v>
      </c>
    </row>
    <row r="22" spans="1:7" s="7" customFormat="1" ht="15.75" x14ac:dyDescent="0.25">
      <c r="A22" s="113">
        <v>44755</v>
      </c>
      <c r="B22" s="21" t="s">
        <v>8043</v>
      </c>
      <c r="C22" s="1085" t="s">
        <v>8452</v>
      </c>
      <c r="D22" s="20">
        <v>9600</v>
      </c>
      <c r="E22" s="33"/>
      <c r="F22" s="20">
        <f t="shared" si="0"/>
        <v>9600</v>
      </c>
    </row>
    <row r="23" spans="1:7" s="7" customFormat="1" ht="15.75" x14ac:dyDescent="0.25">
      <c r="A23" s="113">
        <v>44809</v>
      </c>
      <c r="B23" s="21" t="s">
        <v>8043</v>
      </c>
      <c r="C23" s="1085" t="s">
        <v>8313</v>
      </c>
      <c r="D23" s="20">
        <v>59395</v>
      </c>
      <c r="E23" s="33"/>
      <c r="F23" s="20">
        <f t="shared" si="0"/>
        <v>68995</v>
      </c>
    </row>
    <row r="24" spans="1:7" s="7" customFormat="1" ht="15.75" x14ac:dyDescent="0.25">
      <c r="A24" s="113">
        <v>44809</v>
      </c>
      <c r="B24" s="21" t="s">
        <v>8043</v>
      </c>
      <c r="C24" s="1085" t="s">
        <v>8314</v>
      </c>
      <c r="D24" s="20">
        <v>935180</v>
      </c>
      <c r="E24" s="33"/>
      <c r="F24" s="20">
        <f t="shared" si="0"/>
        <v>1004175</v>
      </c>
    </row>
    <row r="25" spans="1:7" s="7" customFormat="1" ht="15.75" x14ac:dyDescent="0.25">
      <c r="A25" s="113">
        <v>44809</v>
      </c>
      <c r="B25" s="21" t="s">
        <v>8043</v>
      </c>
      <c r="C25" s="1085" t="s">
        <v>8315</v>
      </c>
      <c r="D25" s="20">
        <v>28800</v>
      </c>
      <c r="E25" s="33"/>
      <c r="F25" s="20">
        <f t="shared" si="0"/>
        <v>1032975</v>
      </c>
    </row>
    <row r="26" spans="1:7" s="7" customFormat="1" ht="15.75" x14ac:dyDescent="0.25">
      <c r="A26" s="113">
        <v>44809</v>
      </c>
      <c r="B26" s="21" t="s">
        <v>8043</v>
      </c>
      <c r="C26" s="1085" t="s">
        <v>8316</v>
      </c>
      <c r="D26" s="20">
        <v>421212</v>
      </c>
      <c r="E26" s="33"/>
      <c r="F26" s="20">
        <f t="shared" si="0"/>
        <v>1454187</v>
      </c>
    </row>
    <row r="27" spans="1:7" s="7" customFormat="1" ht="15.75" x14ac:dyDescent="0.25">
      <c r="A27" s="113">
        <v>44809</v>
      </c>
      <c r="B27" s="21" t="s">
        <v>8043</v>
      </c>
      <c r="C27" s="1085" t="s">
        <v>8317</v>
      </c>
      <c r="D27" s="20">
        <v>371865</v>
      </c>
      <c r="E27" s="33"/>
      <c r="F27" s="20">
        <f t="shared" si="0"/>
        <v>1826052</v>
      </c>
    </row>
    <row r="28" spans="1:7" s="7" customFormat="1" ht="15.75" x14ac:dyDescent="0.25">
      <c r="A28" s="113">
        <v>44816</v>
      </c>
      <c r="B28" s="21" t="s">
        <v>8043</v>
      </c>
      <c r="C28" s="1085" t="s">
        <v>8403</v>
      </c>
      <c r="D28" s="20">
        <v>20800</v>
      </c>
      <c r="E28" s="33"/>
      <c r="F28" s="20">
        <f t="shared" si="0"/>
        <v>1846852</v>
      </c>
    </row>
    <row r="29" spans="1:7" s="7" customFormat="1" ht="15.75" x14ac:dyDescent="0.25">
      <c r="A29" s="113">
        <v>44818</v>
      </c>
      <c r="B29" s="21" t="s">
        <v>8043</v>
      </c>
      <c r="C29" s="1085" t="s">
        <v>8318</v>
      </c>
      <c r="D29" s="20">
        <v>274016</v>
      </c>
      <c r="E29" s="33"/>
      <c r="F29" s="20">
        <f t="shared" si="0"/>
        <v>2120868</v>
      </c>
    </row>
    <row r="30" spans="1:7" s="7" customFormat="1" ht="15.75" x14ac:dyDescent="0.25">
      <c r="A30" s="113">
        <v>44819</v>
      </c>
      <c r="B30" s="21" t="s">
        <v>7953</v>
      </c>
      <c r="C30" s="1085" t="s">
        <v>8319</v>
      </c>
      <c r="D30" s="20">
        <v>111043</v>
      </c>
      <c r="E30" s="33"/>
      <c r="F30" s="20">
        <f t="shared" si="0"/>
        <v>2231911</v>
      </c>
    </row>
    <row r="31" spans="1:7" s="7" customFormat="1" ht="15.75" x14ac:dyDescent="0.25">
      <c r="A31" s="113">
        <v>44827</v>
      </c>
      <c r="B31" s="21" t="s">
        <v>8043</v>
      </c>
      <c r="C31" s="1085" t="s">
        <v>8453</v>
      </c>
      <c r="D31" s="20">
        <v>41600</v>
      </c>
      <c r="E31" s="33"/>
      <c r="F31" s="20">
        <f t="shared" si="0"/>
        <v>2273511</v>
      </c>
    </row>
    <row r="32" spans="1:7" s="7" customFormat="1" ht="15.75" x14ac:dyDescent="0.25">
      <c r="A32" s="113">
        <v>44827</v>
      </c>
      <c r="B32" s="21" t="s">
        <v>8043</v>
      </c>
      <c r="C32" s="1085" t="s">
        <v>8454</v>
      </c>
      <c r="D32" s="20">
        <v>255657</v>
      </c>
      <c r="E32" s="33"/>
      <c r="F32" s="20">
        <f t="shared" si="0"/>
        <v>2529168</v>
      </c>
    </row>
    <row r="33" spans="1:7" s="7" customFormat="1" ht="15.75" x14ac:dyDescent="0.25">
      <c r="A33" s="113">
        <v>44833</v>
      </c>
      <c r="B33" s="21" t="s">
        <v>8043</v>
      </c>
      <c r="C33" s="1085" t="s">
        <v>8455</v>
      </c>
      <c r="D33" s="20">
        <v>232416</v>
      </c>
      <c r="E33" s="33"/>
      <c r="F33" s="20">
        <f t="shared" si="0"/>
        <v>2761584</v>
      </c>
      <c r="G33" s="1079"/>
    </row>
    <row r="34" spans="1:7" s="7" customFormat="1" ht="15.75" x14ac:dyDescent="0.25">
      <c r="A34" s="113">
        <v>44835</v>
      </c>
      <c r="B34" s="21" t="s">
        <v>7921</v>
      </c>
      <c r="C34" s="1085" t="s">
        <v>8404</v>
      </c>
      <c r="D34" s="20">
        <v>651281</v>
      </c>
      <c r="E34" s="33"/>
      <c r="F34" s="20">
        <f t="shared" si="0"/>
        <v>3412865</v>
      </c>
    </row>
    <row r="35" spans="1:7" s="7" customFormat="1" ht="15.75" x14ac:dyDescent="0.25">
      <c r="A35" s="113">
        <v>44838</v>
      </c>
      <c r="B35" s="21" t="s">
        <v>7921</v>
      </c>
      <c r="C35" s="1085" t="s">
        <v>8495</v>
      </c>
      <c r="D35" s="20">
        <v>14601</v>
      </c>
      <c r="E35" s="33"/>
      <c r="F35" s="20">
        <f t="shared" si="0"/>
        <v>3427466</v>
      </c>
    </row>
    <row r="36" spans="1:7" s="7" customFormat="1" ht="15.75" x14ac:dyDescent="0.25">
      <c r="A36" s="113">
        <v>44852</v>
      </c>
      <c r="B36" s="21" t="s">
        <v>8043</v>
      </c>
      <c r="C36" s="1085" t="s">
        <v>8546</v>
      </c>
      <c r="D36" s="20">
        <v>85219</v>
      </c>
      <c r="E36" s="33"/>
      <c r="F36" s="20">
        <f t="shared" si="0"/>
        <v>3512685</v>
      </c>
    </row>
    <row r="37" spans="1:7" s="7" customFormat="1" ht="15.75" x14ac:dyDescent="0.25">
      <c r="A37" s="113">
        <v>44854</v>
      </c>
      <c r="B37" s="21" t="s">
        <v>11583</v>
      </c>
      <c r="C37" s="1085"/>
      <c r="D37" s="20"/>
      <c r="E37" s="33">
        <v>300000</v>
      </c>
      <c r="F37" s="20">
        <f t="shared" si="0"/>
        <v>3212685</v>
      </c>
    </row>
    <row r="38" spans="1:7" s="7" customFormat="1" ht="15.75" x14ac:dyDescent="0.25">
      <c r="A38" s="113">
        <v>44854</v>
      </c>
      <c r="B38" s="21" t="s">
        <v>11583</v>
      </c>
      <c r="C38" s="1085"/>
      <c r="D38" s="20"/>
      <c r="E38" s="33">
        <v>460000</v>
      </c>
      <c r="F38" s="20">
        <f t="shared" si="0"/>
        <v>2752685</v>
      </c>
    </row>
    <row r="39" spans="1:7" s="7" customFormat="1" ht="15.75" x14ac:dyDescent="0.25">
      <c r="A39" s="113">
        <v>44855</v>
      </c>
      <c r="B39" s="21" t="s">
        <v>8339</v>
      </c>
      <c r="C39" s="1085" t="s">
        <v>8872</v>
      </c>
      <c r="D39" s="20">
        <v>196262</v>
      </c>
      <c r="E39" s="33"/>
      <c r="F39" s="20">
        <f t="shared" si="0"/>
        <v>2948947</v>
      </c>
    </row>
    <row r="40" spans="1:7" s="731" customFormat="1" ht="15.75" x14ac:dyDescent="0.25">
      <c r="A40" s="113">
        <v>44888</v>
      </c>
      <c r="B40" s="743" t="s">
        <v>11584</v>
      </c>
      <c r="C40" s="1086"/>
      <c r="D40" s="1087"/>
      <c r="E40" s="1088">
        <v>550000</v>
      </c>
      <c r="F40" s="20">
        <f t="shared" si="0"/>
        <v>2398947</v>
      </c>
      <c r="G40" s="1080"/>
    </row>
    <row r="41" spans="1:7" s="7" customFormat="1" ht="15.75" x14ac:dyDescent="0.25">
      <c r="A41" s="113">
        <v>44888</v>
      </c>
      <c r="B41" s="21" t="s">
        <v>8339</v>
      </c>
      <c r="C41" s="1085" t="s">
        <v>8859</v>
      </c>
      <c r="D41" s="20">
        <v>1450496</v>
      </c>
      <c r="E41" s="33"/>
      <c r="F41" s="20">
        <f t="shared" si="0"/>
        <v>3849443</v>
      </c>
    </row>
    <row r="42" spans="1:7" s="7" customFormat="1" ht="15.75" x14ac:dyDescent="0.25">
      <c r="A42" s="113">
        <v>44896</v>
      </c>
      <c r="B42" s="21" t="s">
        <v>8339</v>
      </c>
      <c r="C42" s="1085" t="s">
        <v>8857</v>
      </c>
      <c r="D42" s="20">
        <v>4000</v>
      </c>
      <c r="E42" s="33"/>
      <c r="F42" s="20">
        <f t="shared" si="0"/>
        <v>3853443</v>
      </c>
    </row>
    <row r="43" spans="1:7" s="7" customFormat="1" ht="15.75" x14ac:dyDescent="0.25">
      <c r="A43" s="113">
        <v>44896</v>
      </c>
      <c r="B43" s="21" t="s">
        <v>8339</v>
      </c>
      <c r="C43" s="1085" t="s">
        <v>8858</v>
      </c>
      <c r="D43" s="20">
        <v>100742</v>
      </c>
      <c r="E43" s="33"/>
      <c r="F43" s="20">
        <f t="shared" si="0"/>
        <v>3954185</v>
      </c>
    </row>
    <row r="44" spans="1:7" s="7" customFormat="1" ht="15.75" x14ac:dyDescent="0.25">
      <c r="A44" s="113">
        <v>44896</v>
      </c>
      <c r="B44" s="21" t="s">
        <v>8339</v>
      </c>
      <c r="C44" s="1085" t="s">
        <v>8861</v>
      </c>
      <c r="D44" s="20">
        <v>294393</v>
      </c>
      <c r="E44" s="33"/>
      <c r="F44" s="20">
        <f t="shared" si="0"/>
        <v>4248578</v>
      </c>
    </row>
    <row r="45" spans="1:7" s="7" customFormat="1" ht="15.75" x14ac:dyDescent="0.25">
      <c r="A45" s="113">
        <v>44897</v>
      </c>
      <c r="B45" s="21" t="s">
        <v>8559</v>
      </c>
      <c r="C45" s="1085" t="s">
        <v>8862</v>
      </c>
      <c r="D45" s="20">
        <v>157044</v>
      </c>
      <c r="E45" s="33"/>
      <c r="F45" s="20">
        <f t="shared" si="0"/>
        <v>4405622</v>
      </c>
    </row>
    <row r="46" spans="1:7" s="7" customFormat="1" ht="15.75" x14ac:dyDescent="0.25">
      <c r="A46" s="113">
        <v>44897</v>
      </c>
      <c r="B46" s="21" t="s">
        <v>8559</v>
      </c>
      <c r="C46" s="1085" t="s">
        <v>8863</v>
      </c>
      <c r="D46" s="20">
        <v>55248</v>
      </c>
      <c r="E46" s="33"/>
      <c r="F46" s="20">
        <f t="shared" si="0"/>
        <v>4460870</v>
      </c>
    </row>
    <row r="47" spans="1:7" s="7" customFormat="1" ht="15.75" x14ac:dyDescent="0.25">
      <c r="A47" s="113">
        <v>44897</v>
      </c>
      <c r="B47" s="21" t="s">
        <v>8339</v>
      </c>
      <c r="C47" s="1085" t="s">
        <v>8864</v>
      </c>
      <c r="D47" s="20">
        <v>56000</v>
      </c>
      <c r="E47" s="33"/>
      <c r="F47" s="20">
        <f t="shared" si="0"/>
        <v>4516870</v>
      </c>
    </row>
    <row r="48" spans="1:7" s="7" customFormat="1" ht="15.75" x14ac:dyDescent="0.25">
      <c r="A48" s="113">
        <v>44898</v>
      </c>
      <c r="B48" s="21" t="s">
        <v>8043</v>
      </c>
      <c r="C48" s="1085" t="s">
        <v>8865</v>
      </c>
      <c r="D48" s="20">
        <v>350364</v>
      </c>
      <c r="E48" s="33"/>
      <c r="F48" s="20">
        <f t="shared" si="0"/>
        <v>4867234</v>
      </c>
    </row>
    <row r="49" spans="1:8" s="7" customFormat="1" ht="15.75" x14ac:dyDescent="0.25">
      <c r="A49" s="113">
        <v>44901</v>
      </c>
      <c r="B49" s="21" t="s">
        <v>8339</v>
      </c>
      <c r="C49" s="1085" t="s">
        <v>8860</v>
      </c>
      <c r="D49" s="20">
        <v>100742</v>
      </c>
      <c r="E49" s="33"/>
      <c r="F49" s="20">
        <f t="shared" si="0"/>
        <v>4967976</v>
      </c>
    </row>
    <row r="50" spans="1:8" s="7" customFormat="1" ht="15.75" x14ac:dyDescent="0.25">
      <c r="A50" s="113">
        <v>44901</v>
      </c>
      <c r="B50" s="21" t="s">
        <v>8339</v>
      </c>
      <c r="C50" s="1085" t="s">
        <v>8866</v>
      </c>
      <c r="D50" s="20">
        <v>147250</v>
      </c>
      <c r="E50" s="33"/>
      <c r="F50" s="20">
        <f t="shared" si="0"/>
        <v>5115226</v>
      </c>
    </row>
    <row r="51" spans="1:8" s="7" customFormat="1" ht="15.75" x14ac:dyDescent="0.25">
      <c r="A51" s="113">
        <v>44910</v>
      </c>
      <c r="B51" s="21" t="s">
        <v>11585</v>
      </c>
      <c r="C51" s="1086"/>
      <c r="D51" s="1087"/>
      <c r="E51" s="1088">
        <v>300000</v>
      </c>
      <c r="F51" s="20">
        <f t="shared" si="0"/>
        <v>4815226</v>
      </c>
      <c r="G51" s="731"/>
    </row>
    <row r="52" spans="1:8" s="7" customFormat="1" ht="15.75" x14ac:dyDescent="0.25">
      <c r="A52" s="113">
        <v>44910</v>
      </c>
      <c r="B52" s="21" t="s">
        <v>11585</v>
      </c>
      <c r="C52" s="1086"/>
      <c r="D52" s="1087"/>
      <c r="E52" s="1088">
        <v>300000</v>
      </c>
      <c r="F52" s="20">
        <f t="shared" si="0"/>
        <v>4515226</v>
      </c>
      <c r="G52" s="731"/>
    </row>
    <row r="53" spans="1:8" s="7" customFormat="1" ht="15.75" x14ac:dyDescent="0.25">
      <c r="A53" s="113">
        <v>44922</v>
      </c>
      <c r="B53" s="743" t="s">
        <v>8559</v>
      </c>
      <c r="C53" s="1086" t="s">
        <v>8966</v>
      </c>
      <c r="D53" s="1087">
        <v>33571</v>
      </c>
      <c r="E53" s="1088"/>
      <c r="F53" s="20">
        <f t="shared" si="0"/>
        <v>4548797</v>
      </c>
      <c r="G53" s="731"/>
    </row>
    <row r="54" spans="1:8" s="7" customFormat="1" ht="15.75" x14ac:dyDescent="0.25">
      <c r="A54" s="113">
        <v>44924</v>
      </c>
      <c r="B54" s="750" t="s">
        <v>8956</v>
      </c>
      <c r="C54" s="1086"/>
      <c r="D54" s="1087"/>
      <c r="E54" s="1088">
        <v>333000</v>
      </c>
      <c r="F54" s="20">
        <f t="shared" si="0"/>
        <v>4215797</v>
      </c>
      <c r="G54" s="731"/>
    </row>
    <row r="55" spans="1:8" s="7" customFormat="1" ht="15.75" x14ac:dyDescent="0.25">
      <c r="A55" s="113">
        <v>44924</v>
      </c>
      <c r="B55" s="750" t="s">
        <v>8957</v>
      </c>
      <c r="C55" s="1086"/>
      <c r="D55" s="1087"/>
      <c r="E55" s="1088">
        <v>333000</v>
      </c>
      <c r="F55" s="20">
        <f t="shared" si="0"/>
        <v>3882797</v>
      </c>
      <c r="G55" s="731"/>
    </row>
    <row r="56" spans="1:8" s="7" customFormat="1" ht="15.75" x14ac:dyDescent="0.25">
      <c r="A56" s="113">
        <v>44924</v>
      </c>
      <c r="B56" s="750" t="s">
        <v>8958</v>
      </c>
      <c r="C56" s="1086"/>
      <c r="D56" s="1087"/>
      <c r="E56" s="1088">
        <v>334000</v>
      </c>
      <c r="F56" s="20">
        <f t="shared" si="0"/>
        <v>3548797</v>
      </c>
      <c r="G56" s="731"/>
      <c r="H56" s="128"/>
    </row>
    <row r="57" spans="1:8" s="7" customFormat="1" ht="15.75" x14ac:dyDescent="0.25">
      <c r="A57" s="113">
        <v>44933</v>
      </c>
      <c r="B57" s="21" t="s">
        <v>8339</v>
      </c>
      <c r="C57" s="1085" t="s">
        <v>9053</v>
      </c>
      <c r="D57" s="20">
        <v>33600</v>
      </c>
      <c r="E57" s="33"/>
      <c r="F57" s="20">
        <f t="shared" si="0"/>
        <v>3582397</v>
      </c>
    </row>
    <row r="58" spans="1:8" s="7" customFormat="1" ht="15.75" x14ac:dyDescent="0.25">
      <c r="A58" s="113">
        <v>44937</v>
      </c>
      <c r="B58" s="21" t="s">
        <v>8339</v>
      </c>
      <c r="C58" s="1085" t="s">
        <v>9286</v>
      </c>
      <c r="D58" s="20">
        <v>49065</v>
      </c>
      <c r="E58" s="33"/>
      <c r="F58" s="20">
        <f t="shared" si="0"/>
        <v>3631462</v>
      </c>
    </row>
    <row r="59" spans="1:8" s="7" customFormat="1" ht="15.75" x14ac:dyDescent="0.25">
      <c r="A59" s="113">
        <v>44952</v>
      </c>
      <c r="B59" s="21" t="s">
        <v>8876</v>
      </c>
      <c r="C59" s="1085" t="s">
        <v>9371</v>
      </c>
      <c r="D59" s="20">
        <v>536326</v>
      </c>
      <c r="E59" s="33"/>
      <c r="F59" s="20">
        <f t="shared" si="0"/>
        <v>4167788</v>
      </c>
      <c r="G59" s="731"/>
    </row>
    <row r="60" spans="1:8" s="7" customFormat="1" ht="15.75" x14ac:dyDescent="0.25">
      <c r="A60" s="113">
        <v>44956</v>
      </c>
      <c r="B60" s="21" t="s">
        <v>8876</v>
      </c>
      <c r="C60" s="1085" t="s">
        <v>9372</v>
      </c>
      <c r="D60" s="20">
        <v>240163</v>
      </c>
      <c r="E60" s="33"/>
      <c r="F60" s="20">
        <f t="shared" si="0"/>
        <v>4407951</v>
      </c>
    </row>
    <row r="61" spans="1:8" s="7" customFormat="1" ht="15.75" x14ac:dyDescent="0.25">
      <c r="A61" s="113">
        <v>44965</v>
      </c>
      <c r="B61" s="21" t="s">
        <v>8339</v>
      </c>
      <c r="C61" s="1085" t="s">
        <v>9373</v>
      </c>
      <c r="D61" s="20">
        <v>74889</v>
      </c>
      <c r="E61" s="33"/>
      <c r="F61" s="20">
        <f t="shared" si="0"/>
        <v>4482840</v>
      </c>
    </row>
    <row r="62" spans="1:8" s="7" customFormat="1" ht="15.75" x14ac:dyDescent="0.25">
      <c r="A62" s="113">
        <v>44971</v>
      </c>
      <c r="B62" s="21" t="s">
        <v>11586</v>
      </c>
      <c r="C62" s="1085"/>
      <c r="D62" s="20"/>
      <c r="E62" s="33">
        <v>600000</v>
      </c>
      <c r="F62" s="20">
        <f t="shared" si="0"/>
        <v>3882840</v>
      </c>
    </row>
    <row r="63" spans="1:8" s="7" customFormat="1" ht="15.75" x14ac:dyDescent="0.25">
      <c r="A63" s="113">
        <v>44973</v>
      </c>
      <c r="B63" s="21" t="s">
        <v>11587</v>
      </c>
      <c r="C63" s="1085"/>
      <c r="D63" s="20"/>
      <c r="E63" s="33">
        <v>400000</v>
      </c>
      <c r="F63" s="20">
        <f t="shared" si="0"/>
        <v>3482840</v>
      </c>
    </row>
    <row r="64" spans="1:8" s="7" customFormat="1" ht="15.75" x14ac:dyDescent="0.25">
      <c r="A64" s="113">
        <v>45013</v>
      </c>
      <c r="B64" s="21" t="s">
        <v>8876</v>
      </c>
      <c r="C64" s="1085" t="s">
        <v>9595</v>
      </c>
      <c r="D64" s="20">
        <v>11200</v>
      </c>
      <c r="E64" s="33"/>
      <c r="F64" s="20">
        <f t="shared" si="0"/>
        <v>3494040</v>
      </c>
    </row>
    <row r="65" spans="1:7" s="7" customFormat="1" ht="15.75" x14ac:dyDescent="0.25">
      <c r="A65" s="113">
        <v>45027</v>
      </c>
      <c r="B65" s="13" t="s">
        <v>9643</v>
      </c>
      <c r="C65" s="1085"/>
      <c r="D65" s="20"/>
      <c r="E65" s="33">
        <v>800000</v>
      </c>
      <c r="F65" s="20">
        <f t="shared" si="0"/>
        <v>2694040</v>
      </c>
    </row>
    <row r="66" spans="1:7" s="7" customFormat="1" ht="15.75" x14ac:dyDescent="0.25">
      <c r="A66" s="113">
        <v>45048</v>
      </c>
      <c r="B66" s="13" t="s">
        <v>9749</v>
      </c>
      <c r="C66" s="1085"/>
      <c r="D66" s="20"/>
      <c r="E66" s="33">
        <v>441500</v>
      </c>
      <c r="F66" s="20">
        <f t="shared" si="0"/>
        <v>2252540</v>
      </c>
    </row>
    <row r="67" spans="1:7" s="7" customFormat="1" ht="15.75" x14ac:dyDescent="0.25">
      <c r="A67" s="113">
        <v>45048</v>
      </c>
      <c r="B67" s="21" t="s">
        <v>9661</v>
      </c>
      <c r="C67" s="1085" t="s">
        <v>9820</v>
      </c>
      <c r="D67" s="20">
        <v>441068</v>
      </c>
      <c r="E67" s="33"/>
      <c r="F67" s="20">
        <f t="shared" si="0"/>
        <v>2693608</v>
      </c>
    </row>
    <row r="68" spans="1:7" s="7" customFormat="1" ht="15.75" x14ac:dyDescent="0.25">
      <c r="A68" s="113">
        <v>45059</v>
      </c>
      <c r="B68" s="21" t="s">
        <v>9661</v>
      </c>
      <c r="C68" s="1085" t="s">
        <v>9978</v>
      </c>
      <c r="D68" s="20">
        <v>77980</v>
      </c>
      <c r="E68" s="33"/>
      <c r="F68" s="20">
        <f t="shared" si="0"/>
        <v>2771588</v>
      </c>
    </row>
    <row r="69" spans="1:7" s="7" customFormat="1" ht="15.75" x14ac:dyDescent="0.25">
      <c r="A69" s="113">
        <v>45065</v>
      </c>
      <c r="B69" s="21" t="s">
        <v>9661</v>
      </c>
      <c r="C69" s="1085" t="s">
        <v>9980</v>
      </c>
      <c r="D69" s="20">
        <v>51648</v>
      </c>
      <c r="E69" s="33"/>
      <c r="F69" s="20">
        <f t="shared" si="0"/>
        <v>2823236</v>
      </c>
    </row>
    <row r="70" spans="1:7" s="7" customFormat="1" ht="15.75" x14ac:dyDescent="0.25">
      <c r="A70" s="113">
        <v>45072</v>
      </c>
      <c r="B70" s="21" t="s">
        <v>9661</v>
      </c>
      <c r="C70" s="1085" t="s">
        <v>9982</v>
      </c>
      <c r="D70" s="20">
        <v>10200</v>
      </c>
      <c r="E70" s="33"/>
      <c r="F70" s="20">
        <f t="shared" si="0"/>
        <v>2833436</v>
      </c>
    </row>
    <row r="71" spans="1:7" s="7" customFormat="1" ht="15.75" x14ac:dyDescent="0.25">
      <c r="A71" s="113">
        <v>45075</v>
      </c>
      <c r="B71" s="21" t="s">
        <v>9661</v>
      </c>
      <c r="C71" s="1085" t="s">
        <v>9984</v>
      </c>
      <c r="D71" s="20">
        <v>32000</v>
      </c>
      <c r="E71" s="33"/>
      <c r="F71" s="20">
        <f t="shared" ref="F71:F145" si="1">F70+D71-E71</f>
        <v>2865436</v>
      </c>
    </row>
    <row r="72" spans="1:7" s="7" customFormat="1" ht="15.75" x14ac:dyDescent="0.25">
      <c r="A72" s="113">
        <v>45075</v>
      </c>
      <c r="B72" s="21" t="s">
        <v>9986</v>
      </c>
      <c r="C72" s="1085" t="s">
        <v>9987</v>
      </c>
      <c r="D72" s="20">
        <v>25630</v>
      </c>
      <c r="E72" s="33"/>
      <c r="F72" s="20">
        <f t="shared" si="1"/>
        <v>2891066</v>
      </c>
    </row>
    <row r="73" spans="1:7" s="7" customFormat="1" ht="15.75" x14ac:dyDescent="0.25">
      <c r="A73" s="113">
        <v>45083</v>
      </c>
      <c r="B73" s="21" t="s">
        <v>9356</v>
      </c>
      <c r="C73" s="1085" t="s">
        <v>10265</v>
      </c>
      <c r="D73" s="20">
        <v>59395</v>
      </c>
      <c r="E73" s="33"/>
      <c r="F73" s="20">
        <f t="shared" si="1"/>
        <v>2950461</v>
      </c>
    </row>
    <row r="74" spans="1:7" s="7" customFormat="1" ht="15.75" customHeight="1" x14ac:dyDescent="0.25">
      <c r="A74" s="113">
        <v>45086</v>
      </c>
      <c r="B74" s="21" t="s">
        <v>10127</v>
      </c>
      <c r="C74" s="1085"/>
      <c r="D74" s="20"/>
      <c r="E74" s="33">
        <v>1000000</v>
      </c>
      <c r="F74" s="20">
        <f t="shared" si="1"/>
        <v>1950461</v>
      </c>
      <c r="G74" s="1084"/>
    </row>
    <row r="75" spans="1:7" s="7" customFormat="1" ht="15.75" x14ac:dyDescent="0.25">
      <c r="A75" s="113">
        <v>45091</v>
      </c>
      <c r="B75" s="21" t="s">
        <v>9356</v>
      </c>
      <c r="C75" s="1085" t="s">
        <v>10266</v>
      </c>
      <c r="D75" s="20">
        <v>94595</v>
      </c>
      <c r="E75" s="33"/>
      <c r="F75" s="20">
        <f t="shared" si="1"/>
        <v>2045056</v>
      </c>
    </row>
    <row r="76" spans="1:7" s="7" customFormat="1" ht="15.75" x14ac:dyDescent="0.25">
      <c r="A76" s="113">
        <v>45093</v>
      </c>
      <c r="B76" s="21" t="s">
        <v>9356</v>
      </c>
      <c r="C76" s="1085" t="s">
        <v>10267</v>
      </c>
      <c r="D76" s="20">
        <v>118790</v>
      </c>
      <c r="E76" s="33"/>
      <c r="F76" s="20">
        <f t="shared" si="1"/>
        <v>2163846</v>
      </c>
    </row>
    <row r="77" spans="1:7" s="7" customFormat="1" ht="15.75" x14ac:dyDescent="0.25">
      <c r="A77" s="113">
        <v>45099</v>
      </c>
      <c r="B77" s="21" t="s">
        <v>10151</v>
      </c>
      <c r="C77" s="1085" t="s">
        <v>10442</v>
      </c>
      <c r="D77" s="20">
        <v>149260</v>
      </c>
      <c r="E77" s="33"/>
      <c r="F77" s="20">
        <f t="shared" si="1"/>
        <v>2313106</v>
      </c>
    </row>
    <row r="78" spans="1:7" s="7" customFormat="1" ht="15.75" x14ac:dyDescent="0.25">
      <c r="A78" s="113">
        <v>45114</v>
      </c>
      <c r="B78" s="21" t="s">
        <v>10151</v>
      </c>
      <c r="C78" s="1085" t="s">
        <v>10441</v>
      </c>
      <c r="D78" s="20">
        <v>35200</v>
      </c>
      <c r="E78" s="33"/>
      <c r="F78" s="20">
        <f t="shared" si="1"/>
        <v>2348306</v>
      </c>
    </row>
    <row r="79" spans="1:7" s="7" customFormat="1" ht="15.75" x14ac:dyDescent="0.25">
      <c r="A79" s="113">
        <v>45131</v>
      </c>
      <c r="B79" s="21" t="s">
        <v>10587</v>
      </c>
      <c r="C79" s="1085"/>
      <c r="D79" s="20"/>
      <c r="E79" s="33">
        <v>385000</v>
      </c>
      <c r="F79" s="20">
        <f t="shared" si="1"/>
        <v>1963306</v>
      </c>
    </row>
    <row r="80" spans="1:7" s="7" customFormat="1" ht="15.75" x14ac:dyDescent="0.25">
      <c r="A80" s="113">
        <v>45133</v>
      </c>
      <c r="B80" s="21" t="s">
        <v>9356</v>
      </c>
      <c r="C80" s="1085" t="s">
        <v>10624</v>
      </c>
      <c r="D80" s="32">
        <v>136390</v>
      </c>
      <c r="E80" s="33"/>
      <c r="F80" s="20">
        <f t="shared" si="1"/>
        <v>2099696</v>
      </c>
    </row>
    <row r="81" spans="1:9" s="7" customFormat="1" ht="15.75" x14ac:dyDescent="0.25">
      <c r="A81" s="113">
        <v>45133</v>
      </c>
      <c r="B81" s="21" t="s">
        <v>9986</v>
      </c>
      <c r="C81" s="1085" t="s">
        <v>10625</v>
      </c>
      <c r="D81" s="20">
        <v>10125</v>
      </c>
      <c r="E81" s="33"/>
      <c r="F81" s="20">
        <f t="shared" si="1"/>
        <v>2109821</v>
      </c>
    </row>
    <row r="82" spans="1:9" s="7" customFormat="1" ht="15.75" x14ac:dyDescent="0.25">
      <c r="A82" s="113">
        <v>45141</v>
      </c>
      <c r="B82" s="21" t="s">
        <v>10572</v>
      </c>
      <c r="C82" s="1085" t="s">
        <v>10686</v>
      </c>
      <c r="D82" s="20">
        <v>752630</v>
      </c>
      <c r="E82" s="33"/>
      <c r="F82" s="20">
        <f t="shared" si="1"/>
        <v>2862451</v>
      </c>
    </row>
    <row r="83" spans="1:9" s="7" customFormat="1" ht="15.75" x14ac:dyDescent="0.25">
      <c r="A83" s="113">
        <v>45143</v>
      </c>
      <c r="B83" s="21" t="s">
        <v>9356</v>
      </c>
      <c r="C83" s="1085" t="s">
        <v>10687</v>
      </c>
      <c r="D83" s="20">
        <v>153990</v>
      </c>
      <c r="E83" s="33"/>
      <c r="F83" s="20">
        <f t="shared" si="1"/>
        <v>3016441</v>
      </c>
    </row>
    <row r="84" spans="1:9" s="7" customFormat="1" ht="15.75" x14ac:dyDescent="0.25">
      <c r="A84" s="113">
        <v>45149</v>
      </c>
      <c r="B84" s="21" t="s">
        <v>10232</v>
      </c>
      <c r="C84" s="1085" t="s">
        <v>10845</v>
      </c>
      <c r="D84" s="20">
        <v>67956</v>
      </c>
      <c r="E84" s="33"/>
      <c r="F84" s="20">
        <f t="shared" si="1"/>
        <v>3084397</v>
      </c>
    </row>
    <row r="85" spans="1:9" s="7" customFormat="1" ht="15.75" customHeight="1" x14ac:dyDescent="0.25">
      <c r="A85" s="113">
        <v>45153</v>
      </c>
      <c r="B85" s="21" t="s">
        <v>11588</v>
      </c>
      <c r="C85" s="1085"/>
      <c r="D85" s="20"/>
      <c r="E85" s="33">
        <v>1350000</v>
      </c>
      <c r="F85" s="20">
        <f t="shared" si="1"/>
        <v>1734397</v>
      </c>
      <c r="G85" s="1084"/>
    </row>
    <row r="86" spans="1:9" s="7" customFormat="1" ht="17.25" customHeight="1" x14ac:dyDescent="0.25">
      <c r="A86" s="113">
        <v>45161</v>
      </c>
      <c r="B86" s="21" t="s">
        <v>10572</v>
      </c>
      <c r="C86" s="1085" t="s">
        <v>10944</v>
      </c>
      <c r="D86" s="20">
        <v>334758</v>
      </c>
      <c r="E86" s="33"/>
      <c r="F86" s="20">
        <f t="shared" si="1"/>
        <v>2069155</v>
      </c>
      <c r="G86" s="1081"/>
    </row>
    <row r="87" spans="1:9" s="7" customFormat="1" ht="17.25" customHeight="1" x14ac:dyDescent="0.25">
      <c r="A87" s="113">
        <v>45162</v>
      </c>
      <c r="B87" s="21" t="s">
        <v>10296</v>
      </c>
      <c r="C87" s="1085" t="s">
        <v>10945</v>
      </c>
      <c r="D87" s="20">
        <v>82636</v>
      </c>
      <c r="E87" s="33"/>
      <c r="F87" s="20">
        <f t="shared" si="1"/>
        <v>2151791</v>
      </c>
      <c r="G87" s="1081"/>
    </row>
    <row r="88" spans="1:9" s="7" customFormat="1" ht="15.75" x14ac:dyDescent="0.25">
      <c r="A88" s="113">
        <v>45168</v>
      </c>
      <c r="B88" s="21" t="s">
        <v>10572</v>
      </c>
      <c r="C88" s="1085" t="s">
        <v>10931</v>
      </c>
      <c r="D88" s="20">
        <v>32000</v>
      </c>
      <c r="E88" s="33"/>
      <c r="F88" s="20">
        <f t="shared" si="1"/>
        <v>2183791</v>
      </c>
    </row>
    <row r="89" spans="1:9" s="7" customFormat="1" ht="15.75" x14ac:dyDescent="0.25">
      <c r="A89" s="113">
        <v>45169</v>
      </c>
      <c r="B89" s="21" t="s">
        <v>9356</v>
      </c>
      <c r="C89" s="1085" t="s">
        <v>11015</v>
      </c>
      <c r="D89" s="20">
        <v>119294</v>
      </c>
      <c r="E89" s="33"/>
      <c r="F89" s="20">
        <f t="shared" si="1"/>
        <v>2303085</v>
      </c>
    </row>
    <row r="90" spans="1:9" s="7" customFormat="1" ht="15.75" x14ac:dyDescent="0.25">
      <c r="A90" s="113">
        <v>45173</v>
      </c>
      <c r="B90" s="21" t="s">
        <v>9356</v>
      </c>
      <c r="C90" s="1085" t="s">
        <v>11016</v>
      </c>
      <c r="D90" s="20">
        <v>119296</v>
      </c>
      <c r="E90" s="33"/>
      <c r="F90" s="20">
        <f t="shared" si="1"/>
        <v>2422381</v>
      </c>
    </row>
    <row r="91" spans="1:9" s="7" customFormat="1" ht="16.5" customHeight="1" x14ac:dyDescent="0.25">
      <c r="A91" s="113">
        <v>45178</v>
      </c>
      <c r="B91" s="21" t="s">
        <v>9356</v>
      </c>
      <c r="C91" s="1085" t="s">
        <v>11017</v>
      </c>
      <c r="D91" s="20">
        <v>222592</v>
      </c>
      <c r="E91" s="33"/>
      <c r="F91" s="20">
        <f t="shared" si="1"/>
        <v>2644973</v>
      </c>
      <c r="I91" s="128"/>
    </row>
    <row r="92" spans="1:9" s="7" customFormat="1" ht="15.75" x14ac:dyDescent="0.25">
      <c r="A92" s="113">
        <v>45178</v>
      </c>
      <c r="B92" s="21" t="s">
        <v>10577</v>
      </c>
      <c r="C92" s="1085" t="s">
        <v>11075</v>
      </c>
      <c r="D92" s="20">
        <v>804137</v>
      </c>
      <c r="E92" s="33"/>
      <c r="F92" s="20">
        <f t="shared" si="1"/>
        <v>3449110</v>
      </c>
    </row>
    <row r="93" spans="1:9" s="7" customFormat="1" ht="15.75" x14ac:dyDescent="0.25">
      <c r="A93" s="113">
        <v>45180</v>
      </c>
      <c r="B93" s="21" t="s">
        <v>9356</v>
      </c>
      <c r="C93" s="1085" t="s">
        <v>11076</v>
      </c>
      <c r="D93" s="20">
        <v>119296</v>
      </c>
      <c r="E93" s="33"/>
      <c r="F93" s="20">
        <f t="shared" si="1"/>
        <v>3568406</v>
      </c>
    </row>
    <row r="94" spans="1:9" s="7" customFormat="1" ht="15.75" x14ac:dyDescent="0.25">
      <c r="A94" s="113">
        <v>45180</v>
      </c>
      <c r="B94" s="21" t="s">
        <v>10577</v>
      </c>
      <c r="C94" s="1085" t="s">
        <v>11079</v>
      </c>
      <c r="D94" s="20">
        <v>891939</v>
      </c>
      <c r="E94" s="33"/>
      <c r="F94" s="20">
        <f t="shared" si="1"/>
        <v>4460345</v>
      </c>
    </row>
    <row r="95" spans="1:9" s="7" customFormat="1" ht="15.75" x14ac:dyDescent="0.25">
      <c r="A95" s="113">
        <v>45180</v>
      </c>
      <c r="B95" s="21" t="s">
        <v>11077</v>
      </c>
      <c r="C95" s="1085" t="s">
        <v>11078</v>
      </c>
      <c r="D95" s="20">
        <v>235504</v>
      </c>
      <c r="E95" s="33"/>
      <c r="F95" s="20">
        <f t="shared" si="1"/>
        <v>4695849</v>
      </c>
    </row>
    <row r="96" spans="1:9" s="7" customFormat="1" ht="15.75" x14ac:dyDescent="0.25">
      <c r="A96" s="113">
        <v>45184</v>
      </c>
      <c r="B96" s="21" t="s">
        <v>9356</v>
      </c>
      <c r="C96" s="1085" t="s">
        <v>11206</v>
      </c>
      <c r="D96" s="20">
        <v>103296</v>
      </c>
      <c r="E96" s="33"/>
      <c r="F96" s="20">
        <f t="shared" si="1"/>
        <v>4799145</v>
      </c>
    </row>
    <row r="97" spans="1:7" s="7" customFormat="1" ht="15.75" x14ac:dyDescent="0.25">
      <c r="A97" s="113">
        <v>45184</v>
      </c>
      <c r="B97" s="21" t="s">
        <v>10577</v>
      </c>
      <c r="C97" s="1085" t="s">
        <v>11207</v>
      </c>
      <c r="D97" s="20">
        <v>804137</v>
      </c>
      <c r="E97" s="33"/>
      <c r="F97" s="20">
        <f t="shared" si="1"/>
        <v>5603282</v>
      </c>
    </row>
    <row r="98" spans="1:7" s="7" customFormat="1" ht="15.75" x14ac:dyDescent="0.25">
      <c r="A98" s="113">
        <v>45187</v>
      </c>
      <c r="B98" s="21" t="s">
        <v>10577</v>
      </c>
      <c r="C98" s="1085" t="s">
        <v>11208</v>
      </c>
      <c r="D98" s="20">
        <v>1011740</v>
      </c>
      <c r="E98" s="33"/>
      <c r="F98" s="20">
        <f t="shared" si="1"/>
        <v>6615022</v>
      </c>
    </row>
    <row r="99" spans="1:7" s="7" customFormat="1" ht="15.75" x14ac:dyDescent="0.25">
      <c r="A99" s="113">
        <v>45190</v>
      </c>
      <c r="B99" s="21" t="s">
        <v>9356</v>
      </c>
      <c r="C99" s="1085" t="s">
        <v>11210</v>
      </c>
      <c r="D99" s="20">
        <v>113296</v>
      </c>
      <c r="E99" s="33"/>
      <c r="F99" s="20">
        <f t="shared" si="1"/>
        <v>6728318</v>
      </c>
    </row>
    <row r="100" spans="1:7" s="7" customFormat="1" ht="15.75" x14ac:dyDescent="0.25">
      <c r="A100" s="113">
        <v>45191</v>
      </c>
      <c r="B100" s="21" t="s">
        <v>9356</v>
      </c>
      <c r="C100" s="1085" t="s">
        <v>11211</v>
      </c>
      <c r="D100" s="20">
        <v>16000</v>
      </c>
      <c r="E100" s="33"/>
      <c r="F100" s="20">
        <f t="shared" si="1"/>
        <v>6744318</v>
      </c>
    </row>
    <row r="101" spans="1:7" s="7" customFormat="1" ht="15.75" x14ac:dyDescent="0.25">
      <c r="A101" s="113">
        <v>45191</v>
      </c>
      <c r="B101" s="21" t="s">
        <v>10232</v>
      </c>
      <c r="C101" s="1085" t="s">
        <v>11209</v>
      </c>
      <c r="D101" s="20">
        <v>684336</v>
      </c>
      <c r="E101" s="33"/>
      <c r="F101" s="20">
        <f t="shared" si="1"/>
        <v>7428654</v>
      </c>
    </row>
    <row r="102" spans="1:7" s="7" customFormat="1" ht="15.75" x14ac:dyDescent="0.25">
      <c r="A102" s="113">
        <v>45191</v>
      </c>
      <c r="B102" s="21" t="s">
        <v>10151</v>
      </c>
      <c r="C102" s="1085" t="s">
        <v>11214</v>
      </c>
      <c r="D102" s="20">
        <v>43900</v>
      </c>
      <c r="E102" s="33"/>
      <c r="F102" s="20">
        <f t="shared" si="1"/>
        <v>7472554</v>
      </c>
    </row>
    <row r="103" spans="1:7" s="7" customFormat="1" ht="15.75" x14ac:dyDescent="0.25">
      <c r="A103" s="113">
        <v>45191</v>
      </c>
      <c r="B103" s="21" t="s">
        <v>9356</v>
      </c>
      <c r="C103" s="1085" t="s">
        <v>11213</v>
      </c>
      <c r="D103" s="20">
        <v>67648</v>
      </c>
      <c r="E103" s="33"/>
      <c r="F103" s="20">
        <f t="shared" si="1"/>
        <v>7540202</v>
      </c>
    </row>
    <row r="104" spans="1:7" s="7" customFormat="1" ht="15.75" x14ac:dyDescent="0.25">
      <c r="A104" s="113">
        <v>45191</v>
      </c>
      <c r="B104" s="21" t="s">
        <v>10577</v>
      </c>
      <c r="C104" s="1085" t="s">
        <v>11212</v>
      </c>
      <c r="D104" s="20">
        <v>804137</v>
      </c>
      <c r="E104" s="33"/>
      <c r="F104" s="20">
        <f t="shared" si="1"/>
        <v>8344339</v>
      </c>
    </row>
    <row r="105" spans="1:7" s="7" customFormat="1" ht="15.75" x14ac:dyDescent="0.25">
      <c r="A105" s="113">
        <v>45192</v>
      </c>
      <c r="B105" s="21" t="s">
        <v>9356</v>
      </c>
      <c r="C105" s="1085" t="s">
        <v>11254</v>
      </c>
      <c r="D105" s="20">
        <v>16000</v>
      </c>
      <c r="E105" s="33"/>
      <c r="F105" s="20">
        <f t="shared" si="1"/>
        <v>8360339</v>
      </c>
    </row>
    <row r="106" spans="1:7" s="7" customFormat="1" ht="15.75" x14ac:dyDescent="0.25">
      <c r="A106" s="113">
        <v>45194</v>
      </c>
      <c r="B106" s="13" t="s">
        <v>11176</v>
      </c>
      <c r="C106" s="1085"/>
      <c r="D106" s="20"/>
      <c r="E106" s="33">
        <v>500000</v>
      </c>
      <c r="F106" s="20">
        <f t="shared" si="1"/>
        <v>7860339</v>
      </c>
    </row>
    <row r="107" spans="1:7" s="7" customFormat="1" ht="15.75" x14ac:dyDescent="0.25">
      <c r="A107" s="113">
        <v>45195</v>
      </c>
      <c r="B107" s="13" t="s">
        <v>11176</v>
      </c>
      <c r="C107" s="1085"/>
      <c r="D107" s="20"/>
      <c r="E107" s="33">
        <v>800000</v>
      </c>
      <c r="F107" s="20">
        <f t="shared" si="1"/>
        <v>7060339</v>
      </c>
      <c r="G107" s="731"/>
    </row>
    <row r="108" spans="1:7" s="7" customFormat="1" ht="15.75" x14ac:dyDescent="0.25">
      <c r="A108" s="113">
        <v>45195</v>
      </c>
      <c r="B108" s="21" t="s">
        <v>10232</v>
      </c>
      <c r="C108" s="1085" t="s">
        <v>11255</v>
      </c>
      <c r="D108" s="20">
        <v>716336</v>
      </c>
      <c r="E108" s="33"/>
      <c r="F108" s="20">
        <f t="shared" si="1"/>
        <v>7776675</v>
      </c>
      <c r="G108" s="1078"/>
    </row>
    <row r="109" spans="1:7" s="7" customFormat="1" ht="15.75" x14ac:dyDescent="0.25">
      <c r="A109" s="113">
        <v>45197</v>
      </c>
      <c r="B109" s="21" t="s">
        <v>11077</v>
      </c>
      <c r="C109" s="1085" t="s">
        <v>11256</v>
      </c>
      <c r="D109" s="20">
        <v>147702</v>
      </c>
      <c r="E109" s="33"/>
      <c r="F109" s="20">
        <f t="shared" si="1"/>
        <v>7924377</v>
      </c>
      <c r="G109" s="1078"/>
    </row>
    <row r="110" spans="1:7" s="7" customFormat="1" ht="15.75" x14ac:dyDescent="0.25">
      <c r="A110" s="113">
        <v>45195</v>
      </c>
      <c r="B110" s="13" t="s">
        <v>11176</v>
      </c>
      <c r="C110" s="1085"/>
      <c r="D110" s="20"/>
      <c r="E110" s="33">
        <v>500000</v>
      </c>
      <c r="F110" s="20">
        <f t="shared" si="1"/>
        <v>7424377</v>
      </c>
      <c r="G110" s="731"/>
    </row>
    <row r="111" spans="1:7" s="7" customFormat="1" ht="21" x14ac:dyDescent="0.25">
      <c r="A111" s="113">
        <v>45197</v>
      </c>
      <c r="B111" s="21" t="s">
        <v>11266</v>
      </c>
      <c r="C111" s="1085"/>
      <c r="D111" s="20"/>
      <c r="E111" s="33">
        <v>50000</v>
      </c>
      <c r="F111" s="20">
        <f t="shared" si="1"/>
        <v>7374377</v>
      </c>
      <c r="G111" s="1082"/>
    </row>
    <row r="112" spans="1:7" s="7" customFormat="1" ht="15.75" x14ac:dyDescent="0.25">
      <c r="A112" s="113">
        <v>45202</v>
      </c>
      <c r="B112" s="21" t="s">
        <v>10577</v>
      </c>
      <c r="C112" s="1085" t="s">
        <v>11257</v>
      </c>
      <c r="D112" s="20">
        <v>64000</v>
      </c>
      <c r="E112" s="33"/>
      <c r="F112" s="20">
        <f t="shared" si="1"/>
        <v>7438377</v>
      </c>
    </row>
    <row r="113" spans="1:7" s="7" customFormat="1" ht="15.75" x14ac:dyDescent="0.25">
      <c r="A113" s="113">
        <v>45202</v>
      </c>
      <c r="B113" s="21" t="s">
        <v>10232</v>
      </c>
      <c r="C113" s="1085" t="s">
        <v>11258</v>
      </c>
      <c r="D113" s="20">
        <v>683270</v>
      </c>
      <c r="E113" s="33"/>
      <c r="F113" s="20">
        <f t="shared" si="1"/>
        <v>8121647</v>
      </c>
    </row>
    <row r="114" spans="1:7" s="7" customFormat="1" ht="15.75" x14ac:dyDescent="0.25">
      <c r="A114" s="113">
        <v>45202</v>
      </c>
      <c r="B114" s="13" t="s">
        <v>11176</v>
      </c>
      <c r="C114" s="1085"/>
      <c r="D114" s="20"/>
      <c r="E114" s="33">
        <v>200000</v>
      </c>
      <c r="F114" s="20">
        <f t="shared" si="1"/>
        <v>7921647</v>
      </c>
    </row>
    <row r="115" spans="1:7" s="7" customFormat="1" ht="15.75" x14ac:dyDescent="0.25">
      <c r="A115" s="113">
        <v>45205</v>
      </c>
      <c r="B115" s="21" t="s">
        <v>10232</v>
      </c>
      <c r="C115" s="1085" t="s">
        <v>11355</v>
      </c>
      <c r="D115" s="20">
        <v>461969</v>
      </c>
      <c r="E115" s="33"/>
      <c r="F115" s="20">
        <f t="shared" si="1"/>
        <v>8383616</v>
      </c>
    </row>
    <row r="116" spans="1:7" s="7" customFormat="1" ht="15.75" x14ac:dyDescent="0.25">
      <c r="A116" s="113">
        <v>45205</v>
      </c>
      <c r="B116" s="21" t="s">
        <v>10577</v>
      </c>
      <c r="C116" s="1085" t="s">
        <v>11356</v>
      </c>
      <c r="D116" s="20">
        <v>461969</v>
      </c>
      <c r="E116" s="33"/>
      <c r="F116" s="20">
        <f t="shared" si="1"/>
        <v>8845585</v>
      </c>
    </row>
    <row r="117" spans="1:7" s="7" customFormat="1" ht="15.75" x14ac:dyDescent="0.25">
      <c r="A117" s="113">
        <v>45213</v>
      </c>
      <c r="B117" s="21" t="s">
        <v>10232</v>
      </c>
      <c r="C117" s="1085" t="s">
        <v>11413</v>
      </c>
      <c r="D117" s="20">
        <v>48000</v>
      </c>
      <c r="E117" s="33"/>
      <c r="F117" s="20">
        <f t="shared" si="1"/>
        <v>8893585</v>
      </c>
    </row>
    <row r="118" spans="1:7" s="7" customFormat="1" ht="15.75" x14ac:dyDescent="0.25">
      <c r="A118" s="113">
        <v>45213</v>
      </c>
      <c r="B118" s="21" t="s">
        <v>10577</v>
      </c>
      <c r="C118" s="1085" t="s">
        <v>11414</v>
      </c>
      <c r="D118" s="20">
        <v>374168</v>
      </c>
      <c r="E118" s="33"/>
      <c r="F118" s="20">
        <f t="shared" si="1"/>
        <v>9267753</v>
      </c>
    </row>
    <row r="119" spans="1:7" s="7" customFormat="1" ht="15.75" x14ac:dyDescent="0.25">
      <c r="A119" s="113">
        <v>45217</v>
      </c>
      <c r="B119" s="21" t="s">
        <v>10232</v>
      </c>
      <c r="C119" s="1085" t="s">
        <v>11415</v>
      </c>
      <c r="D119" s="20">
        <v>374168</v>
      </c>
      <c r="E119" s="33"/>
      <c r="F119" s="20">
        <f t="shared" si="1"/>
        <v>9641921</v>
      </c>
    </row>
    <row r="120" spans="1:7" s="7" customFormat="1" ht="15.75" x14ac:dyDescent="0.25">
      <c r="A120" s="113">
        <v>45217</v>
      </c>
      <c r="B120" s="21" t="s">
        <v>10577</v>
      </c>
      <c r="C120" s="1085" t="s">
        <v>11416</v>
      </c>
      <c r="D120" s="20">
        <v>374168</v>
      </c>
      <c r="E120" s="33"/>
      <c r="F120" s="20">
        <f t="shared" si="1"/>
        <v>10016089</v>
      </c>
    </row>
    <row r="121" spans="1:7" s="7" customFormat="1" ht="15.75" x14ac:dyDescent="0.25">
      <c r="A121" s="113">
        <v>45229</v>
      </c>
      <c r="B121" s="21" t="s">
        <v>10232</v>
      </c>
      <c r="C121" s="1085" t="s">
        <v>11575</v>
      </c>
      <c r="D121" s="20">
        <v>437436</v>
      </c>
      <c r="E121" s="33"/>
      <c r="F121" s="20">
        <f t="shared" si="1"/>
        <v>10453525</v>
      </c>
    </row>
    <row r="122" spans="1:7" s="7" customFormat="1" ht="15.75" x14ac:dyDescent="0.25">
      <c r="A122" s="113">
        <v>45230</v>
      </c>
      <c r="B122" s="21" t="s">
        <v>11077</v>
      </c>
      <c r="C122" s="1085" t="s">
        <v>11576</v>
      </c>
      <c r="D122" s="20">
        <v>43900</v>
      </c>
      <c r="E122" s="33"/>
      <c r="F122" s="20">
        <f t="shared" si="1"/>
        <v>10497425</v>
      </c>
    </row>
    <row r="123" spans="1:7" s="7" customFormat="1" ht="15.75" x14ac:dyDescent="0.25">
      <c r="A123" s="113">
        <v>45231</v>
      </c>
      <c r="B123" s="13" t="s">
        <v>11542</v>
      </c>
      <c r="C123" s="1085"/>
      <c r="D123" s="20"/>
      <c r="E123" s="33">
        <v>350000</v>
      </c>
      <c r="F123" s="20">
        <f t="shared" si="1"/>
        <v>10147425</v>
      </c>
    </row>
    <row r="124" spans="1:7" s="7" customFormat="1" ht="15.75" x14ac:dyDescent="0.25">
      <c r="A124" s="113">
        <v>45231</v>
      </c>
      <c r="B124" s="13" t="s">
        <v>11543</v>
      </c>
      <c r="C124" s="1085"/>
      <c r="D124" s="20"/>
      <c r="E124" s="33">
        <v>350000</v>
      </c>
      <c r="F124" s="20">
        <f t="shared" si="1"/>
        <v>9797425</v>
      </c>
    </row>
    <row r="125" spans="1:7" s="7" customFormat="1" ht="15.75" x14ac:dyDescent="0.25">
      <c r="A125" s="113">
        <v>45231</v>
      </c>
      <c r="B125" s="21" t="s">
        <v>10577</v>
      </c>
      <c r="C125" s="1085" t="s">
        <v>11578</v>
      </c>
      <c r="D125" s="20">
        <v>168867</v>
      </c>
      <c r="E125" s="33"/>
      <c r="F125" s="20">
        <f t="shared" si="1"/>
        <v>9966292</v>
      </c>
    </row>
    <row r="126" spans="1:7" s="7" customFormat="1" ht="15.75" x14ac:dyDescent="0.25">
      <c r="A126" s="113">
        <v>45233</v>
      </c>
      <c r="B126" s="13" t="s">
        <v>11549</v>
      </c>
      <c r="C126" s="1085"/>
      <c r="D126" s="20"/>
      <c r="E126" s="33">
        <v>350000</v>
      </c>
      <c r="F126" s="20">
        <f t="shared" si="1"/>
        <v>9616292</v>
      </c>
    </row>
    <row r="127" spans="1:7" s="7" customFormat="1" ht="15.75" x14ac:dyDescent="0.25">
      <c r="A127" s="113">
        <v>45233</v>
      </c>
      <c r="B127" s="21" t="s">
        <v>11550</v>
      </c>
      <c r="C127" s="1085"/>
      <c r="D127" s="20"/>
      <c r="E127" s="33">
        <v>350000</v>
      </c>
      <c r="F127" s="20">
        <f t="shared" si="1"/>
        <v>9266292</v>
      </c>
      <c r="G127" s="1078"/>
    </row>
    <row r="128" spans="1:7" s="7" customFormat="1" ht="15.75" x14ac:dyDescent="0.25">
      <c r="A128" s="113">
        <v>45233</v>
      </c>
      <c r="B128" s="21" t="s">
        <v>10577</v>
      </c>
      <c r="C128" s="1085" t="s">
        <v>11579</v>
      </c>
      <c r="D128" s="20">
        <v>224668</v>
      </c>
      <c r="E128" s="33"/>
      <c r="F128" s="20">
        <f t="shared" si="1"/>
        <v>9490960</v>
      </c>
    </row>
    <row r="129" spans="1:6" s="7" customFormat="1" ht="15.75" x14ac:dyDescent="0.25">
      <c r="A129" s="113">
        <v>45233</v>
      </c>
      <c r="B129" s="21" t="s">
        <v>10232</v>
      </c>
      <c r="C129" s="1085" t="s">
        <v>11577</v>
      </c>
      <c r="D129" s="20">
        <v>32000</v>
      </c>
      <c r="E129" s="33"/>
      <c r="F129" s="20">
        <f t="shared" si="1"/>
        <v>9522960</v>
      </c>
    </row>
    <row r="130" spans="1:6" ht="15.75" x14ac:dyDescent="0.25">
      <c r="A130" s="113">
        <v>45236</v>
      </c>
      <c r="B130" s="2" t="s">
        <v>10232</v>
      </c>
      <c r="C130" s="1085" t="s">
        <v>11651</v>
      </c>
      <c r="D130" s="20">
        <v>32000</v>
      </c>
      <c r="E130" s="2"/>
      <c r="F130" s="20">
        <f t="shared" si="1"/>
        <v>9554960</v>
      </c>
    </row>
    <row r="131" spans="1:6" ht="15.75" x14ac:dyDescent="0.25">
      <c r="A131" s="113">
        <v>45237</v>
      </c>
      <c r="B131" s="2" t="s">
        <v>10910</v>
      </c>
      <c r="C131" s="1085"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5" t="s">
        <v>11653</v>
      </c>
      <c r="D134" s="20">
        <v>43900</v>
      </c>
      <c r="E134" s="2"/>
      <c r="F134" s="20">
        <f t="shared" si="1"/>
        <v>8931460</v>
      </c>
    </row>
    <row r="135" spans="1:6" ht="15.75" x14ac:dyDescent="0.25">
      <c r="A135" s="113">
        <v>45244</v>
      </c>
      <c r="B135" s="21" t="s">
        <v>10577</v>
      </c>
      <c r="C135" s="1085"/>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7">
        <f t="shared" si="2"/>
        <v>4606919</v>
      </c>
    </row>
    <row r="149" spans="1:6" s="930" customFormat="1" ht="30" x14ac:dyDescent="0.25">
      <c r="A149" s="113">
        <v>45286</v>
      </c>
      <c r="B149" s="713" t="s">
        <v>12040</v>
      </c>
      <c r="C149" s="119"/>
      <c r="D149" s="119"/>
      <c r="E149" s="120">
        <v>1500000</v>
      </c>
      <c r="F149" s="1087">
        <f t="shared" si="2"/>
        <v>3106919</v>
      </c>
    </row>
    <row r="150" spans="1:6" ht="30" x14ac:dyDescent="0.25">
      <c r="A150" s="113">
        <v>45293</v>
      </c>
      <c r="B150" s="713" t="s">
        <v>12040</v>
      </c>
      <c r="C150" s="2"/>
      <c r="D150" s="2"/>
      <c r="E150" s="367">
        <v>1000000</v>
      </c>
      <c r="F150" s="1087">
        <f t="shared" si="2"/>
        <v>2106919</v>
      </c>
    </row>
    <row r="151" spans="1:6" ht="15.75" x14ac:dyDescent="0.25">
      <c r="A151" s="113">
        <v>45315</v>
      </c>
      <c r="B151" s="2" t="s">
        <v>12310</v>
      </c>
      <c r="C151" s="2"/>
      <c r="D151" s="2"/>
      <c r="E151" s="367">
        <v>1000000</v>
      </c>
      <c r="F151" s="1087">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10861</v>
      </c>
    </row>
    <row r="6" spans="1:5" ht="23.25" x14ac:dyDescent="0.35">
      <c r="A6" s="997" t="s">
        <v>7467</v>
      </c>
      <c r="B6" s="3">
        <v>25367932</v>
      </c>
      <c r="C6" s="3">
        <v>20975862</v>
      </c>
      <c r="D6" s="1122">
        <v>4392070</v>
      </c>
    </row>
    <row r="7" spans="1:5" ht="23.25" x14ac:dyDescent="0.35">
      <c r="A7" s="997" t="s">
        <v>7954</v>
      </c>
      <c r="B7" s="3">
        <v>4770000</v>
      </c>
      <c r="C7" s="3">
        <v>3395000</v>
      </c>
      <c r="D7" s="1123">
        <v>1375000</v>
      </c>
    </row>
    <row r="8" spans="1:5" ht="23.25" x14ac:dyDescent="0.35">
      <c r="A8" s="997" t="s">
        <v>180</v>
      </c>
      <c r="B8" s="1045">
        <v>27095502</v>
      </c>
      <c r="C8" s="1045">
        <v>25728911</v>
      </c>
      <c r="D8" s="1123">
        <v>1366591</v>
      </c>
    </row>
    <row r="9" spans="1:5" ht="23.25" x14ac:dyDescent="0.35">
      <c r="A9" s="997" t="s">
        <v>4410</v>
      </c>
      <c r="B9" s="1045">
        <v>3200000</v>
      </c>
      <c r="C9" s="1045">
        <v>2000000</v>
      </c>
      <c r="D9" s="1123">
        <v>1200000</v>
      </c>
    </row>
    <row r="10" spans="1:5" ht="23.25" x14ac:dyDescent="0.35">
      <c r="A10" s="997" t="s">
        <v>5187</v>
      </c>
      <c r="B10" s="3">
        <v>5984801.5</v>
      </c>
      <c r="C10" s="3">
        <v>4882962</v>
      </c>
      <c r="D10" s="1123">
        <v>1101839.5</v>
      </c>
    </row>
    <row r="11" spans="1:5" ht="23.25" x14ac:dyDescent="0.35">
      <c r="A11" s="997" t="s">
        <v>10484</v>
      </c>
      <c r="B11" s="3">
        <v>3224000</v>
      </c>
      <c r="C11" s="3">
        <v>2200000</v>
      </c>
      <c r="D11" s="1123">
        <v>1024000</v>
      </c>
    </row>
    <row r="12" spans="1:5" ht="23.25" x14ac:dyDescent="0.35">
      <c r="A12" s="997" t="s">
        <v>4725</v>
      </c>
      <c r="B12" s="3">
        <v>1680000</v>
      </c>
      <c r="C12" s="3">
        <v>1150000</v>
      </c>
      <c r="D12" s="1123">
        <v>530000</v>
      </c>
    </row>
    <row r="13" spans="1:5" ht="23.25" x14ac:dyDescent="0.35">
      <c r="A13" s="997" t="s">
        <v>8091</v>
      </c>
      <c r="B13" s="3">
        <v>9250000</v>
      </c>
      <c r="C13" s="3">
        <v>8750000</v>
      </c>
      <c r="D13" s="1123">
        <v>500000</v>
      </c>
    </row>
    <row r="14" spans="1:5" s="4" customFormat="1" ht="23.25" x14ac:dyDescent="0.35">
      <c r="A14" s="997" t="s">
        <v>6847</v>
      </c>
      <c r="B14" s="3">
        <v>903164</v>
      </c>
      <c r="C14" s="3">
        <v>500000</v>
      </c>
      <c r="D14" s="1123">
        <v>403164</v>
      </c>
    </row>
    <row r="15" spans="1:5" ht="23.25" x14ac:dyDescent="0.35">
      <c r="A15" s="997" t="s">
        <v>169</v>
      </c>
      <c r="B15" s="1045">
        <v>7440327</v>
      </c>
      <c r="C15" s="1045">
        <v>7068204</v>
      </c>
      <c r="D15" s="1123">
        <v>372123</v>
      </c>
    </row>
    <row r="16" spans="1:5" s="4" customFormat="1" ht="23.25" x14ac:dyDescent="0.35">
      <c r="A16" s="997" t="s">
        <v>5681</v>
      </c>
      <c r="B16" s="1045">
        <v>5519832</v>
      </c>
      <c r="C16" s="1045">
        <v>5161680</v>
      </c>
      <c r="D16" s="1123">
        <v>358152</v>
      </c>
    </row>
    <row r="17" spans="1:5" ht="23.25" x14ac:dyDescent="0.35">
      <c r="A17" s="997" t="s">
        <v>8900</v>
      </c>
      <c r="B17" s="3">
        <v>612552</v>
      </c>
      <c r="C17" s="3">
        <v>450000</v>
      </c>
      <c r="D17" s="1123">
        <v>162552</v>
      </c>
    </row>
    <row r="18" spans="1:5" ht="23.25" x14ac:dyDescent="0.35">
      <c r="A18" s="997" t="s">
        <v>11326</v>
      </c>
      <c r="B18" s="3">
        <v>4226000</v>
      </c>
      <c r="C18" s="3">
        <v>4080000</v>
      </c>
      <c r="D18" s="1122">
        <v>146000</v>
      </c>
      <c r="E18" s="4"/>
    </row>
    <row r="19" spans="1:5" ht="23.25" x14ac:dyDescent="0.35">
      <c r="A19" s="997" t="s">
        <v>2196</v>
      </c>
      <c r="B19" s="1045">
        <v>910728</v>
      </c>
      <c r="C19" s="1045">
        <v>769328</v>
      </c>
      <c r="D19" s="1123">
        <v>141400</v>
      </c>
    </row>
    <row r="20" spans="1:5" ht="23.25" x14ac:dyDescent="0.35">
      <c r="A20" s="997" t="s">
        <v>12041</v>
      </c>
      <c r="B20" s="3">
        <v>1044000</v>
      </c>
      <c r="C20" s="3">
        <v>1000000</v>
      </c>
      <c r="D20" s="1123">
        <v>44000</v>
      </c>
    </row>
    <row r="21" spans="1:5" ht="23.25" x14ac:dyDescent="0.35">
      <c r="A21" s="997" t="s">
        <v>1803</v>
      </c>
      <c r="B21" s="1045">
        <v>15297184</v>
      </c>
      <c r="C21" s="1045">
        <v>15268691</v>
      </c>
      <c r="D21" s="1122">
        <v>28493</v>
      </c>
    </row>
    <row r="22" spans="1:5" s="4" customFormat="1" ht="23.25" x14ac:dyDescent="0.35">
      <c r="A22" s="997" t="s">
        <v>2386</v>
      </c>
      <c r="B22" s="1045">
        <v>18551</v>
      </c>
      <c r="C22" s="1045"/>
      <c r="D22" s="1123">
        <v>18551</v>
      </c>
    </row>
    <row r="23" spans="1:5" ht="23.25" x14ac:dyDescent="0.35">
      <c r="A23" s="997" t="s">
        <v>164</v>
      </c>
      <c r="B23" s="1045">
        <v>5540678</v>
      </c>
      <c r="C23" s="1045">
        <v>5530271</v>
      </c>
      <c r="D23" s="1123">
        <v>10407</v>
      </c>
    </row>
    <row r="24" spans="1:5" s="4" customFormat="1" ht="23.25" x14ac:dyDescent="0.35">
      <c r="A24" s="997" t="s">
        <v>12289</v>
      </c>
      <c r="B24" s="3">
        <v>1600298</v>
      </c>
      <c r="C24" s="3">
        <v>1600298</v>
      </c>
      <c r="D24" s="1123">
        <v>0</v>
      </c>
    </row>
    <row r="25" spans="1:5" ht="23.25" x14ac:dyDescent="0.35">
      <c r="A25" s="997" t="s">
        <v>161</v>
      </c>
      <c r="B25" s="1045">
        <v>5122182</v>
      </c>
      <c r="C25" s="1045">
        <v>5122182</v>
      </c>
      <c r="D25" s="1123">
        <v>0</v>
      </c>
    </row>
    <row r="26" spans="1:5" s="4" customFormat="1" ht="23.25" x14ac:dyDescent="0.35">
      <c r="A26" s="997" t="s">
        <v>162</v>
      </c>
      <c r="B26" s="1045">
        <v>1123152</v>
      </c>
      <c r="C26" s="1045">
        <v>1123152</v>
      </c>
      <c r="D26" s="1123">
        <v>0</v>
      </c>
    </row>
    <row r="27" spans="1:5" ht="23.25" x14ac:dyDescent="0.35">
      <c r="A27" s="997" t="s">
        <v>9080</v>
      </c>
      <c r="B27" s="3">
        <v>885000</v>
      </c>
      <c r="C27" s="3">
        <v>885000</v>
      </c>
      <c r="D27" s="1122">
        <v>0</v>
      </c>
    </row>
    <row r="28" spans="1:5" ht="23.25" x14ac:dyDescent="0.35">
      <c r="A28" s="997" t="s">
        <v>11331</v>
      </c>
      <c r="B28" s="3">
        <v>1061510</v>
      </c>
      <c r="C28" s="3">
        <v>1061510</v>
      </c>
      <c r="D28" s="1122">
        <v>0</v>
      </c>
    </row>
    <row r="29" spans="1:5" s="4" customFormat="1" ht="23.25" x14ac:dyDescent="0.35">
      <c r="A29" s="997" t="s">
        <v>1815</v>
      </c>
      <c r="B29" s="1045">
        <v>11639548</v>
      </c>
      <c r="C29" s="1045">
        <v>11639548</v>
      </c>
      <c r="D29" s="1123">
        <v>0</v>
      </c>
    </row>
    <row r="30" spans="1:5" ht="23.25" x14ac:dyDescent="0.35">
      <c r="A30" s="997" t="s">
        <v>3011</v>
      </c>
      <c r="B30" s="1045">
        <v>3121578</v>
      </c>
      <c r="C30" s="1045">
        <v>3121578</v>
      </c>
      <c r="D30" s="1123">
        <v>0</v>
      </c>
    </row>
    <row r="31" spans="1:5" s="4" customFormat="1" ht="23.25" x14ac:dyDescent="0.35">
      <c r="A31" s="997" t="s">
        <v>75</v>
      </c>
      <c r="B31" s="1045"/>
      <c r="C31" s="1045"/>
      <c r="D31" s="1123">
        <v>0</v>
      </c>
    </row>
    <row r="32" spans="1:5" ht="23.25" x14ac:dyDescent="0.35">
      <c r="A32" s="997" t="s">
        <v>8456</v>
      </c>
      <c r="B32" s="3">
        <v>1063000</v>
      </c>
      <c r="C32" s="3">
        <v>1063000</v>
      </c>
      <c r="D32" s="1122">
        <v>0</v>
      </c>
    </row>
    <row r="33" spans="1:4" s="4" customFormat="1" ht="23.25" x14ac:dyDescent="0.35">
      <c r="A33" s="997" t="s">
        <v>6767</v>
      </c>
      <c r="B33" s="1045">
        <v>137550</v>
      </c>
      <c r="C33" s="1045">
        <v>137550</v>
      </c>
      <c r="D33" s="1123">
        <v>0</v>
      </c>
    </row>
    <row r="34" spans="1:4" ht="23.25" x14ac:dyDescent="0.35">
      <c r="A34" s="997" t="s">
        <v>8708</v>
      </c>
      <c r="B34" s="3">
        <v>300000</v>
      </c>
      <c r="C34" s="3">
        <v>300000</v>
      </c>
      <c r="D34" s="1122">
        <v>0</v>
      </c>
    </row>
    <row r="35" spans="1:4" ht="23.25" x14ac:dyDescent="0.35">
      <c r="A35" s="997" t="s">
        <v>438</v>
      </c>
      <c r="B35" s="1045">
        <v>2798262</v>
      </c>
      <c r="C35" s="1045">
        <v>2798262</v>
      </c>
      <c r="D35" s="1123">
        <v>0</v>
      </c>
    </row>
    <row r="36" spans="1:4" s="4" customFormat="1" ht="23.25" x14ac:dyDescent="0.35">
      <c r="A36" s="997" t="s">
        <v>168</v>
      </c>
      <c r="B36" s="1045">
        <v>15676353</v>
      </c>
      <c r="C36" s="1045">
        <v>15789700</v>
      </c>
      <c r="D36" s="1122">
        <v>-113347</v>
      </c>
    </row>
    <row r="37" spans="1:4" ht="23.25" x14ac:dyDescent="0.35">
      <c r="A37" s="997" t="s">
        <v>166</v>
      </c>
      <c r="B37" s="1045">
        <v>20193934</v>
      </c>
      <c r="C37" s="1045">
        <v>20354734</v>
      </c>
      <c r="D37" s="1122">
        <v>-160800</v>
      </c>
    </row>
    <row r="38" spans="1:4" ht="23.25" x14ac:dyDescent="0.35">
      <c r="A38" s="997" t="s">
        <v>8394</v>
      </c>
      <c r="B38" s="3">
        <v>25651429</v>
      </c>
      <c r="C38" s="3">
        <v>26525797</v>
      </c>
      <c r="D38" s="1122">
        <v>-874368</v>
      </c>
    </row>
    <row r="39" spans="1:4" ht="24" thickBot="1" x14ac:dyDescent="0.4">
      <c r="A39" s="997" t="s">
        <v>7242</v>
      </c>
      <c r="B39" s="3">
        <v>11677287</v>
      </c>
      <c r="C39" s="3">
        <v>12733587</v>
      </c>
      <c r="D39" s="1123">
        <v>-1056300</v>
      </c>
    </row>
    <row r="40" spans="1:4" s="4" customFormat="1" ht="19.5" thickBot="1" x14ac:dyDescent="0.35">
      <c r="A40" s="1124" t="s">
        <v>45</v>
      </c>
      <c r="B40" s="1125">
        <v>224136334.5</v>
      </c>
      <c r="C40" s="1126">
        <v>213166807</v>
      </c>
      <c r="D40" s="1127">
        <v>10969527.5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11956</v>
      </c>
      <c r="G71" s="245">
        <f ca="1">SUMIF($A:$B,F71,B:B)</f>
        <v>1600298</v>
      </c>
      <c r="H71" s="245">
        <f ca="1">SUMIF($A:$C,F71,C:C)</f>
        <v>1600298</v>
      </c>
      <c r="I71" s="245">
        <f ca="1">SUMIF(A:D,F71,D:D)</f>
        <v>0</v>
      </c>
    </row>
    <row r="72" spans="1:11" ht="18.75" x14ac:dyDescent="0.3">
      <c r="B72"/>
      <c r="C72"/>
      <c r="D72"/>
      <c r="F72" s="4" t="s">
        <v>11957</v>
      </c>
      <c r="G72" s="245">
        <f ca="1">SUMIF($A:$B,F72,B:B)</f>
        <v>0</v>
      </c>
      <c r="H72" s="245">
        <f ca="1">SUMIF($A:$C,F72,C:C)</f>
        <v>0</v>
      </c>
      <c r="I72" s="245">
        <f ca="1">SUMIF(A:D,F72,D:D)</f>
        <v>0</v>
      </c>
    </row>
    <row r="73" spans="1:11" ht="18.75" x14ac:dyDescent="0.3">
      <c r="B73"/>
      <c r="C73"/>
      <c r="D73"/>
      <c r="F73" s="4" t="s">
        <v>11958</v>
      </c>
      <c r="G73" s="245">
        <f ca="1">SUMIF($A:$B,F73,B:B)</f>
        <v>0</v>
      </c>
      <c r="H73" s="245">
        <f ca="1">SUMIF($A:$C,F73,C:C)</f>
        <v>0</v>
      </c>
      <c r="I73" s="245">
        <f ca="1">SUMIF(A:D,F73,D:D)</f>
        <v>0</v>
      </c>
    </row>
    <row r="74" spans="1:11" s="5" customFormat="1" ht="18.75" x14ac:dyDescent="0.3">
      <c r="A74"/>
      <c r="B74"/>
      <c r="C74"/>
      <c r="D74"/>
      <c r="I74" s="1106">
        <f ca="1">SUM(I70:I73)</f>
        <v>-113347</v>
      </c>
      <c r="K74" s="1106"/>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7"/>
      <c r="I4" s="1137"/>
      <c r="J4" s="1137"/>
    </row>
    <row r="5" spans="1:10" ht="24" thickBot="1" x14ac:dyDescent="0.35">
      <c r="A5" s="287" t="s">
        <v>4137</v>
      </c>
      <c r="B5" s="288" t="s">
        <v>4134</v>
      </c>
      <c r="C5" s="288" t="s">
        <v>4135</v>
      </c>
      <c r="D5" s="288" t="s">
        <v>4136</v>
      </c>
      <c r="E5" s="1014" t="s">
        <v>10861</v>
      </c>
      <c r="H5" s="1137"/>
      <c r="I5" s="1137"/>
      <c r="J5" s="1137"/>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1976000</v>
      </c>
      <c r="C14" s="290"/>
      <c r="D14" s="290">
        <v>-1976000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1245000</v>
      </c>
      <c r="C23" s="290"/>
      <c r="D23" s="290">
        <v>-1245000</v>
      </c>
    </row>
    <row r="24" spans="1:4" x14ac:dyDescent="0.3">
      <c r="A24" s="330" t="s">
        <v>11388</v>
      </c>
      <c r="B24" s="290">
        <v>1065000</v>
      </c>
      <c r="C24" s="290"/>
      <c r="D24" s="290">
        <v>-1065000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35309340</v>
      </c>
      <c r="C30" s="290"/>
      <c r="D30" s="290">
        <v>-35309340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8" sqref="A8"/>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10861</v>
      </c>
    </row>
    <row r="6" spans="1:6" x14ac:dyDescent="0.35">
      <c r="A6" s="997" t="s">
        <v>11899</v>
      </c>
      <c r="B6" s="1129">
        <v>13872275</v>
      </c>
      <c r="C6" s="1129">
        <v>9241140</v>
      </c>
      <c r="D6" s="1007">
        <v>4631135</v>
      </c>
    </row>
    <row r="7" spans="1:6" x14ac:dyDescent="0.35">
      <c r="A7" s="997" t="s">
        <v>10910</v>
      </c>
      <c r="B7" s="1129">
        <v>6280409.5</v>
      </c>
      <c r="C7" s="1129">
        <v>4465644</v>
      </c>
      <c r="D7" s="1007">
        <v>1814765.5</v>
      </c>
    </row>
    <row r="8" spans="1:6" x14ac:dyDescent="0.35">
      <c r="A8" s="997" t="s">
        <v>10577</v>
      </c>
      <c r="B8" s="1129">
        <v>21004486</v>
      </c>
      <c r="C8" s="1129">
        <v>19464231</v>
      </c>
      <c r="D8" s="1007">
        <v>1540255</v>
      </c>
      <c r="F8" s="98"/>
    </row>
    <row r="9" spans="1:6" x14ac:dyDescent="0.35">
      <c r="A9" s="1058" t="s">
        <v>7467</v>
      </c>
      <c r="B9" s="1129">
        <v>6443755</v>
      </c>
      <c r="C9" s="1129">
        <v>5650000</v>
      </c>
      <c r="D9" s="1007">
        <v>793755</v>
      </c>
    </row>
    <row r="10" spans="1:6" x14ac:dyDescent="0.35">
      <c r="A10" s="1058" t="s">
        <v>8091</v>
      </c>
      <c r="B10" s="1129">
        <v>4000000</v>
      </c>
      <c r="C10" s="1129">
        <v>3500000</v>
      </c>
      <c r="D10" s="1007">
        <v>500000</v>
      </c>
    </row>
    <row r="11" spans="1:6" x14ac:dyDescent="0.35">
      <c r="A11" s="1058" t="s">
        <v>169</v>
      </c>
      <c r="B11" s="1129">
        <v>246500</v>
      </c>
      <c r="C11" s="1129"/>
      <c r="D11" s="1007">
        <v>246500</v>
      </c>
    </row>
    <row r="12" spans="1:6" x14ac:dyDescent="0.35">
      <c r="A12" s="1058" t="s">
        <v>8394</v>
      </c>
      <c r="B12" s="1129">
        <v>3756107</v>
      </c>
      <c r="C12" s="1129">
        <v>3756107</v>
      </c>
      <c r="D12" s="1007">
        <v>0</v>
      </c>
    </row>
    <row r="13" spans="1:6" x14ac:dyDescent="0.35">
      <c r="A13" s="1058" t="s">
        <v>180</v>
      </c>
      <c r="B13" s="1129">
        <v>1747020</v>
      </c>
      <c r="C13" s="1129">
        <v>1747020</v>
      </c>
      <c r="D13" s="1007">
        <v>0</v>
      </c>
    </row>
    <row r="14" spans="1:6" x14ac:dyDescent="0.35">
      <c r="A14" s="1058" t="s">
        <v>5187</v>
      </c>
      <c r="B14" s="1129">
        <v>198000</v>
      </c>
      <c r="C14" s="1129">
        <v>198000</v>
      </c>
      <c r="D14" s="1007">
        <v>0</v>
      </c>
    </row>
    <row r="15" spans="1:6" x14ac:dyDescent="0.35">
      <c r="A15" s="1058" t="s">
        <v>9080</v>
      </c>
      <c r="B15" s="1129">
        <v>885000</v>
      </c>
      <c r="C15" s="1129">
        <v>885000</v>
      </c>
      <c r="D15" s="1007">
        <v>0</v>
      </c>
    </row>
    <row r="16" spans="1:6" x14ac:dyDescent="0.35">
      <c r="A16" s="1058" t="s">
        <v>168</v>
      </c>
      <c r="B16" s="1129">
        <v>3722217</v>
      </c>
      <c r="C16" s="1129">
        <v>3722217</v>
      </c>
      <c r="D16" s="1064">
        <v>0</v>
      </c>
    </row>
    <row r="17" spans="1:4" x14ac:dyDescent="0.35">
      <c r="A17" s="1058" t="s">
        <v>164</v>
      </c>
      <c r="B17" s="1129">
        <v>5887</v>
      </c>
      <c r="C17" s="1129">
        <v>5887</v>
      </c>
      <c r="D17" s="1007">
        <v>0</v>
      </c>
    </row>
    <row r="18" spans="1:4" x14ac:dyDescent="0.35">
      <c r="A18" s="997" t="s">
        <v>11091</v>
      </c>
      <c r="B18" s="1129">
        <v>11174765</v>
      </c>
      <c r="C18" s="1129">
        <v>9917425</v>
      </c>
      <c r="D18" s="1007">
        <v>1257340</v>
      </c>
    </row>
    <row r="19" spans="1:4" x14ac:dyDescent="0.35">
      <c r="A19" s="997" t="s">
        <v>12212</v>
      </c>
      <c r="B19" s="1129">
        <v>1058963</v>
      </c>
      <c r="C19" s="1129">
        <v>150000</v>
      </c>
      <c r="D19" s="1007">
        <v>908963</v>
      </c>
    </row>
    <row r="20" spans="1:4" x14ac:dyDescent="0.35">
      <c r="A20" s="997" t="s">
        <v>10296</v>
      </c>
      <c r="B20" s="1129">
        <v>1585166</v>
      </c>
      <c r="C20" s="1129">
        <v>1138818</v>
      </c>
      <c r="D20" s="1007">
        <v>446348</v>
      </c>
    </row>
    <row r="21" spans="1:4" x14ac:dyDescent="0.35">
      <c r="A21" s="997" t="s">
        <v>10232</v>
      </c>
      <c r="B21" s="1129">
        <v>12569078</v>
      </c>
      <c r="C21" s="1129">
        <v>12133121</v>
      </c>
      <c r="D21" s="1007">
        <v>435957</v>
      </c>
    </row>
    <row r="22" spans="1:4" x14ac:dyDescent="0.35">
      <c r="A22" s="997" t="s">
        <v>8657</v>
      </c>
      <c r="B22" s="1129">
        <v>11292323</v>
      </c>
      <c r="C22" s="1129">
        <v>11034775</v>
      </c>
      <c r="D22" s="1007">
        <v>257548</v>
      </c>
    </row>
    <row r="23" spans="1:4" x14ac:dyDescent="0.35">
      <c r="A23" s="997" t="s">
        <v>8868</v>
      </c>
      <c r="B23" s="1129">
        <v>1899307</v>
      </c>
      <c r="C23" s="1129">
        <v>1669531</v>
      </c>
      <c r="D23" s="1007">
        <v>229776</v>
      </c>
    </row>
    <row r="24" spans="1:4" x14ac:dyDescent="0.35">
      <c r="A24" s="997" t="s">
        <v>11448</v>
      </c>
      <c r="B24" s="1129">
        <v>1121427</v>
      </c>
      <c r="C24" s="1129">
        <v>933127</v>
      </c>
      <c r="D24" s="1007">
        <v>188300</v>
      </c>
    </row>
    <row r="25" spans="1:4" x14ac:dyDescent="0.35">
      <c r="A25" s="997" t="s">
        <v>9661</v>
      </c>
      <c r="B25" s="1129">
        <v>2984053</v>
      </c>
      <c r="C25" s="1129">
        <v>2803173</v>
      </c>
      <c r="D25" s="1007">
        <v>180880</v>
      </c>
    </row>
    <row r="26" spans="1:4" x14ac:dyDescent="0.35">
      <c r="A26" s="997" t="s">
        <v>9356</v>
      </c>
      <c r="B26" s="1129">
        <v>4428561</v>
      </c>
      <c r="C26" s="1129">
        <v>4261002</v>
      </c>
      <c r="D26" s="1007">
        <v>167559</v>
      </c>
    </row>
    <row r="27" spans="1:4" x14ac:dyDescent="0.35">
      <c r="A27" s="997" t="s">
        <v>9769</v>
      </c>
      <c r="B27" s="1129">
        <v>6451408</v>
      </c>
      <c r="C27" s="1129">
        <v>6284400</v>
      </c>
      <c r="D27" s="1007">
        <v>167008</v>
      </c>
    </row>
    <row r="28" spans="1:4" x14ac:dyDescent="0.35">
      <c r="A28" s="997" t="s">
        <v>1400</v>
      </c>
      <c r="B28" s="1129">
        <v>26199453</v>
      </c>
      <c r="C28" s="1129">
        <v>26039908</v>
      </c>
      <c r="D28" s="1007">
        <v>159545</v>
      </c>
    </row>
    <row r="29" spans="1:4" x14ac:dyDescent="0.35">
      <c r="A29" s="997" t="s">
        <v>11619</v>
      </c>
      <c r="B29" s="1129">
        <v>1764372</v>
      </c>
      <c r="C29" s="1129">
        <v>1610813</v>
      </c>
      <c r="D29" s="1007">
        <v>153559</v>
      </c>
    </row>
    <row r="30" spans="1:4" x14ac:dyDescent="0.35">
      <c r="A30" s="997" t="s">
        <v>12294</v>
      </c>
      <c r="B30" s="1129">
        <v>1278570</v>
      </c>
      <c r="C30" s="1129">
        <v>1172797</v>
      </c>
      <c r="D30" s="1007">
        <v>105773</v>
      </c>
    </row>
    <row r="31" spans="1:4" x14ac:dyDescent="0.35">
      <c r="A31" s="997" t="s">
        <v>8876</v>
      </c>
      <c r="B31" s="1129">
        <v>2891040</v>
      </c>
      <c r="C31" s="1129">
        <v>2799926</v>
      </c>
      <c r="D31" s="1007">
        <v>91114</v>
      </c>
    </row>
    <row r="32" spans="1:4" x14ac:dyDescent="0.35">
      <c r="A32" s="997" t="s">
        <v>6408</v>
      </c>
      <c r="B32" s="1129">
        <v>959942</v>
      </c>
      <c r="C32" s="1129">
        <v>879099</v>
      </c>
      <c r="D32" s="1007">
        <v>80843</v>
      </c>
    </row>
    <row r="33" spans="1:4" x14ac:dyDescent="0.35">
      <c r="A33" s="997" t="s">
        <v>10572</v>
      </c>
      <c r="B33" s="1129">
        <v>1753282</v>
      </c>
      <c r="C33" s="1129">
        <v>1719382</v>
      </c>
      <c r="D33" s="1007">
        <v>33900</v>
      </c>
    </row>
    <row r="34" spans="1:4" hidden="1" x14ac:dyDescent="0.35">
      <c r="A34" s="997" t="s">
        <v>11</v>
      </c>
      <c r="B34" s="1129">
        <v>183038</v>
      </c>
      <c r="C34" s="1129">
        <v>164487</v>
      </c>
      <c r="D34" s="1007">
        <v>18551</v>
      </c>
    </row>
    <row r="35" spans="1:4" hidden="1" x14ac:dyDescent="0.35">
      <c r="A35" s="997" t="s">
        <v>8339</v>
      </c>
      <c r="B35" s="1129">
        <v>6661900</v>
      </c>
      <c r="C35" s="1129">
        <v>6645860</v>
      </c>
      <c r="D35" s="1007">
        <v>16040</v>
      </c>
    </row>
    <row r="36" spans="1:4" hidden="1" x14ac:dyDescent="0.35">
      <c r="A36" s="997" t="s">
        <v>9967</v>
      </c>
      <c r="B36" s="1129">
        <v>385571</v>
      </c>
      <c r="C36" s="1129">
        <v>370221</v>
      </c>
      <c r="D36" s="1007">
        <v>15350</v>
      </c>
    </row>
    <row r="37" spans="1:4" hidden="1" x14ac:dyDescent="0.35">
      <c r="A37" s="997" t="s">
        <v>10912</v>
      </c>
      <c r="B37" s="1129">
        <v>79935</v>
      </c>
      <c r="C37" s="1129">
        <v>64935</v>
      </c>
      <c r="D37" s="1007">
        <v>15000</v>
      </c>
    </row>
    <row r="38" spans="1:4" hidden="1" x14ac:dyDescent="0.35">
      <c r="A38" s="997" t="s">
        <v>10379</v>
      </c>
      <c r="B38" s="1129">
        <v>1329980</v>
      </c>
      <c r="C38" s="1129">
        <v>1316220</v>
      </c>
      <c r="D38" s="1007">
        <v>13760</v>
      </c>
    </row>
    <row r="39" spans="1:4" hidden="1" x14ac:dyDescent="0.35">
      <c r="A39" s="997" t="s">
        <v>10471</v>
      </c>
      <c r="B39" s="1129">
        <v>1683705</v>
      </c>
      <c r="C39" s="1129">
        <v>1679205</v>
      </c>
      <c r="D39" s="1007">
        <v>4500</v>
      </c>
    </row>
    <row r="40" spans="1:4" hidden="1" x14ac:dyDescent="0.35">
      <c r="A40" s="997" t="s">
        <v>6508</v>
      </c>
      <c r="B40" s="1129">
        <v>798186</v>
      </c>
      <c r="C40" s="1129">
        <v>793941</v>
      </c>
      <c r="D40" s="1007">
        <v>4245</v>
      </c>
    </row>
    <row r="41" spans="1:4" hidden="1" x14ac:dyDescent="0.35">
      <c r="A41" s="997" t="s">
        <v>8559</v>
      </c>
      <c r="B41" s="1129">
        <v>2283299</v>
      </c>
      <c r="C41" s="1129">
        <v>2283299</v>
      </c>
      <c r="D41" s="1007">
        <v>0</v>
      </c>
    </row>
    <row r="42" spans="1:4" hidden="1" x14ac:dyDescent="0.35">
      <c r="A42" s="997" t="s">
        <v>7657</v>
      </c>
      <c r="B42" s="1129">
        <v>1303060</v>
      </c>
      <c r="C42" s="1129">
        <v>1303060</v>
      </c>
      <c r="D42" s="1007">
        <v>0</v>
      </c>
    </row>
    <row r="43" spans="1:4" hidden="1" x14ac:dyDescent="0.35">
      <c r="A43" s="997" t="s">
        <v>171</v>
      </c>
      <c r="B43" s="1129">
        <v>46541</v>
      </c>
      <c r="C43" s="1129">
        <v>46541</v>
      </c>
      <c r="D43" s="1007">
        <v>0</v>
      </c>
    </row>
    <row r="44" spans="1:4" hidden="1" x14ac:dyDescent="0.35">
      <c r="A44" s="997" t="s">
        <v>395</v>
      </c>
      <c r="B44" s="1129">
        <v>51141</v>
      </c>
      <c r="C44" s="1129">
        <v>51141</v>
      </c>
      <c r="D44" s="1007">
        <v>0</v>
      </c>
    </row>
    <row r="45" spans="1:4" hidden="1" x14ac:dyDescent="0.35">
      <c r="A45" s="997" t="s">
        <v>7746</v>
      </c>
      <c r="B45" s="1129">
        <v>319499</v>
      </c>
      <c r="C45" s="1129">
        <v>319499</v>
      </c>
      <c r="D45" s="1007">
        <v>0</v>
      </c>
    </row>
    <row r="46" spans="1:4" hidden="1" x14ac:dyDescent="0.35">
      <c r="A46" s="997" t="s">
        <v>82</v>
      </c>
      <c r="B46" s="1129">
        <v>732794</v>
      </c>
      <c r="C46" s="1129">
        <v>732794</v>
      </c>
      <c r="D46" s="1007">
        <v>0</v>
      </c>
    </row>
    <row r="47" spans="1:4" hidden="1" x14ac:dyDescent="0.35">
      <c r="A47" s="997" t="s">
        <v>1805</v>
      </c>
      <c r="B47" s="1129">
        <v>236720</v>
      </c>
      <c r="C47" s="1129">
        <v>236720</v>
      </c>
      <c r="D47" s="1007">
        <v>0</v>
      </c>
    </row>
    <row r="48" spans="1:4" hidden="1" x14ac:dyDescent="0.35">
      <c r="A48" s="997" t="s">
        <v>673</v>
      </c>
      <c r="B48" s="1129">
        <v>629934</v>
      </c>
      <c r="C48" s="1129">
        <v>629934</v>
      </c>
      <c r="D48" s="1007">
        <v>0</v>
      </c>
    </row>
    <row r="49" spans="1:4" hidden="1" x14ac:dyDescent="0.35">
      <c r="A49" s="997" t="s">
        <v>11077</v>
      </c>
      <c r="B49" s="1129">
        <v>900642</v>
      </c>
      <c r="C49" s="1129">
        <v>900642</v>
      </c>
      <c r="D49" s="1007">
        <v>0</v>
      </c>
    </row>
    <row r="50" spans="1:4" hidden="1" x14ac:dyDescent="0.35">
      <c r="A50" s="997" t="s">
        <v>465</v>
      </c>
      <c r="B50" s="1129">
        <v>3188510</v>
      </c>
      <c r="C50" s="1129">
        <v>3188510</v>
      </c>
      <c r="D50" s="1007">
        <v>0</v>
      </c>
    </row>
    <row r="51" spans="1:4" hidden="1" x14ac:dyDescent="0.35">
      <c r="A51" s="997" t="s">
        <v>6518</v>
      </c>
      <c r="B51" s="1129">
        <v>1058091</v>
      </c>
      <c r="C51" s="1129">
        <v>1058091</v>
      </c>
      <c r="D51" s="1007">
        <v>0</v>
      </c>
    </row>
    <row r="52" spans="1:4" hidden="1" x14ac:dyDescent="0.35">
      <c r="A52" s="997" t="s">
        <v>769</v>
      </c>
      <c r="B52" s="1129">
        <v>190145</v>
      </c>
      <c r="C52" s="1129">
        <v>190145</v>
      </c>
      <c r="D52" s="1007">
        <v>0</v>
      </c>
    </row>
    <row r="53" spans="1:4" hidden="1" x14ac:dyDescent="0.35">
      <c r="A53" s="997" t="s">
        <v>7953</v>
      </c>
      <c r="B53" s="1129">
        <v>3636139</v>
      </c>
      <c r="C53" s="1129">
        <v>3636139</v>
      </c>
      <c r="D53" s="1007">
        <v>0</v>
      </c>
    </row>
    <row r="54" spans="1:4" hidden="1" x14ac:dyDescent="0.35">
      <c r="A54" s="997" t="s">
        <v>1087</v>
      </c>
      <c r="B54" s="1129">
        <v>88730</v>
      </c>
      <c r="C54" s="1129">
        <v>88730</v>
      </c>
      <c r="D54" s="1007">
        <v>0</v>
      </c>
    </row>
    <row r="55" spans="1:4" hidden="1" x14ac:dyDescent="0.35">
      <c r="A55" s="997" t="s">
        <v>130</v>
      </c>
      <c r="B55" s="1129">
        <v>624947</v>
      </c>
      <c r="C55" s="1129">
        <v>624947</v>
      </c>
      <c r="D55" s="1007">
        <v>0</v>
      </c>
    </row>
    <row r="56" spans="1:4" hidden="1" x14ac:dyDescent="0.35">
      <c r="A56" s="997" t="s">
        <v>1206</v>
      </c>
      <c r="B56" s="1129">
        <v>263340</v>
      </c>
      <c r="C56" s="1129">
        <v>263340</v>
      </c>
      <c r="D56" s="1007">
        <v>0</v>
      </c>
    </row>
    <row r="57" spans="1:4" hidden="1" x14ac:dyDescent="0.35">
      <c r="A57" s="997" t="s">
        <v>2933</v>
      </c>
      <c r="B57" s="1129">
        <v>6628809</v>
      </c>
      <c r="C57" s="1129">
        <v>6628809</v>
      </c>
      <c r="D57" s="1007">
        <v>0</v>
      </c>
    </row>
    <row r="58" spans="1:4" hidden="1" x14ac:dyDescent="0.35">
      <c r="A58" s="997" t="s">
        <v>1493</v>
      </c>
      <c r="B58" s="1129">
        <v>188750</v>
      </c>
      <c r="C58" s="1129">
        <v>188750</v>
      </c>
      <c r="D58" s="1007">
        <v>0</v>
      </c>
    </row>
    <row r="59" spans="1:4" hidden="1" x14ac:dyDescent="0.35">
      <c r="A59" s="997" t="s">
        <v>2649</v>
      </c>
      <c r="B59" s="1129">
        <v>202856</v>
      </c>
      <c r="C59" s="1129">
        <v>202856</v>
      </c>
      <c r="D59" s="1007">
        <v>0</v>
      </c>
    </row>
    <row r="60" spans="1:4" hidden="1" x14ac:dyDescent="0.35">
      <c r="A60" s="997" t="s">
        <v>33</v>
      </c>
      <c r="B60" s="1129">
        <v>569111</v>
      </c>
      <c r="C60" s="1129">
        <v>569111</v>
      </c>
      <c r="D60" s="1007">
        <v>0</v>
      </c>
    </row>
    <row r="61" spans="1:4" hidden="1" x14ac:dyDescent="0.35">
      <c r="A61" s="997" t="s">
        <v>7067</v>
      </c>
      <c r="B61" s="1129">
        <v>1567993</v>
      </c>
      <c r="C61" s="1129">
        <v>1567993</v>
      </c>
      <c r="D61" s="1007">
        <v>0</v>
      </c>
    </row>
    <row r="62" spans="1:4" hidden="1" x14ac:dyDescent="0.35">
      <c r="A62" s="997" t="s">
        <v>1807</v>
      </c>
      <c r="B62" s="1129">
        <v>4800</v>
      </c>
      <c r="C62" s="1129">
        <v>4800</v>
      </c>
      <c r="D62" s="1007">
        <v>0</v>
      </c>
    </row>
    <row r="63" spans="1:4" hidden="1" x14ac:dyDescent="0.35">
      <c r="A63" s="997" t="s">
        <v>7112</v>
      </c>
      <c r="B63" s="1129">
        <v>565282</v>
      </c>
      <c r="C63" s="1129">
        <v>565282</v>
      </c>
      <c r="D63" s="1007">
        <v>0</v>
      </c>
    </row>
    <row r="64" spans="1:4" hidden="1" x14ac:dyDescent="0.35">
      <c r="A64" s="997" t="s">
        <v>1691</v>
      </c>
      <c r="B64" s="1129">
        <v>13508</v>
      </c>
      <c r="C64" s="1129">
        <v>13508</v>
      </c>
      <c r="D64" s="1007">
        <v>0</v>
      </c>
    </row>
    <row r="65" spans="1:4" hidden="1" x14ac:dyDescent="0.35">
      <c r="A65" s="997" t="s">
        <v>6647</v>
      </c>
      <c r="B65" s="1129"/>
      <c r="C65" s="1129"/>
      <c r="D65" s="1007">
        <v>0</v>
      </c>
    </row>
    <row r="66" spans="1:4" hidden="1" x14ac:dyDescent="0.35">
      <c r="A66" s="997" t="s">
        <v>2023</v>
      </c>
      <c r="B66" s="1129">
        <v>290962</v>
      </c>
      <c r="C66" s="1129">
        <v>290962</v>
      </c>
      <c r="D66" s="1007">
        <v>0</v>
      </c>
    </row>
    <row r="67" spans="1:4" hidden="1" x14ac:dyDescent="0.35">
      <c r="A67" s="997" t="s">
        <v>7921</v>
      </c>
      <c r="B67" s="1129">
        <v>3715694</v>
      </c>
      <c r="C67" s="1129">
        <v>3715694</v>
      </c>
      <c r="D67" s="1007">
        <v>0</v>
      </c>
    </row>
    <row r="68" spans="1:4" hidden="1" x14ac:dyDescent="0.35">
      <c r="A68" s="997" t="s">
        <v>32</v>
      </c>
      <c r="B68" s="1129">
        <v>327433</v>
      </c>
      <c r="C68" s="1129">
        <v>327433</v>
      </c>
      <c r="D68" s="1007">
        <v>0</v>
      </c>
    </row>
    <row r="69" spans="1:4" hidden="1" x14ac:dyDescent="0.35">
      <c r="A69" s="997" t="s">
        <v>8077</v>
      </c>
      <c r="B69" s="1129">
        <v>142848</v>
      </c>
      <c r="C69" s="1129">
        <v>142848</v>
      </c>
      <c r="D69" s="1007">
        <v>0</v>
      </c>
    </row>
    <row r="70" spans="1:4" hidden="1" x14ac:dyDescent="0.35">
      <c r="A70" s="997" t="s">
        <v>2043</v>
      </c>
      <c r="B70" s="1129">
        <v>91259</v>
      </c>
      <c r="C70" s="1129">
        <v>91259</v>
      </c>
      <c r="D70" s="1007">
        <v>0</v>
      </c>
    </row>
    <row r="71" spans="1:4" hidden="1" x14ac:dyDescent="0.35">
      <c r="A71" s="997" t="s">
        <v>2227</v>
      </c>
      <c r="B71" s="1129">
        <v>381380</v>
      </c>
      <c r="C71" s="1129">
        <v>381380</v>
      </c>
      <c r="D71" s="1007">
        <v>0</v>
      </c>
    </row>
    <row r="72" spans="1:4" hidden="1" x14ac:dyDescent="0.35">
      <c r="A72" s="997" t="s">
        <v>2263</v>
      </c>
      <c r="B72" s="1129">
        <v>81323</v>
      </c>
      <c r="C72" s="1129">
        <v>81323</v>
      </c>
      <c r="D72" s="1007">
        <v>0</v>
      </c>
    </row>
    <row r="73" spans="1:4" hidden="1" x14ac:dyDescent="0.35">
      <c r="A73" s="997" t="s">
        <v>9507</v>
      </c>
      <c r="B73" s="1129">
        <v>69638</v>
      </c>
      <c r="C73" s="1129">
        <v>69638</v>
      </c>
      <c r="D73" s="1007">
        <v>0</v>
      </c>
    </row>
    <row r="74" spans="1:4" s="1008" customFormat="1" hidden="1" x14ac:dyDescent="0.35">
      <c r="A74" s="997" t="s">
        <v>2404</v>
      </c>
      <c r="B74" s="1129">
        <v>907</v>
      </c>
      <c r="C74" s="1129">
        <v>907</v>
      </c>
      <c r="D74" s="1007">
        <v>0</v>
      </c>
    </row>
    <row r="75" spans="1:4" hidden="1" x14ac:dyDescent="0.35">
      <c r="A75" s="997" t="s">
        <v>44</v>
      </c>
      <c r="B75" s="1129">
        <v>10000</v>
      </c>
      <c r="C75" s="1129">
        <v>10000</v>
      </c>
      <c r="D75" s="1007">
        <v>0</v>
      </c>
    </row>
    <row r="76" spans="1:4" hidden="1" x14ac:dyDescent="0.35">
      <c r="A76" s="997" t="s">
        <v>2548</v>
      </c>
      <c r="B76" s="1129">
        <v>42578</v>
      </c>
      <c r="C76" s="1129">
        <v>42578</v>
      </c>
      <c r="D76" s="1007">
        <v>0</v>
      </c>
    </row>
    <row r="77" spans="1:4" hidden="1" x14ac:dyDescent="0.35">
      <c r="A77" s="997" t="s">
        <v>36</v>
      </c>
      <c r="B77" s="1129">
        <v>11281</v>
      </c>
      <c r="C77" s="1129">
        <v>11281</v>
      </c>
      <c r="D77" s="1007">
        <v>0</v>
      </c>
    </row>
    <row r="78" spans="1:4" hidden="1" x14ac:dyDescent="0.35">
      <c r="A78" s="997" t="s">
        <v>2652</v>
      </c>
      <c r="B78" s="1129">
        <v>9647104</v>
      </c>
      <c r="C78" s="1129">
        <v>9647104</v>
      </c>
      <c r="D78" s="1007">
        <v>0</v>
      </c>
    </row>
    <row r="79" spans="1:4" hidden="1" x14ac:dyDescent="0.35">
      <c r="A79" s="997" t="s">
        <v>1203</v>
      </c>
      <c r="B79" s="1129">
        <v>59350</v>
      </c>
      <c r="C79" s="1129">
        <v>59350</v>
      </c>
      <c r="D79" s="1007">
        <v>0</v>
      </c>
    </row>
    <row r="80" spans="1:4" hidden="1" x14ac:dyDescent="0.35">
      <c r="A80" s="997" t="s">
        <v>2319</v>
      </c>
      <c r="B80" s="1129">
        <v>39773</v>
      </c>
      <c r="C80" s="1129">
        <v>39773</v>
      </c>
      <c r="D80" s="1007">
        <v>0</v>
      </c>
    </row>
    <row r="81" spans="1:4" hidden="1" x14ac:dyDescent="0.35">
      <c r="A81" s="997" t="s">
        <v>2271</v>
      </c>
      <c r="B81" s="1129">
        <v>166908</v>
      </c>
      <c r="C81" s="1129">
        <v>166908</v>
      </c>
      <c r="D81" s="1007">
        <v>0</v>
      </c>
    </row>
    <row r="82" spans="1:4" hidden="1" x14ac:dyDescent="0.35">
      <c r="A82" s="997" t="s">
        <v>3384</v>
      </c>
      <c r="B82" s="1129">
        <v>4145</v>
      </c>
      <c r="C82" s="1129">
        <v>4145</v>
      </c>
      <c r="D82" s="1007">
        <v>0</v>
      </c>
    </row>
    <row r="83" spans="1:4" hidden="1" x14ac:dyDescent="0.35">
      <c r="A83" s="997" t="s">
        <v>154</v>
      </c>
      <c r="B83" s="1129">
        <v>252400</v>
      </c>
      <c r="C83" s="1129">
        <v>252400</v>
      </c>
      <c r="D83" s="1007">
        <v>0</v>
      </c>
    </row>
    <row r="84" spans="1:4" hidden="1" x14ac:dyDescent="0.35">
      <c r="A84" s="997" t="s">
        <v>3401</v>
      </c>
      <c r="B84" s="1129">
        <v>25920</v>
      </c>
      <c r="C84" s="1129">
        <v>25920</v>
      </c>
      <c r="D84" s="1007">
        <v>0</v>
      </c>
    </row>
    <row r="85" spans="1:4" hidden="1" x14ac:dyDescent="0.35">
      <c r="A85" s="997" t="s">
        <v>6505</v>
      </c>
      <c r="B85" s="1129">
        <v>156073</v>
      </c>
      <c r="C85" s="1129">
        <v>156073</v>
      </c>
      <c r="D85" s="1007">
        <v>0</v>
      </c>
    </row>
    <row r="86" spans="1:4" hidden="1" x14ac:dyDescent="0.35">
      <c r="A86" s="997" t="s">
        <v>3622</v>
      </c>
      <c r="B86" s="1129">
        <v>1205380</v>
      </c>
      <c r="C86" s="1129">
        <v>1205380</v>
      </c>
      <c r="D86" s="1007">
        <v>0</v>
      </c>
    </row>
    <row r="87" spans="1:4" hidden="1" x14ac:dyDescent="0.35">
      <c r="A87" s="997" t="s">
        <v>37</v>
      </c>
      <c r="B87" s="1129">
        <v>74360</v>
      </c>
      <c r="C87" s="1129">
        <v>74360</v>
      </c>
      <c r="D87" s="1007">
        <v>0</v>
      </c>
    </row>
    <row r="88" spans="1:4" hidden="1" x14ac:dyDescent="0.35">
      <c r="A88" s="997" t="s">
        <v>1676</v>
      </c>
      <c r="B88" s="1129">
        <v>155133</v>
      </c>
      <c r="C88" s="1129">
        <v>155133</v>
      </c>
      <c r="D88" s="1007">
        <v>0</v>
      </c>
    </row>
    <row r="89" spans="1:4" hidden="1" x14ac:dyDescent="0.35">
      <c r="A89" s="997" t="s">
        <v>7555</v>
      </c>
      <c r="B89" s="1129">
        <v>1012779</v>
      </c>
      <c r="C89" s="1129">
        <v>1012779</v>
      </c>
      <c r="D89" s="1007">
        <v>0</v>
      </c>
    </row>
    <row r="90" spans="1:4" hidden="1" x14ac:dyDescent="0.35">
      <c r="A90" s="997" t="s">
        <v>18</v>
      </c>
      <c r="B90" s="1129">
        <v>150590</v>
      </c>
      <c r="C90" s="1129">
        <v>150590</v>
      </c>
      <c r="D90" s="1007">
        <v>0</v>
      </c>
    </row>
    <row r="91" spans="1:4" hidden="1" x14ac:dyDescent="0.35">
      <c r="A91" s="997" t="s">
        <v>7126</v>
      </c>
      <c r="B91" s="1129"/>
      <c r="C91" s="1129"/>
      <c r="D91" s="1007">
        <v>0</v>
      </c>
    </row>
    <row r="92" spans="1:4" hidden="1" x14ac:dyDescent="0.35">
      <c r="A92" s="997" t="s">
        <v>4721</v>
      </c>
      <c r="B92" s="1129">
        <v>481480</v>
      </c>
      <c r="C92" s="1129">
        <v>481480</v>
      </c>
      <c r="D92" s="1007">
        <v>0</v>
      </c>
    </row>
    <row r="93" spans="1:4" hidden="1" x14ac:dyDescent="0.35">
      <c r="A93" s="997" t="s">
        <v>7732</v>
      </c>
      <c r="B93" s="1129">
        <v>221361</v>
      </c>
      <c r="C93" s="1129">
        <v>221361</v>
      </c>
      <c r="D93" s="1007">
        <v>0</v>
      </c>
    </row>
    <row r="94" spans="1:4" hidden="1" x14ac:dyDescent="0.35">
      <c r="A94" s="997" t="s">
        <v>4884</v>
      </c>
      <c r="B94" s="1129">
        <v>262657</v>
      </c>
      <c r="C94" s="1129">
        <v>262657</v>
      </c>
      <c r="D94" s="1007">
        <v>0</v>
      </c>
    </row>
    <row r="95" spans="1:4" hidden="1" x14ac:dyDescent="0.35">
      <c r="A95" s="997" t="s">
        <v>7817</v>
      </c>
      <c r="B95" s="1129">
        <v>136445</v>
      </c>
      <c r="C95" s="1129">
        <v>136445</v>
      </c>
      <c r="D95" s="1007">
        <v>0</v>
      </c>
    </row>
    <row r="96" spans="1:4" hidden="1" x14ac:dyDescent="0.35">
      <c r="A96" s="997" t="s">
        <v>5052</v>
      </c>
      <c r="B96" s="1129">
        <v>206944</v>
      </c>
      <c r="C96" s="1129">
        <v>206944</v>
      </c>
      <c r="D96" s="1007">
        <v>0</v>
      </c>
    </row>
    <row r="97" spans="1:4" hidden="1" x14ac:dyDescent="0.35">
      <c r="A97" s="997" t="s">
        <v>3945</v>
      </c>
      <c r="B97" s="1129">
        <v>5200</v>
      </c>
      <c r="C97" s="1129">
        <v>5200</v>
      </c>
      <c r="D97" s="1007">
        <v>0</v>
      </c>
    </row>
    <row r="98" spans="1:4" hidden="1" x14ac:dyDescent="0.35">
      <c r="A98" s="997" t="s">
        <v>4814</v>
      </c>
      <c r="B98" s="1129">
        <v>15712</v>
      </c>
      <c r="C98" s="1129">
        <v>15712</v>
      </c>
      <c r="D98" s="1007">
        <v>0</v>
      </c>
    </row>
    <row r="99" spans="1:4" hidden="1" x14ac:dyDescent="0.35">
      <c r="A99" s="997" t="s">
        <v>8043</v>
      </c>
      <c r="B99" s="1129">
        <v>11932427</v>
      </c>
      <c r="C99" s="1129">
        <v>11932427</v>
      </c>
      <c r="D99" s="1007">
        <v>0</v>
      </c>
    </row>
    <row r="100" spans="1:4" hidden="1" x14ac:dyDescent="0.35">
      <c r="A100" s="997" t="s">
        <v>5227</v>
      </c>
      <c r="B100" s="1129">
        <v>862774</v>
      </c>
      <c r="C100" s="1129">
        <v>862774</v>
      </c>
      <c r="D100" s="1007">
        <v>0</v>
      </c>
    </row>
    <row r="101" spans="1:4" hidden="1" x14ac:dyDescent="0.35">
      <c r="A101" s="997" t="s">
        <v>160</v>
      </c>
      <c r="B101" s="1129">
        <v>7375</v>
      </c>
      <c r="C101" s="1129">
        <v>7375</v>
      </c>
      <c r="D101" s="1007">
        <v>0</v>
      </c>
    </row>
    <row r="102" spans="1:4" hidden="1" x14ac:dyDescent="0.35">
      <c r="A102" s="997" t="s">
        <v>5320</v>
      </c>
      <c r="B102" s="1129">
        <v>52679</v>
      </c>
      <c r="C102" s="1129">
        <v>52679</v>
      </c>
      <c r="D102" s="1007">
        <v>0</v>
      </c>
    </row>
    <row r="103" spans="1:4" hidden="1" x14ac:dyDescent="0.35">
      <c r="A103" s="997" t="s">
        <v>8532</v>
      </c>
      <c r="B103" s="1129">
        <v>235522</v>
      </c>
      <c r="C103" s="1129">
        <v>235522</v>
      </c>
      <c r="D103" s="1007">
        <v>0</v>
      </c>
    </row>
    <row r="104" spans="1:4" hidden="1" x14ac:dyDescent="0.35">
      <c r="A104" s="997" t="s">
        <v>5548</v>
      </c>
      <c r="B104" s="1129">
        <v>202398</v>
      </c>
      <c r="C104" s="1129">
        <v>202398</v>
      </c>
      <c r="D104" s="1007">
        <v>0</v>
      </c>
    </row>
    <row r="105" spans="1:4" hidden="1" x14ac:dyDescent="0.35">
      <c r="A105" s="997" t="s">
        <v>2094</v>
      </c>
      <c r="B105" s="1129">
        <v>148869</v>
      </c>
      <c r="C105" s="1129">
        <v>148869</v>
      </c>
      <c r="D105" s="1007">
        <v>0</v>
      </c>
    </row>
    <row r="106" spans="1:4" hidden="1" x14ac:dyDescent="0.35">
      <c r="A106" s="997" t="s">
        <v>5709</v>
      </c>
      <c r="B106" s="1129">
        <v>189460</v>
      </c>
      <c r="C106" s="1129">
        <v>189460</v>
      </c>
      <c r="D106" s="1007">
        <v>0</v>
      </c>
    </row>
    <row r="107" spans="1:4" hidden="1" x14ac:dyDescent="0.35">
      <c r="A107" s="997" t="s">
        <v>9409</v>
      </c>
      <c r="B107" s="1129">
        <v>1080276</v>
      </c>
      <c r="C107" s="1129">
        <v>1080276</v>
      </c>
      <c r="D107" s="1007">
        <v>0</v>
      </c>
    </row>
    <row r="108" spans="1:4" hidden="1" x14ac:dyDescent="0.35">
      <c r="A108" s="997" t="s">
        <v>5720</v>
      </c>
      <c r="B108" s="1129">
        <v>271758</v>
      </c>
      <c r="C108" s="1129">
        <v>271758</v>
      </c>
      <c r="D108" s="1007">
        <v>0</v>
      </c>
    </row>
    <row r="109" spans="1:4" hidden="1" x14ac:dyDescent="0.35">
      <c r="A109" s="997" t="s">
        <v>1397</v>
      </c>
      <c r="B109" s="1129">
        <v>3227014</v>
      </c>
      <c r="C109" s="1129">
        <v>3227014</v>
      </c>
      <c r="D109" s="1007">
        <v>0</v>
      </c>
    </row>
    <row r="110" spans="1:4" hidden="1" x14ac:dyDescent="0.35">
      <c r="A110" s="997" t="s">
        <v>11718</v>
      </c>
      <c r="B110" s="1129">
        <v>56173</v>
      </c>
      <c r="C110" s="1129">
        <v>56173</v>
      </c>
      <c r="D110" s="1007">
        <v>0</v>
      </c>
    </row>
    <row r="111" spans="1:4" hidden="1" x14ac:dyDescent="0.35">
      <c r="A111" s="997" t="s">
        <v>38</v>
      </c>
      <c r="B111" s="1129">
        <v>110704</v>
      </c>
      <c r="C111" s="1129">
        <v>110704</v>
      </c>
      <c r="D111" s="1007">
        <v>0</v>
      </c>
    </row>
    <row r="112" spans="1:4" hidden="1" x14ac:dyDescent="0.35">
      <c r="A112" s="997" t="s">
        <v>11513</v>
      </c>
      <c r="B112" s="1129">
        <v>73043</v>
      </c>
      <c r="C112" s="1129">
        <v>73043</v>
      </c>
      <c r="D112" s="1007">
        <v>0</v>
      </c>
    </row>
    <row r="113" spans="1:4" hidden="1" x14ac:dyDescent="0.35">
      <c r="A113" s="997" t="s">
        <v>10151</v>
      </c>
      <c r="B113" s="1129">
        <v>2384019</v>
      </c>
      <c r="C113" s="1129">
        <v>2384019</v>
      </c>
      <c r="D113" s="1007">
        <v>0</v>
      </c>
    </row>
    <row r="114" spans="1:4" hidden="1" x14ac:dyDescent="0.35">
      <c r="A114" s="997" t="s">
        <v>10122</v>
      </c>
      <c r="B114" s="1129">
        <v>80000</v>
      </c>
      <c r="C114" s="1129">
        <v>80000</v>
      </c>
      <c r="D114" s="1007">
        <v>0</v>
      </c>
    </row>
    <row r="115" spans="1:4" hidden="1" x14ac:dyDescent="0.35">
      <c r="A115" s="997" t="s">
        <v>2089</v>
      </c>
      <c r="B115" s="1129">
        <v>64441</v>
      </c>
      <c r="C115" s="1129">
        <v>64441</v>
      </c>
      <c r="D115" s="1007">
        <v>0</v>
      </c>
    </row>
    <row r="116" spans="1:4" hidden="1" x14ac:dyDescent="0.35">
      <c r="A116" s="997" t="s">
        <v>6248</v>
      </c>
      <c r="B116" s="1129">
        <v>64600</v>
      </c>
      <c r="C116" s="1129">
        <v>64600</v>
      </c>
      <c r="D116" s="1007">
        <v>0</v>
      </c>
    </row>
    <row r="117" spans="1:4" hidden="1" x14ac:dyDescent="0.35">
      <c r="A117" s="997" t="s">
        <v>963</v>
      </c>
      <c r="B117" s="1129">
        <v>144342</v>
      </c>
      <c r="C117" s="1129">
        <v>144342</v>
      </c>
      <c r="D117" s="1007">
        <v>0</v>
      </c>
    </row>
    <row r="118" spans="1:4" hidden="1" x14ac:dyDescent="0.35">
      <c r="A118" s="997" t="s">
        <v>11273</v>
      </c>
      <c r="B118" s="1129">
        <v>34476</v>
      </c>
      <c r="C118" s="1129">
        <v>34476</v>
      </c>
      <c r="D118" s="1007">
        <v>0</v>
      </c>
    </row>
    <row r="119" spans="1:4" hidden="1" x14ac:dyDescent="0.35">
      <c r="A119" s="997" t="s">
        <v>7807</v>
      </c>
      <c r="B119" s="1129">
        <v>1072490</v>
      </c>
      <c r="C119" s="1129">
        <v>1072490</v>
      </c>
      <c r="D119" s="1007">
        <v>0</v>
      </c>
    </row>
    <row r="120" spans="1:4" x14ac:dyDescent="0.35">
      <c r="A120" s="997" t="s">
        <v>1215</v>
      </c>
      <c r="B120" s="1129">
        <v>258956</v>
      </c>
      <c r="C120" s="1129">
        <v>258956</v>
      </c>
      <c r="D120" s="1007">
        <v>0</v>
      </c>
    </row>
    <row r="121" spans="1:4" x14ac:dyDescent="0.35">
      <c r="A121" s="997" t="s">
        <v>129</v>
      </c>
      <c r="B121" s="1129">
        <v>276956</v>
      </c>
      <c r="C121" s="1129">
        <v>276956</v>
      </c>
      <c r="D121" s="1007">
        <v>0</v>
      </c>
    </row>
    <row r="122" spans="1:4" x14ac:dyDescent="0.35">
      <c r="A122" s="997" t="s">
        <v>39</v>
      </c>
      <c r="B122" s="1129">
        <v>65000</v>
      </c>
      <c r="C122" s="1129">
        <v>65000</v>
      </c>
      <c r="D122" s="1007">
        <v>0</v>
      </c>
    </row>
    <row r="123" spans="1:4" x14ac:dyDescent="0.35">
      <c r="A123" s="997" t="s">
        <v>14</v>
      </c>
      <c r="B123" s="1129">
        <v>53258</v>
      </c>
      <c r="C123" s="1129">
        <v>53258</v>
      </c>
      <c r="D123" s="1007">
        <v>0</v>
      </c>
    </row>
    <row r="124" spans="1:4" x14ac:dyDescent="0.35">
      <c r="A124" s="997" t="s">
        <v>6511</v>
      </c>
      <c r="B124" s="1129">
        <v>1741940</v>
      </c>
      <c r="C124" s="1129">
        <v>1741940</v>
      </c>
      <c r="D124" s="1007">
        <v>0</v>
      </c>
    </row>
    <row r="125" spans="1:4" x14ac:dyDescent="0.35">
      <c r="A125" s="997" t="s">
        <v>11008</v>
      </c>
      <c r="B125" s="1129">
        <v>69890</v>
      </c>
      <c r="C125" s="1129">
        <v>69890</v>
      </c>
      <c r="D125" s="1007">
        <v>0</v>
      </c>
    </row>
    <row r="126" spans="1:4" x14ac:dyDescent="0.35">
      <c r="A126" s="997" t="s">
        <v>6720</v>
      </c>
      <c r="B126" s="1129">
        <v>270400</v>
      </c>
      <c r="C126" s="1129">
        <v>270400</v>
      </c>
      <c r="D126" s="1007">
        <v>0</v>
      </c>
    </row>
    <row r="127" spans="1:4" x14ac:dyDescent="0.35">
      <c r="A127" s="997" t="s">
        <v>1399</v>
      </c>
      <c r="B127" s="1129">
        <v>54635</v>
      </c>
      <c r="C127" s="1129">
        <v>54635</v>
      </c>
      <c r="D127" s="1007">
        <v>0</v>
      </c>
    </row>
    <row r="128" spans="1:4" x14ac:dyDescent="0.35">
      <c r="A128" s="997" t="s">
        <v>6955</v>
      </c>
      <c r="B128" s="1129">
        <v>975613</v>
      </c>
      <c r="C128" s="1129">
        <v>975613</v>
      </c>
      <c r="D128" s="1007">
        <v>0</v>
      </c>
    </row>
    <row r="129" spans="1:4" x14ac:dyDescent="0.35">
      <c r="A129" s="997" t="s">
        <v>3946</v>
      </c>
      <c r="B129" s="1129">
        <v>514945</v>
      </c>
      <c r="C129" s="1129">
        <v>514945</v>
      </c>
      <c r="D129" s="1007">
        <v>0</v>
      </c>
    </row>
    <row r="130" spans="1:4" x14ac:dyDescent="0.35">
      <c r="A130" s="997" t="s">
        <v>6507</v>
      </c>
      <c r="B130" s="1129">
        <v>74613</v>
      </c>
      <c r="C130" s="1129">
        <v>74613</v>
      </c>
      <c r="D130" s="1007">
        <v>0</v>
      </c>
    </row>
    <row r="131" spans="1:4" x14ac:dyDescent="0.35">
      <c r="A131" s="997" t="s">
        <v>12252</v>
      </c>
      <c r="B131" s="1129">
        <v>82500</v>
      </c>
      <c r="C131" s="1129">
        <v>82500</v>
      </c>
      <c r="D131" s="1007">
        <v>0</v>
      </c>
    </row>
    <row r="132" spans="1:4" x14ac:dyDescent="0.35">
      <c r="A132" s="997" t="s">
        <v>2787</v>
      </c>
      <c r="B132" s="1129">
        <v>4910436</v>
      </c>
      <c r="C132" s="1129">
        <v>4910436</v>
      </c>
      <c r="D132" s="1007">
        <v>0</v>
      </c>
    </row>
    <row r="133" spans="1:4" x14ac:dyDescent="0.35">
      <c r="A133" s="997" t="s">
        <v>5811</v>
      </c>
      <c r="B133" s="1129">
        <v>317719</v>
      </c>
      <c r="C133" s="1129">
        <v>317719</v>
      </c>
      <c r="D133" s="1007">
        <v>0</v>
      </c>
    </row>
    <row r="134" spans="1:4" x14ac:dyDescent="0.35">
      <c r="A134" s="997" t="s">
        <v>40</v>
      </c>
      <c r="B134" s="1129">
        <v>4949540</v>
      </c>
      <c r="C134" s="1129">
        <v>4949540</v>
      </c>
      <c r="D134" s="1007">
        <v>0</v>
      </c>
    </row>
    <row r="135" spans="1:4" x14ac:dyDescent="0.35">
      <c r="A135" s="997" t="s">
        <v>6103</v>
      </c>
      <c r="B135" s="1129">
        <v>126398</v>
      </c>
      <c r="C135" s="1129">
        <v>126398</v>
      </c>
      <c r="D135" s="1007">
        <v>0</v>
      </c>
    </row>
    <row r="136" spans="1:4" x14ac:dyDescent="0.35">
      <c r="A136" s="997" t="s">
        <v>3733</v>
      </c>
      <c r="B136" s="1129">
        <v>633124</v>
      </c>
      <c r="C136" s="1129">
        <v>633124</v>
      </c>
      <c r="D136" s="1007">
        <v>0</v>
      </c>
    </row>
    <row r="137" spans="1:4" x14ac:dyDescent="0.35">
      <c r="A137" s="997" t="s">
        <v>5729</v>
      </c>
      <c r="B137" s="1129">
        <v>20800</v>
      </c>
      <c r="C137" s="1129">
        <v>20800</v>
      </c>
      <c r="D137" s="1007">
        <v>0</v>
      </c>
    </row>
    <row r="138" spans="1:4" ht="24" thickBot="1" x14ac:dyDescent="0.4">
      <c r="A138" s="997" t="s">
        <v>75</v>
      </c>
      <c r="B138" s="1129">
        <v>13918</v>
      </c>
      <c r="C138" s="1129">
        <v>1982405</v>
      </c>
      <c r="D138" s="1007">
        <v>-1968487</v>
      </c>
    </row>
    <row r="139" spans="1:4" ht="24" thickBot="1" x14ac:dyDescent="0.4">
      <c r="A139" s="1009" t="s">
        <v>45</v>
      </c>
      <c r="B139" s="1010">
        <v>224136334.5</v>
      </c>
      <c r="C139" s="1011">
        <v>213166807</v>
      </c>
      <c r="D139" s="1012">
        <v>10969527.5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5" t="s">
        <v>10314</v>
      </c>
      <c r="B4" s="1246"/>
      <c r="C4" s="1247"/>
      <c r="E4" s="1245" t="s">
        <v>8022</v>
      </c>
      <c r="F4" s="1246"/>
      <c r="G4" s="1247"/>
      <c r="I4" s="1245" t="s">
        <v>7088</v>
      </c>
      <c r="J4" s="1246"/>
      <c r="K4" s="1247"/>
      <c r="M4" s="1245" t="s">
        <v>6017</v>
      </c>
      <c r="N4" s="1246"/>
      <c r="O4" s="1247"/>
      <c r="Q4" s="1245" t="s">
        <v>5069</v>
      </c>
      <c r="R4" s="1246"/>
      <c r="S4" s="1247"/>
      <c r="U4" s="1245" t="s">
        <v>3663</v>
      </c>
      <c r="V4" s="1246"/>
      <c r="W4" s="1247"/>
      <c r="Y4" s="1245" t="s">
        <v>2640</v>
      </c>
      <c r="Z4" s="1246"/>
      <c r="AA4" s="1247"/>
      <c r="AC4" s="1273" t="s">
        <v>6019</v>
      </c>
      <c r="AD4" s="1274"/>
      <c r="AE4" s="1275"/>
      <c r="AG4" s="1264" t="s">
        <v>1085</v>
      </c>
      <c r="AH4" s="1265"/>
      <c r="AI4" s="1266"/>
    </row>
    <row r="5" spans="1:42" ht="21" customHeight="1" x14ac:dyDescent="0.25">
      <c r="A5" s="1248"/>
      <c r="B5" s="1249"/>
      <c r="C5" s="1250"/>
      <c r="E5" s="1248"/>
      <c r="F5" s="1249"/>
      <c r="G5" s="1250"/>
      <c r="I5" s="1248"/>
      <c r="J5" s="1249"/>
      <c r="K5" s="1250"/>
      <c r="M5" s="1248"/>
      <c r="N5" s="1249"/>
      <c r="O5" s="1250"/>
      <c r="Q5" s="1248"/>
      <c r="R5" s="1249"/>
      <c r="S5" s="1250"/>
      <c r="U5" s="1248"/>
      <c r="V5" s="1249"/>
      <c r="W5" s="1250"/>
      <c r="Y5" s="1248"/>
      <c r="Z5" s="1249"/>
      <c r="AA5" s="1250"/>
      <c r="AB5" s="3"/>
      <c r="AC5" s="1276"/>
      <c r="AD5" s="1277"/>
      <c r="AE5" s="1278"/>
      <c r="AG5" s="1264"/>
      <c r="AH5" s="1265"/>
      <c r="AI5" s="1266"/>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SUM(Posting!E17706:E18072)</f>
        <v>26960834.387096774</v>
      </c>
      <c r="C12" s="276">
        <f>SUM(Posting!F17706:F18072)</f>
        <v>38185262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SUM(Posting!E18073:E22309)</f>
        <v>30184771</v>
      </c>
      <c r="C13" s="276">
        <f>SUM(Posting!F18073:F22309)</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SUM(Posting!B15267:B22197)</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180438497.34946236</v>
      </c>
      <c r="C19" s="279">
        <f>SUM(C7:C18)</f>
        <v>221198789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40760291.65053764</v>
      </c>
      <c r="G21" s="699">
        <f>G19-F19</f>
        <v>46800541.815737337</v>
      </c>
      <c r="K21" s="699">
        <f>K19-J19</f>
        <v>15703108.030833334</v>
      </c>
      <c r="O21" s="3">
        <f>O19-N19</f>
        <v>12408423.384024575</v>
      </c>
      <c r="Z21" s="3"/>
    </row>
    <row r="22" spans="1:37" ht="15.75" x14ac:dyDescent="0.25">
      <c r="A22" s="1251"/>
      <c r="B22" s="1251"/>
      <c r="C22" s="1"/>
      <c r="G22" s="699"/>
      <c r="I22" s="1251" t="s">
        <v>7707</v>
      </c>
      <c r="J22" s="1251"/>
      <c r="K22" s="1">
        <v>2831635</v>
      </c>
      <c r="Q22" s="3">
        <f>O19-N19</f>
        <v>12408423.384024575</v>
      </c>
      <c r="U22" s="3"/>
      <c r="V22" s="3"/>
      <c r="Y22" s="3"/>
      <c r="AC22" s="3"/>
      <c r="AG22" s="3"/>
    </row>
    <row r="23" spans="1:37" ht="15.75" customHeight="1" x14ac:dyDescent="0.3">
      <c r="A23" s="1251"/>
      <c r="B23" s="1251"/>
      <c r="C23" s="1"/>
      <c r="E23" s="1252" t="s">
        <v>11409</v>
      </c>
      <c r="F23" s="1252"/>
      <c r="G23" s="1252"/>
      <c r="I23" s="1251" t="s">
        <v>7708</v>
      </c>
      <c r="J23" s="1251"/>
      <c r="K23" s="1">
        <v>476160</v>
      </c>
      <c r="Q23" s="1">
        <v>12408423</v>
      </c>
      <c r="S23" s="3"/>
      <c r="U23" s="1"/>
      <c r="Y23" s="1"/>
      <c r="AC23" s="1"/>
      <c r="AG23" s="1"/>
    </row>
    <row r="24" spans="1:37" ht="21" x14ac:dyDescent="0.25">
      <c r="A24" s="1251"/>
      <c r="B24" s="1251"/>
      <c r="C24" s="1"/>
      <c r="E24" s="1057" t="s">
        <v>892</v>
      </c>
      <c r="F24" s="1057" t="s">
        <v>3</v>
      </c>
      <c r="G24" s="1057" t="s">
        <v>4</v>
      </c>
      <c r="I24" s="1251" t="s">
        <v>8180</v>
      </c>
      <c r="J24" s="1251"/>
      <c r="K24" s="1">
        <v>2434251</v>
      </c>
    </row>
    <row r="25" spans="1:37" ht="18.75" x14ac:dyDescent="0.25">
      <c r="C25" s="3"/>
      <c r="E25" s="2" t="s">
        <v>11411</v>
      </c>
      <c r="F25" s="1022">
        <f ca="1">SUMIF(Posting!$B:$E,"Meezan Bank Head Office",Posting!$E:$E)</f>
        <v>19116060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131167585.60426268</v>
      </c>
      <c r="G28" s="279">
        <f ca="1">G19-G25-G26</f>
        <v>174931246.42000002</v>
      </c>
      <c r="K28" s="3"/>
    </row>
    <row r="29" spans="1:37" x14ac:dyDescent="0.25">
      <c r="F29" s="1"/>
      <c r="G29" s="3"/>
    </row>
    <row r="30" spans="1:37" ht="15.75" x14ac:dyDescent="0.25">
      <c r="B30" s="3"/>
      <c r="G30" s="699">
        <f ca="1">G28-F28</f>
        <v>43763660.815737337</v>
      </c>
    </row>
    <row r="32" spans="1:37" x14ac:dyDescent="0.25">
      <c r="F32" s="3"/>
    </row>
    <row r="37" spans="32:42" ht="15.75" thickBot="1" x14ac:dyDescent="0.3"/>
    <row r="38" spans="32:42" ht="15" customHeight="1" x14ac:dyDescent="0.25">
      <c r="AF38" s="1255" t="s">
        <v>2641</v>
      </c>
      <c r="AG38" s="1256"/>
      <c r="AH38" s="1256"/>
      <c r="AI38" s="1256"/>
      <c r="AJ38" s="1256"/>
      <c r="AK38" s="1256"/>
      <c r="AL38" s="1256"/>
      <c r="AM38" s="1256"/>
      <c r="AN38" s="1256"/>
      <c r="AO38" s="1256"/>
      <c r="AP38" s="1257"/>
    </row>
    <row r="39" spans="32:42" ht="15" customHeight="1" x14ac:dyDescent="0.25">
      <c r="AF39" s="1258"/>
      <c r="AG39" s="1259"/>
      <c r="AH39" s="1259"/>
      <c r="AI39" s="1259"/>
      <c r="AJ39" s="1259"/>
      <c r="AK39" s="1259"/>
      <c r="AL39" s="1259"/>
      <c r="AM39" s="1259"/>
      <c r="AN39" s="1259"/>
      <c r="AO39" s="1259"/>
      <c r="AP39" s="1260"/>
    </row>
    <row r="40" spans="32:42" ht="15.75" thickBot="1" x14ac:dyDescent="0.3">
      <c r="AF40" s="1261"/>
      <c r="AG40" s="1262"/>
      <c r="AH40" s="1262"/>
      <c r="AI40" s="1262"/>
      <c r="AJ40" s="1262"/>
      <c r="AK40" s="1262"/>
      <c r="AL40" s="1262"/>
      <c r="AM40" s="1262"/>
      <c r="AN40" s="1262"/>
      <c r="AO40" s="1262"/>
      <c r="AP40" s="1263"/>
    </row>
    <row r="41" spans="32:42" ht="14.45" customHeight="1" x14ac:dyDescent="0.25">
      <c r="AN41" s="1253" t="s">
        <v>2640</v>
      </c>
      <c r="AO41" s="1253"/>
      <c r="AP41" s="1253"/>
    </row>
    <row r="42" spans="32:42" ht="26.25" customHeight="1" x14ac:dyDescent="0.25">
      <c r="AN42" s="1254"/>
      <c r="AO42" s="1254"/>
      <c r="AP42" s="1254"/>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7" t="s">
        <v>1201</v>
      </c>
      <c r="AG58" s="1268"/>
      <c r="AH58" s="1269"/>
    </row>
    <row r="59" spans="32:42" ht="15" hidden="1" customHeight="1" x14ac:dyDescent="0.25">
      <c r="AF59" s="1270"/>
      <c r="AG59" s="1271"/>
      <c r="AH59" s="1272"/>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8" t="s">
        <v>5474</v>
      </c>
      <c r="B1" s="1288"/>
      <c r="C1" s="1288"/>
      <c r="D1" s="1288"/>
      <c r="E1" s="1288"/>
      <c r="F1" s="1288"/>
      <c r="G1" s="1288"/>
      <c r="H1" s="1288"/>
      <c r="I1" s="1288"/>
      <c r="J1" s="1288"/>
    </row>
    <row r="2" spans="1:11" x14ac:dyDescent="0.25">
      <c r="A2" s="1288"/>
      <c r="B2" s="1288"/>
      <c r="C2" s="1288"/>
      <c r="D2" s="1288"/>
      <c r="E2" s="1288"/>
      <c r="F2" s="1288"/>
      <c r="G2" s="1288"/>
      <c r="H2" s="1288"/>
      <c r="I2" s="1288"/>
      <c r="J2" s="128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87" t="s">
        <v>5483</v>
      </c>
      <c r="B11" s="1287"/>
      <c r="C11" s="1287"/>
      <c r="D11" s="1287"/>
    </row>
    <row r="12" spans="1:11" x14ac:dyDescent="0.25">
      <c r="A12" s="361" t="s">
        <v>5158</v>
      </c>
      <c r="B12" s="361" t="s">
        <v>939</v>
      </c>
      <c r="C12" s="361" t="s">
        <v>1202</v>
      </c>
      <c r="D12" s="361" t="s">
        <v>1894</v>
      </c>
      <c r="E12" s="3"/>
      <c r="G12" s="1289" t="s">
        <v>5484</v>
      </c>
      <c r="H12" s="1290"/>
      <c r="I12" s="1291"/>
      <c r="J12" s="371">
        <f>H9+I9+J9</f>
        <v>9658438.778794989</v>
      </c>
    </row>
    <row r="13" spans="1:11" x14ac:dyDescent="0.25">
      <c r="A13" s="2" t="s">
        <v>5159</v>
      </c>
      <c r="B13" s="15">
        <v>9323439</v>
      </c>
      <c r="C13" s="15">
        <v>9323439</v>
      </c>
      <c r="D13" s="15">
        <v>9605968</v>
      </c>
      <c r="G13" s="1289" t="s">
        <v>5485</v>
      </c>
      <c r="H13" s="1290"/>
      <c r="I13" s="1291"/>
      <c r="J13" s="371">
        <f>J31</f>
        <v>5549996</v>
      </c>
    </row>
    <row r="14" spans="1:11" x14ac:dyDescent="0.25">
      <c r="A14" s="2" t="s">
        <v>5160</v>
      </c>
      <c r="B14" s="15">
        <v>7575873</v>
      </c>
      <c r="C14" s="15">
        <v>7575873</v>
      </c>
      <c r="D14" s="15">
        <v>7805445</v>
      </c>
      <c r="G14" s="1289" t="s">
        <v>5486</v>
      </c>
      <c r="H14" s="1290"/>
      <c r="I14" s="129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92" t="s">
        <v>5487</v>
      </c>
      <c r="G18" s="129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87" t="s">
        <v>5491</v>
      </c>
      <c r="J22" s="128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5" t="s">
        <v>7877</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5" t="s">
        <v>7169</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8" t="s">
        <v>7170</v>
      </c>
      <c r="B59" s="1259"/>
      <c r="C59" s="1259"/>
      <c r="D59" s="1259"/>
      <c r="E59" s="1259"/>
      <c r="F59" s="1259"/>
      <c r="G59" s="1259"/>
      <c r="H59" s="1259"/>
      <c r="I59" s="1259"/>
      <c r="J59" s="1259"/>
      <c r="K59" s="1259"/>
      <c r="L59" s="966"/>
      <c r="M59" s="966"/>
    </row>
    <row r="60" spans="1:14" ht="15.75" customHeight="1" x14ac:dyDescent="0.25">
      <c r="A60" s="1285"/>
      <c r="B60" s="1286"/>
      <c r="C60" s="1286"/>
      <c r="D60" s="1286"/>
      <c r="E60" s="1286"/>
      <c r="F60" s="1286"/>
      <c r="G60" s="1286"/>
      <c r="H60" s="1286"/>
      <c r="I60" s="1286"/>
      <c r="J60" s="1286"/>
      <c r="K60" s="128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82" t="s">
        <v>10399</v>
      </c>
      <c r="F66" s="1283"/>
      <c r="G66" s="128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8164</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9" t="s">
        <v>10498</v>
      </c>
      <c r="D82" s="1280"/>
      <c r="E82" s="1280"/>
      <c r="F82" s="1280"/>
      <c r="G82" s="1280"/>
      <c r="H82" s="1281"/>
      <c r="I82" s="977"/>
      <c r="J82" s="977">
        <f>19830000/3</f>
        <v>6610000</v>
      </c>
      <c r="K82" s="977">
        <f>19830000/3</f>
        <v>6610000</v>
      </c>
      <c r="L82" s="977">
        <f>19830000/3</f>
        <v>6610000</v>
      </c>
      <c r="M82" s="949"/>
    </row>
    <row r="83" spans="1:17" x14ac:dyDescent="0.25">
      <c r="M83" s="3"/>
    </row>
    <row r="84" spans="1:17" s="930" customFormat="1" ht="26.25" customHeight="1" x14ac:dyDescent="0.25">
      <c r="C84" s="1279" t="s">
        <v>10537</v>
      </c>
      <c r="D84" s="1280"/>
      <c r="E84" s="1280"/>
      <c r="F84" s="1280"/>
      <c r="G84" s="1280"/>
      <c r="H84" s="1281"/>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5" t="s">
        <v>10401</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180438497.34946236</v>
      </c>
      <c r="C92" s="367">
        <f>'Main Summary'!C19</f>
        <v>221198789</v>
      </c>
      <c r="D92" s="367">
        <f>C92-B92</f>
        <v>40760291.65053764</v>
      </c>
      <c r="E92" s="367"/>
      <c r="F92" s="367"/>
      <c r="G92" s="511"/>
      <c r="H92" s="512">
        <f>D92-E92+F92-G92</f>
        <v>40760291.65053764</v>
      </c>
      <c r="I92" s="367">
        <f>H92*33%</f>
        <v>13450896.244677423</v>
      </c>
      <c r="J92" s="367">
        <f>H92*33%</f>
        <v>13450896.244677423</v>
      </c>
      <c r="K92" s="367">
        <f>H92*34%</f>
        <v>13858499.161182798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11450896.244677423</v>
      </c>
      <c r="J94" s="284">
        <f t="shared" ref="J94:K94" si="5">J92-J93</f>
        <v>13450896.244677423</v>
      </c>
      <c r="K94" s="284">
        <f t="shared" si="5"/>
        <v>13608499.161182798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3" t="s">
        <v>9502</v>
      </c>
      <c r="C1" s="1314"/>
      <c r="D1" s="1314"/>
      <c r="E1" s="1315"/>
      <c r="G1" s="1300" t="s">
        <v>11405</v>
      </c>
      <c r="H1" s="1301"/>
      <c r="I1" s="1301"/>
      <c r="J1" s="1302"/>
      <c r="L1" s="1321" t="s">
        <v>9502</v>
      </c>
      <c r="M1" s="1322"/>
      <c r="N1" s="1322"/>
      <c r="O1" s="1323"/>
      <c r="S1" s="1313" t="s">
        <v>9502</v>
      </c>
      <c r="T1" s="1314"/>
      <c r="U1" s="1314"/>
      <c r="V1" s="1315"/>
    </row>
    <row r="2" spans="2:22" ht="21" x14ac:dyDescent="0.35">
      <c r="B2" s="1316" t="s">
        <v>10401</v>
      </c>
      <c r="C2" s="1317"/>
      <c r="D2" s="1317"/>
      <c r="E2" s="1318"/>
      <c r="G2" s="1300" t="s">
        <v>11404</v>
      </c>
      <c r="H2" s="1301"/>
      <c r="I2" s="1301"/>
      <c r="J2" s="1302"/>
      <c r="L2" s="1316" t="s">
        <v>8164</v>
      </c>
      <c r="M2" s="1317"/>
      <c r="N2" s="1317"/>
      <c r="O2" s="1318"/>
      <c r="S2" s="1316" t="s">
        <v>7170</v>
      </c>
      <c r="T2" s="1317"/>
      <c r="U2" s="1317"/>
      <c r="V2" s="1318"/>
    </row>
    <row r="3" spans="2:22" ht="19.5" thickBot="1" x14ac:dyDescent="0.35">
      <c r="B3" s="931"/>
      <c r="C3" s="4"/>
      <c r="D3" s="4"/>
      <c r="E3" s="932"/>
      <c r="G3" s="931"/>
      <c r="H3" s="4"/>
      <c r="I3" s="4"/>
      <c r="J3" s="932"/>
      <c r="L3" s="931"/>
      <c r="M3" s="4"/>
      <c r="N3" s="4"/>
      <c r="O3" s="932"/>
      <c r="S3" s="931"/>
      <c r="T3" s="4"/>
      <c r="U3" s="4"/>
      <c r="V3" s="932"/>
    </row>
    <row r="4" spans="2:22" ht="21.75" thickBot="1" x14ac:dyDescent="0.4">
      <c r="B4" s="1296" t="s">
        <v>9495</v>
      </c>
      <c r="C4" s="1297"/>
      <c r="D4" s="1297"/>
      <c r="E4" s="933">
        <f>'Main Summary'!B19</f>
        <v>180438497.34946236</v>
      </c>
      <c r="G4" s="1300" t="s">
        <v>11406</v>
      </c>
      <c r="H4" s="1301"/>
      <c r="I4" s="1301"/>
      <c r="J4" s="1302"/>
      <c r="L4" s="1296" t="s">
        <v>9495</v>
      </c>
      <c r="M4" s="1297"/>
      <c r="N4" s="1297"/>
      <c r="O4" s="933">
        <f ca="1">'Main Summary'!F19-J5-J10</f>
        <v>137668700.60426268</v>
      </c>
      <c r="S4" s="1296" t="s">
        <v>9495</v>
      </c>
      <c r="T4" s="1297"/>
      <c r="U4" s="1297"/>
      <c r="V4" s="933">
        <f>'Main Summary'!J19</f>
        <v>66512286.479166672</v>
      </c>
    </row>
    <row r="5" spans="2:22" ht="19.5" thickBot="1" x14ac:dyDescent="0.35">
      <c r="B5" s="1296" t="s">
        <v>9496</v>
      </c>
      <c r="C5" s="1297"/>
      <c r="D5" s="1297"/>
      <c r="E5" s="933">
        <f>'Main Summary'!C19</f>
        <v>221198789</v>
      </c>
      <c r="G5" s="1296" t="s">
        <v>9495</v>
      </c>
      <c r="H5" s="1297"/>
      <c r="I5" s="1297"/>
      <c r="J5" s="1035">
        <f ca="1">SUMIF(Posting!$B1:$E17316,"Meezan Bank Head Office",Posting!$E1:$E17316)</f>
        <v>13034925</v>
      </c>
      <c r="L5" s="1296" t="s">
        <v>9496</v>
      </c>
      <c r="M5" s="1297"/>
      <c r="N5" s="1297"/>
      <c r="O5" s="933">
        <f ca="1">'Main Summary'!G19-J6-J11</f>
        <v>176831246.42000002</v>
      </c>
      <c r="S5" s="1296" t="s">
        <v>9496</v>
      </c>
      <c r="T5" s="1297"/>
      <c r="U5" s="1297"/>
      <c r="V5" s="933">
        <f>'Main Summary'!K19</f>
        <v>82215394.510000005</v>
      </c>
    </row>
    <row r="6" spans="2:22" ht="18.75" x14ac:dyDescent="0.3">
      <c r="B6" s="1296" t="s">
        <v>2613</v>
      </c>
      <c r="C6" s="1297"/>
      <c r="D6" s="1297"/>
      <c r="E6" s="933">
        <f>E5-E4</f>
        <v>40760291.65053764</v>
      </c>
      <c r="G6" s="1296" t="s">
        <v>9496</v>
      </c>
      <c r="H6" s="1297"/>
      <c r="I6" s="1297"/>
      <c r="J6" s="1020">
        <f ca="1">SUMIF(Posting!$B1:$F17316,"Meezan Bank Head Office",Posting!$F1:$F17316)</f>
        <v>19830000</v>
      </c>
      <c r="L6" s="1296" t="s">
        <v>2613</v>
      </c>
      <c r="M6" s="1297"/>
      <c r="N6" s="1297"/>
      <c r="O6" s="933">
        <f ca="1">O5-O4</f>
        <v>39162545.815737337</v>
      </c>
      <c r="S6" s="1296" t="s">
        <v>2613</v>
      </c>
      <c r="T6" s="1297"/>
      <c r="U6" s="1297"/>
      <c r="V6" s="933">
        <f>V5-V4</f>
        <v>15703108.030833334</v>
      </c>
    </row>
    <row r="7" spans="2:22" ht="18.75" x14ac:dyDescent="0.3">
      <c r="B7" s="1296"/>
      <c r="C7" s="1297"/>
      <c r="D7" s="1297"/>
      <c r="E7" s="933"/>
      <c r="G7" s="1296" t="s">
        <v>2613</v>
      </c>
      <c r="H7" s="1297"/>
      <c r="I7" s="1297"/>
      <c r="J7" s="933">
        <f ca="1">J6-J5</f>
        <v>6795075</v>
      </c>
      <c r="L7" s="1296"/>
      <c r="M7" s="1297"/>
      <c r="N7" s="1297"/>
      <c r="O7" s="933"/>
      <c r="S7" s="1296"/>
      <c r="T7" s="1297"/>
      <c r="U7" s="1297"/>
      <c r="V7" s="933"/>
    </row>
    <row r="8" spans="2:22" ht="19.5" thickBot="1" x14ac:dyDescent="0.35">
      <c r="B8" s="1298" t="s">
        <v>11052</v>
      </c>
      <c r="C8" s="1299"/>
      <c r="D8" s="1299"/>
      <c r="E8" s="933"/>
      <c r="G8" s="1296"/>
      <c r="H8" s="1297"/>
      <c r="I8" s="1297"/>
      <c r="J8" s="933"/>
      <c r="L8" s="1298" t="s">
        <v>11052</v>
      </c>
      <c r="M8" s="1299"/>
      <c r="N8" s="1299"/>
      <c r="O8" s="933"/>
      <c r="S8" s="1296" t="s">
        <v>9497</v>
      </c>
      <c r="T8" s="1297"/>
      <c r="U8" s="1297"/>
      <c r="V8" s="933">
        <v>300000</v>
      </c>
    </row>
    <row r="9" spans="2:22" ht="21.75" thickBot="1" x14ac:dyDescent="0.4">
      <c r="B9" s="1296" t="s">
        <v>9499</v>
      </c>
      <c r="C9" s="1297"/>
      <c r="D9" s="1297"/>
      <c r="E9" s="934"/>
      <c r="G9" s="1300" t="s">
        <v>11407</v>
      </c>
      <c r="H9" s="1301"/>
      <c r="I9" s="1301"/>
      <c r="J9" s="1302"/>
      <c r="L9" s="1296" t="s">
        <v>9499</v>
      </c>
      <c r="M9" s="1297"/>
      <c r="N9" s="1297"/>
      <c r="O9" s="934">
        <v>526260</v>
      </c>
      <c r="S9" s="1296" t="s">
        <v>9498</v>
      </c>
      <c r="T9" s="1297"/>
      <c r="U9" s="1297"/>
      <c r="V9" s="933">
        <v>526260</v>
      </c>
    </row>
    <row r="10" spans="2:22" s="930" customFormat="1" ht="19.5" thickBot="1" x14ac:dyDescent="0.35">
      <c r="B10" s="1296"/>
      <c r="C10" s="1297"/>
      <c r="D10" s="1297"/>
      <c r="E10" s="934"/>
      <c r="G10" s="1296" t="s">
        <v>9495</v>
      </c>
      <c r="H10" s="1297"/>
      <c r="I10" s="1297"/>
      <c r="J10" s="1035">
        <f ca="1">SUMIF(Posting!$B1:$E17316,"Saifee Hospital",Posting!$E1:$E17316)</f>
        <v>1591330</v>
      </c>
      <c r="L10" s="1296"/>
      <c r="M10" s="1297"/>
      <c r="N10" s="1297"/>
      <c r="O10" s="934"/>
      <c r="S10" s="1296" t="s">
        <v>9499</v>
      </c>
      <c r="T10" s="1297"/>
      <c r="U10" s="1297"/>
      <c r="V10" s="934">
        <v>1314656</v>
      </c>
    </row>
    <row r="11" spans="2:22" ht="18.75" x14ac:dyDescent="0.3">
      <c r="B11" s="1298" t="s">
        <v>2613</v>
      </c>
      <c r="C11" s="1299"/>
      <c r="D11" s="1299"/>
      <c r="E11" s="933">
        <f>E9+E6</f>
        <v>40760291.65053764</v>
      </c>
      <c r="G11" s="1296" t="s">
        <v>9496</v>
      </c>
      <c r="H11" s="1297"/>
      <c r="I11" s="1297"/>
      <c r="J11" s="1020">
        <f ca="1">SUMIF(Posting!$B1:$F17316,"Saifee Hospital",Posting!$F1:$F17316)</f>
        <v>2434251</v>
      </c>
      <c r="L11" s="1298" t="s">
        <v>2613</v>
      </c>
      <c r="M11" s="1299"/>
      <c r="N11" s="1299"/>
      <c r="O11" s="933">
        <f ca="1">O9+O6</f>
        <v>39688805.815737337</v>
      </c>
      <c r="S11" s="1296" t="s">
        <v>2615</v>
      </c>
      <c r="T11" s="1297"/>
      <c r="U11" s="1297"/>
      <c r="V11" s="933">
        <f>V6-V8-V9+V10</f>
        <v>16191504.030833334</v>
      </c>
    </row>
    <row r="12" spans="2:22" ht="21" x14ac:dyDescent="0.35">
      <c r="B12" s="1293"/>
      <c r="C12" s="1294"/>
      <c r="D12" s="1295"/>
      <c r="E12" s="933"/>
      <c r="G12" s="1296" t="s">
        <v>2613</v>
      </c>
      <c r="H12" s="1297"/>
      <c r="I12" s="1297"/>
      <c r="J12" s="933">
        <f ca="1">J11-J10</f>
        <v>842921</v>
      </c>
      <c r="L12" s="1293"/>
      <c r="M12" s="1294"/>
      <c r="N12" s="1295"/>
      <c r="O12" s="933"/>
      <c r="S12" s="1319" t="s">
        <v>9500</v>
      </c>
      <c r="T12" s="1320"/>
      <c r="U12" s="1320"/>
      <c r="V12" s="937">
        <v>2434251</v>
      </c>
    </row>
    <row r="13" spans="2:22" s="970" customFormat="1" ht="21.75" thickBot="1" x14ac:dyDescent="0.4">
      <c r="B13" s="1310" t="s">
        <v>11051</v>
      </c>
      <c r="C13" s="1311"/>
      <c r="D13" s="1312"/>
      <c r="E13" s="933"/>
      <c r="G13" s="1298"/>
      <c r="H13" s="1299"/>
      <c r="I13" s="1299"/>
      <c r="J13" s="933"/>
      <c r="L13" s="1310" t="s">
        <v>11051</v>
      </c>
      <c r="M13" s="1311"/>
      <c r="N13" s="1312"/>
      <c r="O13" s="933"/>
      <c r="S13" s="1303" t="s">
        <v>2615</v>
      </c>
      <c r="T13" s="1304"/>
      <c r="U13" s="1304"/>
      <c r="V13" s="969">
        <f>V11-V12</f>
        <v>13757253.030833334</v>
      </c>
    </row>
    <row r="14" spans="2:22" ht="18.75" x14ac:dyDescent="0.3">
      <c r="B14" s="1293" t="s">
        <v>9497</v>
      </c>
      <c r="C14" s="1294"/>
      <c r="D14" s="1295"/>
      <c r="E14" s="933">
        <v>300000</v>
      </c>
      <c r="G14" s="1293"/>
      <c r="H14" s="1294"/>
      <c r="I14" s="1295"/>
      <c r="J14" s="933"/>
      <c r="L14" s="1293" t="s">
        <v>9497</v>
      </c>
      <c r="M14" s="1294"/>
      <c r="N14" s="1295"/>
      <c r="O14" s="933">
        <v>300000</v>
      </c>
      <c r="S14" s="935"/>
      <c r="T14" s="935"/>
      <c r="U14" s="935"/>
      <c r="V14" s="936"/>
    </row>
    <row r="15" spans="2:22" ht="18.75" x14ac:dyDescent="0.3">
      <c r="B15" s="1293" t="s">
        <v>9498</v>
      </c>
      <c r="C15" s="1294"/>
      <c r="D15" s="1295"/>
      <c r="E15" s="933"/>
      <c r="F15" s="302"/>
      <c r="K15" s="302"/>
      <c r="L15" s="1293" t="s">
        <v>9498</v>
      </c>
      <c r="M15" s="1294"/>
      <c r="N15" s="1295"/>
      <c r="O15" s="933">
        <v>500000</v>
      </c>
      <c r="P15" s="302"/>
      <c r="Q15" s="302"/>
      <c r="R15" s="302"/>
      <c r="S15" s="935"/>
      <c r="T15" s="935"/>
      <c r="U15" s="935"/>
      <c r="V15" s="936"/>
    </row>
    <row r="16" spans="2:22" ht="18.75" x14ac:dyDescent="0.3">
      <c r="B16" s="1293" t="s">
        <v>11054</v>
      </c>
      <c r="C16" s="1294"/>
      <c r="D16" s="1295"/>
      <c r="E16" s="933"/>
      <c r="F16" s="302"/>
      <c r="K16" s="302"/>
      <c r="L16" s="1293" t="s">
        <v>11054</v>
      </c>
      <c r="M16" s="1294"/>
      <c r="N16" s="1295"/>
      <c r="O16" s="1100">
        <v>0</v>
      </c>
      <c r="P16" s="302"/>
      <c r="Q16" s="302"/>
      <c r="R16" s="302"/>
      <c r="S16" s="935"/>
      <c r="T16" s="935"/>
      <c r="U16" s="935"/>
      <c r="V16" s="936"/>
    </row>
    <row r="17" spans="2:22" ht="21" x14ac:dyDescent="0.35">
      <c r="B17" s="1308" t="s">
        <v>11050</v>
      </c>
      <c r="C17" s="1309"/>
      <c r="D17" s="1309"/>
      <c r="E17" s="1047"/>
      <c r="F17" s="302"/>
      <c r="J17" s="3">
        <f ca="1">J12+J7</f>
        <v>7637996</v>
      </c>
      <c r="K17" s="302"/>
      <c r="L17" s="1308" t="s">
        <v>11408</v>
      </c>
      <c r="M17" s="1309"/>
      <c r="N17" s="1309"/>
      <c r="O17" s="1047">
        <v>3707947</v>
      </c>
      <c r="P17" s="302"/>
      <c r="Q17" s="302"/>
      <c r="R17" s="302"/>
      <c r="S17" s="935"/>
      <c r="T17" s="935"/>
      <c r="U17" s="935"/>
      <c r="V17" s="936"/>
    </row>
    <row r="18" spans="2:22" ht="21" x14ac:dyDescent="0.35">
      <c r="B18" s="1308" t="s">
        <v>10499</v>
      </c>
      <c r="C18" s="1309"/>
      <c r="D18" s="1309"/>
      <c r="E18" s="1047"/>
      <c r="F18" s="302"/>
      <c r="K18" s="302"/>
      <c r="L18" s="1308"/>
      <c r="M18" s="1309"/>
      <c r="N18" s="1309"/>
      <c r="O18" s="1047"/>
      <c r="P18" s="302"/>
      <c r="Q18" s="302"/>
      <c r="R18" s="302"/>
      <c r="S18" s="935"/>
      <c r="T18" s="935"/>
      <c r="U18" s="935"/>
      <c r="V18" s="936"/>
    </row>
    <row r="19" spans="2:22" ht="19.5" thickBot="1" x14ac:dyDescent="0.35">
      <c r="B19" s="1298"/>
      <c r="C19" s="1299"/>
      <c r="D19" s="1299"/>
      <c r="E19" s="1048"/>
      <c r="F19" s="302"/>
      <c r="K19" s="302"/>
      <c r="L19" s="1298"/>
      <c r="M19" s="1299"/>
      <c r="N19" s="1299"/>
      <c r="O19" s="1048"/>
      <c r="P19" s="302"/>
      <c r="Q19" s="302"/>
      <c r="R19" s="302"/>
      <c r="S19" s="935"/>
      <c r="T19" s="935"/>
      <c r="U19" s="935"/>
      <c r="V19" s="936"/>
    </row>
    <row r="20" spans="2:22" ht="21" x14ac:dyDescent="0.35">
      <c r="B20" s="1298" t="s">
        <v>11053</v>
      </c>
      <c r="C20" s="1299"/>
      <c r="D20" s="1299"/>
      <c r="E20" s="1047">
        <f>SUM(E14:E19)</f>
        <v>300000</v>
      </c>
      <c r="L20" s="1298" t="s">
        <v>11053</v>
      </c>
      <c r="M20" s="1299"/>
      <c r="N20" s="1299"/>
      <c r="O20" s="1047">
        <f>SUM(O14:O19)</f>
        <v>4507947</v>
      </c>
      <c r="S20" s="1305" t="s">
        <v>9501</v>
      </c>
      <c r="T20" s="1306"/>
      <c r="U20" s="1306"/>
      <c r="V20" s="1307"/>
    </row>
    <row r="21" spans="2:22" s="930" customFormat="1" ht="21" x14ac:dyDescent="0.35">
      <c r="B21" s="1308"/>
      <c r="C21" s="1309"/>
      <c r="D21" s="1309"/>
      <c r="E21" s="1047"/>
      <c r="G21"/>
      <c r="H21"/>
      <c r="I21"/>
      <c r="J21"/>
      <c r="L21" s="1308"/>
      <c r="M21" s="1309"/>
      <c r="N21" s="1309"/>
      <c r="O21" s="1047"/>
      <c r="S21" s="971" t="s">
        <v>9503</v>
      </c>
      <c r="T21" s="967" t="s">
        <v>4751</v>
      </c>
      <c r="U21" s="967" t="s">
        <v>1202</v>
      </c>
      <c r="V21" s="973" t="s">
        <v>1894</v>
      </c>
    </row>
    <row r="22" spans="2:22" s="930" customFormat="1" ht="21.75" thickBot="1" x14ac:dyDescent="0.4">
      <c r="B22" s="1303" t="s">
        <v>2615</v>
      </c>
      <c r="C22" s="1304"/>
      <c r="D22" s="1304"/>
      <c r="E22" s="969">
        <f>E11-E20</f>
        <v>40460291.65053764</v>
      </c>
      <c r="G22"/>
      <c r="H22"/>
      <c r="I22"/>
      <c r="J22"/>
      <c r="L22" s="1303" t="s">
        <v>2615</v>
      </c>
      <c r="M22" s="1304"/>
      <c r="N22" s="1304"/>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305" t="s">
        <v>9501</v>
      </c>
      <c r="C24" s="1306"/>
      <c r="D24" s="1306"/>
      <c r="E24" s="1307"/>
      <c r="G24"/>
      <c r="H24"/>
      <c r="I24"/>
      <c r="J24"/>
      <c r="L24" s="1305" t="s">
        <v>9501</v>
      </c>
      <c r="M24" s="1306"/>
      <c r="N24" s="1306"/>
      <c r="O24" s="1307"/>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2" t="s">
        <v>2623</v>
      </c>
      <c r="U25" s="1062" t="s">
        <v>2623</v>
      </c>
      <c r="V25" s="1063">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13351896.244677423</v>
      </c>
      <c r="D27" s="941">
        <f>D26*E22</f>
        <v>13351896.244677423</v>
      </c>
      <c r="E27" s="934">
        <f>E26*E22</f>
        <v>13756499.161182798</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13351896.244677423</v>
      </c>
      <c r="D29" s="944">
        <f t="shared" ref="D29:E29" si="1">D27-D28</f>
        <v>13351896.244677423</v>
      </c>
      <c r="E29" s="945">
        <f t="shared" si="1"/>
        <v>13756499.161182798</v>
      </c>
      <c r="L29" s="939" t="s">
        <v>9506</v>
      </c>
      <c r="M29" s="944">
        <f ca="1">M27-M28</f>
        <v>0.40919332206249237</v>
      </c>
      <c r="N29" s="944">
        <f t="shared" ref="N29" ca="1" si="2">N27-N28</f>
        <v>2109683.4091933221</v>
      </c>
      <c r="O29" s="945">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5" t="s">
        <v>1767</v>
      </c>
      <c r="B1" s="1345"/>
      <c r="C1" s="1345"/>
      <c r="D1" s="1345"/>
      <c r="E1" s="1345"/>
      <c r="F1" s="1345"/>
      <c r="G1" s="1345"/>
      <c r="H1" s="1345"/>
      <c r="I1" s="1345"/>
      <c r="J1" s="1345"/>
      <c r="K1" s="1345"/>
      <c r="L1" s="1345"/>
      <c r="M1" s="1345"/>
      <c r="N1" s="1345"/>
    </row>
    <row r="2" spans="1:14" ht="14.45" customHeight="1" x14ac:dyDescent="0.25">
      <c r="A2" s="1345"/>
      <c r="B2" s="1345"/>
      <c r="C2" s="1345"/>
      <c r="D2" s="1345"/>
      <c r="E2" s="1345"/>
      <c r="F2" s="1345"/>
      <c r="G2" s="1345"/>
      <c r="H2" s="1345"/>
      <c r="I2" s="1345"/>
      <c r="J2" s="1345"/>
      <c r="K2" s="1345"/>
      <c r="L2" s="1345"/>
      <c r="M2" s="1345"/>
      <c r="N2" s="1345"/>
    </row>
    <row r="3" spans="1:14" ht="14.45" customHeight="1" x14ac:dyDescent="0.25">
      <c r="A3" s="1346" t="s">
        <v>4713</v>
      </c>
      <c r="B3" s="1346"/>
      <c r="C3" s="1346"/>
      <c r="D3" s="1346"/>
      <c r="E3" s="1346"/>
      <c r="F3" s="1346"/>
      <c r="G3" s="1346"/>
      <c r="H3" s="1346"/>
      <c r="I3" s="1346"/>
      <c r="J3" s="1346"/>
      <c r="K3" s="1346"/>
      <c r="L3" s="1346"/>
      <c r="M3" s="1346"/>
      <c r="N3" s="1346"/>
    </row>
    <row r="4" spans="1:14" ht="14.45" customHeight="1" x14ac:dyDescent="0.25">
      <c r="A4" s="1346"/>
      <c r="B4" s="1346"/>
      <c r="C4" s="1346"/>
      <c r="D4" s="1346"/>
      <c r="E4" s="1346"/>
      <c r="F4" s="1346"/>
      <c r="G4" s="1346"/>
      <c r="H4" s="1346"/>
      <c r="I4" s="1346"/>
      <c r="J4" s="1346"/>
      <c r="K4" s="1346"/>
      <c r="L4" s="1346"/>
      <c r="M4" s="1346"/>
      <c r="N4" s="1346"/>
    </row>
    <row r="6" spans="1:14" x14ac:dyDescent="0.25">
      <c r="A6" s="1343" t="s">
        <v>5990</v>
      </c>
      <c r="B6" s="1343"/>
      <c r="C6" s="1343"/>
      <c r="D6" s="1343"/>
      <c r="E6" s="1343"/>
      <c r="F6" s="1343"/>
      <c r="G6" s="1343"/>
      <c r="H6" s="1343"/>
      <c r="I6" s="1343"/>
      <c r="J6" s="1343"/>
      <c r="K6" s="1343"/>
      <c r="L6" s="1343"/>
      <c r="M6" s="1343"/>
      <c r="N6" s="1343"/>
    </row>
    <row r="7" spans="1:14" x14ac:dyDescent="0.25">
      <c r="A7" s="1343"/>
      <c r="B7" s="1343"/>
      <c r="C7" s="1343"/>
      <c r="D7" s="1343"/>
      <c r="E7" s="1343"/>
      <c r="F7" s="1343"/>
      <c r="G7" s="1343"/>
      <c r="H7" s="1343"/>
      <c r="I7" s="1343"/>
      <c r="J7" s="1343"/>
      <c r="K7" s="1343"/>
      <c r="L7" s="1343"/>
      <c r="M7" s="1343"/>
      <c r="N7" s="1343"/>
    </row>
    <row r="8" spans="1:14" x14ac:dyDescent="0.25">
      <c r="A8" s="1344" t="s">
        <v>6021</v>
      </c>
      <c r="B8" s="1344"/>
      <c r="C8" s="1344"/>
      <c r="D8" s="1344"/>
      <c r="E8" s="1344"/>
      <c r="F8" s="1344"/>
      <c r="G8" s="1344"/>
      <c r="H8" s="1344"/>
      <c r="I8" s="1344"/>
      <c r="J8" s="1344"/>
      <c r="K8" s="1344"/>
      <c r="L8" s="1344"/>
      <c r="M8" s="1344"/>
      <c r="N8" s="1344"/>
    </row>
    <row r="9" spans="1:14" x14ac:dyDescent="0.25">
      <c r="A9" s="1344"/>
      <c r="B9" s="1344"/>
      <c r="C9" s="1344"/>
      <c r="D9" s="1344"/>
      <c r="E9" s="1344"/>
      <c r="F9" s="1344"/>
      <c r="G9" s="1344"/>
      <c r="H9" s="1344"/>
      <c r="I9" s="1344"/>
      <c r="J9" s="1344"/>
      <c r="K9" s="1344"/>
      <c r="L9" s="1344"/>
      <c r="M9" s="1344"/>
      <c r="N9" s="1344"/>
    </row>
    <row r="10" spans="1:14" ht="14.45" customHeight="1" x14ac:dyDescent="0.25">
      <c r="A10" s="1332" t="s">
        <v>1894</v>
      </c>
      <c r="B10" s="1333"/>
      <c r="C10" s="1333"/>
      <c r="D10" s="1334"/>
      <c r="E10" s="463"/>
      <c r="F10" s="1341" t="s">
        <v>4751</v>
      </c>
      <c r="G10" s="1341"/>
      <c r="H10" s="1341"/>
      <c r="I10" s="1341"/>
      <c r="K10" s="1342" t="s">
        <v>1202</v>
      </c>
      <c r="L10" s="1342"/>
      <c r="M10" s="1342"/>
      <c r="N10" s="1342"/>
    </row>
    <row r="11" spans="1:14" ht="14.45" customHeight="1" x14ac:dyDescent="0.25">
      <c r="A11" s="1335"/>
      <c r="B11" s="1336"/>
      <c r="C11" s="1336"/>
      <c r="D11" s="1337"/>
      <c r="E11" s="464"/>
      <c r="F11" s="1341"/>
      <c r="G11" s="1341"/>
      <c r="H11" s="1341"/>
      <c r="I11" s="1341"/>
      <c r="K11" s="1342"/>
      <c r="L11" s="1342"/>
      <c r="M11" s="1342"/>
      <c r="N11" s="1342"/>
    </row>
    <row r="12" spans="1:14" ht="14.45" customHeight="1" x14ac:dyDescent="0.25">
      <c r="A12" s="1338"/>
      <c r="B12" s="1339"/>
      <c r="C12" s="1339"/>
      <c r="D12" s="1340"/>
      <c r="E12" s="465"/>
      <c r="F12" s="1341"/>
      <c r="G12" s="1341"/>
      <c r="H12" s="1341"/>
      <c r="I12" s="1341"/>
      <c r="K12" s="1342"/>
      <c r="L12" s="1342"/>
      <c r="M12" s="1342"/>
      <c r="N12" s="1342"/>
    </row>
    <row r="13" spans="1:14" ht="27" thickBot="1" x14ac:dyDescent="0.3">
      <c r="A13" s="1324" t="s">
        <v>4590</v>
      </c>
      <c r="B13" s="1325"/>
      <c r="C13" s="1325"/>
      <c r="D13" s="1326"/>
      <c r="E13" s="466"/>
      <c r="F13" s="1327" t="s">
        <v>4590</v>
      </c>
      <c r="G13" s="1328"/>
      <c r="H13" s="1328"/>
      <c r="I13" s="1329"/>
      <c r="K13" s="1327" t="s">
        <v>4590</v>
      </c>
      <c r="L13" s="1328"/>
      <c r="M13" s="1328"/>
      <c r="N13" s="1329"/>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9" t="s">
        <v>4596</v>
      </c>
      <c r="B39" s="1299"/>
      <c r="C39" s="1299"/>
      <c r="D39" s="205">
        <f>SUM(D15:D38)</f>
        <v>6567291</v>
      </c>
      <c r="E39" s="472"/>
      <c r="F39" s="1330" t="s">
        <v>4596</v>
      </c>
      <c r="G39" s="1330"/>
      <c r="H39" s="1331"/>
      <c r="I39" s="429">
        <f>SUM(I15:I38)</f>
        <v>6374135</v>
      </c>
      <c r="K39" s="1330" t="s">
        <v>4596</v>
      </c>
      <c r="L39" s="1330"/>
      <c r="M39" s="1331"/>
      <c r="N39" s="429">
        <f>SUM(N15:N38)</f>
        <v>6374135</v>
      </c>
    </row>
    <row r="40" spans="1:14" x14ac:dyDescent="0.25">
      <c r="D40" s="50"/>
      <c r="E40" s="472"/>
      <c r="I40" s="50"/>
    </row>
    <row r="41" spans="1:14" x14ac:dyDescent="0.25">
      <c r="D41" s="50"/>
      <c r="E41" s="472"/>
      <c r="I41" s="50"/>
    </row>
    <row r="42" spans="1:14" x14ac:dyDescent="0.25">
      <c r="A42" s="1343" t="s">
        <v>6137</v>
      </c>
      <c r="B42" s="1343"/>
      <c r="C42" s="1343"/>
      <c r="D42" s="1343"/>
      <c r="E42" s="1343"/>
      <c r="F42" s="1343"/>
      <c r="G42" s="1343"/>
      <c r="H42" s="1343"/>
      <c r="I42" s="1343"/>
      <c r="J42" s="1343"/>
      <c r="K42" s="1343"/>
      <c r="L42" s="1343"/>
      <c r="M42" s="1343"/>
      <c r="N42" s="1343"/>
    </row>
    <row r="43" spans="1:14" x14ac:dyDescent="0.25">
      <c r="A43" s="1343"/>
      <c r="B43" s="1343"/>
      <c r="C43" s="1343"/>
      <c r="D43" s="1343"/>
      <c r="E43" s="1343"/>
      <c r="F43" s="1343"/>
      <c r="G43" s="1343"/>
      <c r="H43" s="1343"/>
      <c r="I43" s="1343"/>
      <c r="J43" s="1343"/>
      <c r="K43" s="1343"/>
      <c r="L43" s="1343"/>
      <c r="M43" s="1343"/>
      <c r="N43" s="1343"/>
    </row>
    <row r="44" spans="1:14" x14ac:dyDescent="0.25">
      <c r="A44" s="1344" t="s">
        <v>6138</v>
      </c>
      <c r="B44" s="1344"/>
      <c r="C44" s="1344"/>
      <c r="D44" s="1344"/>
      <c r="E44" s="1344"/>
      <c r="F44" s="1344"/>
      <c r="G44" s="1344"/>
      <c r="H44" s="1344"/>
      <c r="I44" s="1344"/>
      <c r="J44" s="1344"/>
      <c r="K44" s="1344"/>
      <c r="L44" s="1344"/>
      <c r="M44" s="1344"/>
      <c r="N44" s="1344"/>
    </row>
    <row r="45" spans="1:14" x14ac:dyDescent="0.25">
      <c r="A45" s="1344"/>
      <c r="B45" s="1344"/>
      <c r="C45" s="1344"/>
      <c r="D45" s="1344"/>
      <c r="E45" s="1344"/>
      <c r="F45" s="1344"/>
      <c r="G45" s="1344"/>
      <c r="H45" s="1344"/>
      <c r="I45" s="1344"/>
      <c r="J45" s="1344"/>
      <c r="K45" s="1344"/>
      <c r="L45" s="1344"/>
      <c r="M45" s="1344"/>
      <c r="N45" s="1344"/>
    </row>
    <row r="46" spans="1:14" ht="14.45" customHeight="1" x14ac:dyDescent="0.25">
      <c r="A46" s="1332" t="s">
        <v>1894</v>
      </c>
      <c r="B46" s="1333"/>
      <c r="C46" s="1333"/>
      <c r="D46" s="1334"/>
      <c r="E46" s="463"/>
      <c r="F46" s="1341" t="s">
        <v>4751</v>
      </c>
      <c r="G46" s="1341"/>
      <c r="H46" s="1341"/>
      <c r="I46" s="1341"/>
      <c r="K46" s="1342" t="s">
        <v>1202</v>
      </c>
      <c r="L46" s="1342"/>
      <c r="M46" s="1342"/>
      <c r="N46" s="1342"/>
    </row>
    <row r="47" spans="1:14" ht="14.45" customHeight="1" x14ac:dyDescent="0.25">
      <c r="A47" s="1335"/>
      <c r="B47" s="1336"/>
      <c r="C47" s="1336"/>
      <c r="D47" s="1337"/>
      <c r="E47" s="464"/>
      <c r="F47" s="1341"/>
      <c r="G47" s="1341"/>
      <c r="H47" s="1341"/>
      <c r="I47" s="1341"/>
      <c r="K47" s="1342"/>
      <c r="L47" s="1342"/>
      <c r="M47" s="1342"/>
      <c r="N47" s="1342"/>
    </row>
    <row r="48" spans="1:14" ht="14.45" customHeight="1" x14ac:dyDescent="0.25">
      <c r="A48" s="1338"/>
      <c r="B48" s="1339"/>
      <c r="C48" s="1339"/>
      <c r="D48" s="1340"/>
      <c r="E48" s="465"/>
      <c r="F48" s="1341"/>
      <c r="G48" s="1341"/>
      <c r="H48" s="1341"/>
      <c r="I48" s="1341"/>
      <c r="K48" s="1342"/>
      <c r="L48" s="1342"/>
      <c r="M48" s="1342"/>
      <c r="N48" s="1342"/>
    </row>
    <row r="49" spans="1:14" ht="27" thickBot="1" x14ac:dyDescent="0.3">
      <c r="A49" s="1324" t="s">
        <v>4590</v>
      </c>
      <c r="B49" s="1325"/>
      <c r="C49" s="1325"/>
      <c r="D49" s="1326"/>
      <c r="E49" s="466"/>
      <c r="F49" s="1327" t="s">
        <v>4590</v>
      </c>
      <c r="G49" s="1328"/>
      <c r="H49" s="1328"/>
      <c r="I49" s="1329"/>
      <c r="K49" s="1327" t="s">
        <v>4590</v>
      </c>
      <c r="L49" s="1328"/>
      <c r="M49" s="1328"/>
      <c r="N49" s="1329"/>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9" t="s">
        <v>4596</v>
      </c>
      <c r="B79" s="1299"/>
      <c r="C79" s="1299"/>
      <c r="D79" s="205">
        <f>SUM(D51:D78)</f>
        <v>4135000</v>
      </c>
      <c r="E79" s="472"/>
      <c r="F79" s="1330" t="s">
        <v>4596</v>
      </c>
      <c r="G79" s="1330"/>
      <c r="H79" s="1331"/>
      <c r="I79" s="205">
        <f>SUM(I51:I78)</f>
        <v>4012280</v>
      </c>
      <c r="K79" s="1330" t="s">
        <v>4596</v>
      </c>
      <c r="L79" s="1330"/>
      <c r="M79" s="1331"/>
      <c r="N79" s="205">
        <f>SUM(N51:N78)</f>
        <v>4012280</v>
      </c>
    </row>
    <row r="82" spans="1:14" ht="27.75" customHeight="1" x14ac:dyDescent="0.25">
      <c r="A82" s="1343" t="s">
        <v>7091</v>
      </c>
      <c r="B82" s="1343"/>
      <c r="C82" s="1343"/>
      <c r="D82" s="1343"/>
      <c r="E82" s="1343"/>
      <c r="F82" s="1343"/>
      <c r="G82" s="1343"/>
      <c r="H82" s="1343"/>
      <c r="I82" s="1343"/>
      <c r="J82" s="1343"/>
      <c r="K82" s="1343"/>
      <c r="L82" s="1343"/>
      <c r="M82" s="1343"/>
      <c r="N82" s="1343"/>
    </row>
    <row r="83" spans="1:14" ht="15" customHeight="1" x14ac:dyDescent="0.25">
      <c r="A83" s="1344" t="s">
        <v>7092</v>
      </c>
      <c r="B83" s="1344"/>
      <c r="C83" s="1344"/>
      <c r="D83" s="1344"/>
      <c r="E83" s="1344"/>
      <c r="F83" s="1344"/>
      <c r="G83" s="1344"/>
      <c r="H83" s="1344"/>
      <c r="I83" s="1344"/>
      <c r="J83" s="1344"/>
      <c r="K83" s="1344"/>
      <c r="L83" s="1344"/>
      <c r="M83" s="1344"/>
      <c r="N83" s="1344"/>
    </row>
    <row r="84" spans="1:14" ht="15" customHeight="1" x14ac:dyDescent="0.25">
      <c r="A84" s="1344"/>
      <c r="B84" s="1344"/>
      <c r="C84" s="1344"/>
      <c r="D84" s="1344"/>
      <c r="E84" s="1344"/>
      <c r="F84" s="1344"/>
      <c r="G84" s="1344"/>
      <c r="H84" s="1344"/>
      <c r="I84" s="1344"/>
      <c r="J84" s="1344"/>
      <c r="K84" s="1344"/>
      <c r="L84" s="1344"/>
      <c r="M84" s="1344"/>
      <c r="N84" s="1344"/>
    </row>
    <row r="85" spans="1:14" ht="14.45" customHeight="1" x14ac:dyDescent="0.25">
      <c r="A85" s="1332" t="s">
        <v>1894</v>
      </c>
      <c r="B85" s="1333"/>
      <c r="C85" s="1333"/>
      <c r="D85" s="1334"/>
      <c r="E85" s="463"/>
      <c r="F85" s="1341" t="s">
        <v>4751</v>
      </c>
      <c r="G85" s="1341"/>
      <c r="H85" s="1341"/>
      <c r="I85" s="1341"/>
      <c r="K85" s="1342" t="s">
        <v>1202</v>
      </c>
      <c r="L85" s="1342"/>
      <c r="M85" s="1342"/>
      <c r="N85" s="1342"/>
    </row>
    <row r="86" spans="1:14" ht="14.45" customHeight="1" x14ac:dyDescent="0.25">
      <c r="A86" s="1335"/>
      <c r="B86" s="1336"/>
      <c r="C86" s="1336"/>
      <c r="D86" s="1337"/>
      <c r="E86" s="464"/>
      <c r="F86" s="1341"/>
      <c r="G86" s="1341"/>
      <c r="H86" s="1341"/>
      <c r="I86" s="1341"/>
      <c r="K86" s="1342"/>
      <c r="L86" s="1342"/>
      <c r="M86" s="1342"/>
      <c r="N86" s="1342"/>
    </row>
    <row r="87" spans="1:14" ht="14.45" customHeight="1" x14ac:dyDescent="0.25">
      <c r="A87" s="1338"/>
      <c r="B87" s="1339"/>
      <c r="C87" s="1339"/>
      <c r="D87" s="1340"/>
      <c r="E87" s="465"/>
      <c r="F87" s="1341"/>
      <c r="G87" s="1341"/>
      <c r="H87" s="1341"/>
      <c r="I87" s="1341"/>
      <c r="K87" s="1342"/>
      <c r="L87" s="1342"/>
      <c r="M87" s="1342"/>
      <c r="N87" s="1342"/>
    </row>
    <row r="88" spans="1:14" ht="27" thickBot="1" x14ac:dyDescent="0.3">
      <c r="A88" s="1324" t="s">
        <v>4590</v>
      </c>
      <c r="B88" s="1325"/>
      <c r="C88" s="1325"/>
      <c r="D88" s="1326"/>
      <c r="E88" s="466"/>
      <c r="F88" s="1327" t="s">
        <v>4590</v>
      </c>
      <c r="G88" s="1328"/>
      <c r="H88" s="1328"/>
      <c r="I88" s="1329"/>
      <c r="K88" s="1327" t="s">
        <v>4590</v>
      </c>
      <c r="L88" s="1328"/>
      <c r="M88" s="1328"/>
      <c r="N88" s="1329"/>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1" customFormat="1" ht="45" x14ac:dyDescent="0.25">
      <c r="A98" s="342">
        <v>45137</v>
      </c>
      <c r="B98" s="99" t="s">
        <v>10596</v>
      </c>
      <c r="C98" s="96"/>
      <c r="D98" s="96">
        <v>100000</v>
      </c>
      <c r="E98" s="1059"/>
      <c r="F98" s="430">
        <v>45030</v>
      </c>
      <c r="G98" s="119" t="s">
        <v>9542</v>
      </c>
      <c r="H98" s="431"/>
      <c r="I98" s="367">
        <v>100000</v>
      </c>
      <c r="J98" s="1060"/>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9" t="s">
        <v>4596</v>
      </c>
      <c r="B109" s="1299"/>
      <c r="C109" s="1299"/>
      <c r="D109" s="205">
        <f>SUM(D90:D108)</f>
        <v>4652000</v>
      </c>
      <c r="E109" s="472"/>
      <c r="F109" s="1330" t="s">
        <v>4596</v>
      </c>
      <c r="G109" s="1330"/>
      <c r="H109" s="1331"/>
      <c r="I109" s="429">
        <f>SUM(I90:I107)</f>
        <v>4531000</v>
      </c>
      <c r="K109" s="1330" t="s">
        <v>4596</v>
      </c>
      <c r="L109" s="1330"/>
      <c r="M109" s="1331"/>
      <c r="N109" s="429">
        <f>SUM(N90:N107)</f>
        <v>4531779</v>
      </c>
    </row>
    <row r="112" spans="1:14" ht="27.75" customHeight="1" x14ac:dyDescent="0.25">
      <c r="A112" s="1343" t="s">
        <v>10437</v>
      </c>
      <c r="B112" s="1343"/>
      <c r="C112" s="1343"/>
      <c r="D112" s="1343"/>
      <c r="E112" s="1343"/>
      <c r="F112" s="1343"/>
      <c r="G112" s="1343"/>
      <c r="H112" s="1343"/>
      <c r="I112" s="1343"/>
      <c r="J112" s="1343"/>
      <c r="K112" s="1343"/>
      <c r="L112" s="1343"/>
      <c r="M112" s="1343"/>
      <c r="N112" s="1343"/>
    </row>
    <row r="113" spans="1:14" ht="15" customHeight="1" x14ac:dyDescent="0.25">
      <c r="A113" s="1344" t="s">
        <v>10438</v>
      </c>
      <c r="B113" s="1344"/>
      <c r="C113" s="1344"/>
      <c r="D113" s="1344"/>
      <c r="E113" s="1344"/>
      <c r="F113" s="1344"/>
      <c r="G113" s="1344"/>
      <c r="H113" s="1344"/>
      <c r="I113" s="1344"/>
      <c r="J113" s="1344"/>
      <c r="K113" s="1344"/>
      <c r="L113" s="1344"/>
      <c r="M113" s="1344"/>
      <c r="N113" s="1344"/>
    </row>
    <row r="114" spans="1:14" ht="15" customHeight="1" x14ac:dyDescent="0.25">
      <c r="A114" s="1344"/>
      <c r="B114" s="1344"/>
      <c r="C114" s="1344"/>
      <c r="D114" s="1344"/>
      <c r="E114" s="1344"/>
      <c r="F114" s="1344"/>
      <c r="G114" s="1344"/>
      <c r="H114" s="1344"/>
      <c r="I114" s="1344"/>
      <c r="J114" s="1344"/>
      <c r="K114" s="1344"/>
      <c r="L114" s="1344"/>
      <c r="M114" s="1344"/>
      <c r="N114" s="1344"/>
    </row>
    <row r="115" spans="1:14" ht="14.45" customHeight="1" x14ac:dyDescent="0.25">
      <c r="A115" s="1332" t="s">
        <v>1894</v>
      </c>
      <c r="B115" s="1333"/>
      <c r="C115" s="1333"/>
      <c r="D115" s="1334"/>
      <c r="E115" s="463"/>
      <c r="F115" s="1341" t="s">
        <v>4751</v>
      </c>
      <c r="G115" s="1341"/>
      <c r="H115" s="1341"/>
      <c r="I115" s="1341"/>
      <c r="K115" s="1342" t="s">
        <v>1202</v>
      </c>
      <c r="L115" s="1342"/>
      <c r="M115" s="1342"/>
      <c r="N115" s="1342"/>
    </row>
    <row r="116" spans="1:14" ht="14.45" customHeight="1" x14ac:dyDescent="0.25">
      <c r="A116" s="1335"/>
      <c r="B116" s="1336"/>
      <c r="C116" s="1336"/>
      <c r="D116" s="1337"/>
      <c r="E116" s="464"/>
      <c r="F116" s="1341"/>
      <c r="G116" s="1341"/>
      <c r="H116" s="1341"/>
      <c r="I116" s="1341"/>
      <c r="K116" s="1342"/>
      <c r="L116" s="1342"/>
      <c r="M116" s="1342"/>
      <c r="N116" s="1342"/>
    </row>
    <row r="117" spans="1:14" ht="14.45" customHeight="1" x14ac:dyDescent="0.25">
      <c r="A117" s="1338"/>
      <c r="B117" s="1339"/>
      <c r="C117" s="1339"/>
      <c r="D117" s="1340"/>
      <c r="E117" s="465"/>
      <c r="F117" s="1341"/>
      <c r="G117" s="1341"/>
      <c r="H117" s="1341"/>
      <c r="I117" s="1341"/>
      <c r="K117" s="1342"/>
      <c r="L117" s="1342"/>
      <c r="M117" s="1342"/>
      <c r="N117" s="1342"/>
    </row>
    <row r="118" spans="1:14" ht="27" thickBot="1" x14ac:dyDescent="0.3">
      <c r="A118" s="1324" t="s">
        <v>4590</v>
      </c>
      <c r="B118" s="1325"/>
      <c r="C118" s="1325"/>
      <c r="D118" s="1326"/>
      <c r="E118" s="466"/>
      <c r="F118" s="1327" t="s">
        <v>4590</v>
      </c>
      <c r="G118" s="1328"/>
      <c r="H118" s="1328"/>
      <c r="I118" s="1329"/>
      <c r="K118" s="1327" t="s">
        <v>4590</v>
      </c>
      <c r="L118" s="1328"/>
      <c r="M118" s="1328"/>
      <c r="N118" s="1329"/>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11969</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11969</v>
      </c>
      <c r="C124" s="305"/>
      <c r="D124" s="15">
        <v>150000</v>
      </c>
      <c r="E124" s="469"/>
      <c r="F124" s="430">
        <v>45161</v>
      </c>
      <c r="G124" s="99" t="s">
        <v>10524</v>
      </c>
      <c r="H124" s="758"/>
      <c r="I124" s="782">
        <v>400000</v>
      </c>
      <c r="K124" s="358"/>
      <c r="L124" s="99"/>
      <c r="M124" s="328"/>
      <c r="N124" s="312"/>
    </row>
    <row r="125" spans="1:14" ht="30" x14ac:dyDescent="0.25">
      <c r="A125" s="342">
        <v>45279</v>
      </c>
      <c r="B125" s="99" t="s">
        <v>11970</v>
      </c>
      <c r="C125" s="305"/>
      <c r="D125" s="15">
        <v>250000</v>
      </c>
      <c r="E125" s="469"/>
      <c r="F125" s="430">
        <v>45175</v>
      </c>
      <c r="G125" s="2" t="s">
        <v>11049</v>
      </c>
      <c r="H125" s="305"/>
      <c r="I125" s="312">
        <v>2000000</v>
      </c>
      <c r="K125" s="358"/>
      <c r="L125" s="2"/>
      <c r="M125" s="305"/>
      <c r="N125" s="312"/>
    </row>
    <row r="126" spans="1:14" ht="30" x14ac:dyDescent="0.25">
      <c r="A126" s="342">
        <v>45280</v>
      </c>
      <c r="B126" s="99" t="s">
        <v>11970</v>
      </c>
      <c r="C126" s="305"/>
      <c r="D126" s="15">
        <v>250000</v>
      </c>
      <c r="E126" s="469"/>
      <c r="F126" s="430">
        <v>45177</v>
      </c>
      <c r="G126" s="2" t="s">
        <v>11116</v>
      </c>
      <c r="H126" s="305"/>
      <c r="I126" s="312">
        <v>400000</v>
      </c>
      <c r="K126" s="358"/>
      <c r="L126" s="2"/>
      <c r="M126" s="305"/>
      <c r="N126" s="312"/>
    </row>
    <row r="127" spans="1:14" ht="30" x14ac:dyDescent="0.25">
      <c r="A127" s="342">
        <v>45280</v>
      </c>
      <c r="B127" s="99" t="s">
        <v>11970</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11987</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11987</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9" t="s">
        <v>4596</v>
      </c>
      <c r="B139" s="1299"/>
      <c r="C139" s="1299"/>
      <c r="D139" s="205">
        <f>SUM(D120:D138)</f>
        <v>3770000</v>
      </c>
      <c r="E139" s="472"/>
      <c r="F139" s="1330" t="s">
        <v>4596</v>
      </c>
      <c r="G139" s="1330"/>
      <c r="H139" s="1331"/>
      <c r="I139" s="429">
        <f>SUM(I120:I137)</f>
        <v>11609683</v>
      </c>
      <c r="K139" s="1330" t="s">
        <v>4596</v>
      </c>
      <c r="L139" s="1330"/>
      <c r="M139" s="1331"/>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7" t="s">
        <v>2611</v>
      </c>
      <c r="B2" s="1357"/>
      <c r="C2" s="1357"/>
      <c r="D2" s="1357"/>
      <c r="E2" s="1357"/>
      <c r="F2" s="1357"/>
      <c r="G2" s="1357"/>
      <c r="H2" s="1357"/>
      <c r="I2" s="1357"/>
      <c r="J2" s="1357"/>
      <c r="K2" s="1357"/>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5">
        <v>28459027</v>
      </c>
      <c r="B4" s="1355">
        <v>35457479</v>
      </c>
      <c r="C4" s="1355">
        <f>B4-A4</f>
        <v>6998452</v>
      </c>
      <c r="D4" s="1355" t="s">
        <v>2619</v>
      </c>
      <c r="E4" s="226"/>
      <c r="F4" s="226"/>
      <c r="G4" s="226"/>
      <c r="H4" s="1355">
        <f>C4</f>
        <v>6998452</v>
      </c>
      <c r="I4" s="1355">
        <f>H4*25%</f>
        <v>1749613</v>
      </c>
      <c r="J4" s="1355">
        <f>H4*25%</f>
        <v>1749613</v>
      </c>
      <c r="K4" s="1355">
        <f>H4*50%</f>
        <v>3499226</v>
      </c>
    </row>
    <row r="5" spans="1:11" ht="21" customHeight="1" x14ac:dyDescent="0.25">
      <c r="A5" s="1355"/>
      <c r="B5" s="1355"/>
      <c r="C5" s="1355"/>
      <c r="D5" s="1355"/>
      <c r="E5" s="226"/>
      <c r="F5" s="226"/>
      <c r="G5" s="226"/>
      <c r="H5" s="1355"/>
      <c r="I5" s="1355"/>
      <c r="J5" s="1355"/>
      <c r="K5" s="1355"/>
    </row>
    <row r="6" spans="1:11" ht="15.75" x14ac:dyDescent="0.25">
      <c r="A6" s="1356" t="s">
        <v>2620</v>
      </c>
      <c r="B6" s="1356"/>
      <c r="C6" s="1356"/>
      <c r="D6" s="1356"/>
      <c r="E6" s="1356"/>
      <c r="F6" s="1356"/>
      <c r="G6" s="1356"/>
      <c r="H6" s="1356"/>
      <c r="I6" s="187" t="s">
        <v>158</v>
      </c>
      <c r="J6" s="187" t="s">
        <v>2621</v>
      </c>
      <c r="K6" s="187" t="s">
        <v>2621</v>
      </c>
    </row>
    <row r="7" spans="1:11" ht="15.75" x14ac:dyDescent="0.25">
      <c r="A7" s="1356" t="s">
        <v>2622</v>
      </c>
      <c r="B7" s="1356"/>
      <c r="C7" s="1356"/>
      <c r="D7" s="1356"/>
      <c r="E7" s="1356"/>
      <c r="F7" s="1356"/>
      <c r="G7" s="1356"/>
      <c r="H7" s="1356"/>
      <c r="I7" s="187" t="s">
        <v>2623</v>
      </c>
      <c r="J7" s="188">
        <f>J4</f>
        <v>1749613</v>
      </c>
      <c r="K7" s="188">
        <f>K4</f>
        <v>3499226</v>
      </c>
    </row>
    <row r="9" spans="1:11" ht="18" x14ac:dyDescent="0.25">
      <c r="A9" s="1357" t="s">
        <v>2624</v>
      </c>
      <c r="B9" s="1357"/>
      <c r="C9" s="1357"/>
      <c r="D9" s="1357"/>
      <c r="E9" s="1357"/>
      <c r="F9" s="1357"/>
      <c r="G9" s="1357"/>
      <c r="H9" s="1357"/>
      <c r="I9" s="1357"/>
      <c r="J9" s="1357"/>
      <c r="K9" s="1357"/>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5">
        <v>42596884</v>
      </c>
      <c r="B11" s="1355">
        <v>51367818</v>
      </c>
      <c r="C11" s="1355">
        <f>B11-A11</f>
        <v>8770934</v>
      </c>
      <c r="D11" s="1355" t="s">
        <v>2619</v>
      </c>
      <c r="E11" s="226"/>
      <c r="F11" s="226"/>
      <c r="G11" s="226"/>
      <c r="H11" s="1355">
        <f>C11</f>
        <v>8770934</v>
      </c>
      <c r="I11" s="1355">
        <f>H11*25%</f>
        <v>2192733.5</v>
      </c>
      <c r="J11" s="1355">
        <f>H11*25%</f>
        <v>2192733.5</v>
      </c>
      <c r="K11" s="1355">
        <f>H11*50%</f>
        <v>4385467</v>
      </c>
    </row>
    <row r="12" spans="1:11" ht="12.75" customHeight="1" x14ac:dyDescent="0.25">
      <c r="A12" s="1355"/>
      <c r="B12" s="1355"/>
      <c r="C12" s="1355"/>
      <c r="D12" s="1355"/>
      <c r="E12" s="226"/>
      <c r="F12" s="226"/>
      <c r="G12" s="226"/>
      <c r="H12" s="1355"/>
      <c r="I12" s="1355"/>
      <c r="J12" s="1355"/>
      <c r="K12" s="1355"/>
    </row>
    <row r="13" spans="1:11" ht="15.75" x14ac:dyDescent="0.25">
      <c r="A13" s="1356" t="s">
        <v>2625</v>
      </c>
      <c r="B13" s="1356"/>
      <c r="C13" s="1356"/>
      <c r="D13" s="1356"/>
      <c r="E13" s="1356"/>
      <c r="F13" s="1356"/>
      <c r="G13" s="1356"/>
      <c r="H13" s="1356"/>
      <c r="I13" s="187" t="s">
        <v>158</v>
      </c>
      <c r="J13" s="189">
        <v>84775</v>
      </c>
      <c r="K13" s="187" t="s">
        <v>2621</v>
      </c>
    </row>
    <row r="14" spans="1:11" ht="15.75" x14ac:dyDescent="0.25">
      <c r="A14" s="1356" t="s">
        <v>2622</v>
      </c>
      <c r="B14" s="1356"/>
      <c r="C14" s="1356"/>
      <c r="D14" s="1356"/>
      <c r="E14" s="1356"/>
      <c r="F14" s="1356"/>
      <c r="G14" s="1356"/>
      <c r="H14" s="1356"/>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7" t="s">
        <v>2626</v>
      </c>
      <c r="B17" s="1357"/>
      <c r="C17" s="1357"/>
      <c r="D17" s="1357"/>
      <c r="E17" s="1357"/>
      <c r="F17" s="1357"/>
      <c r="G17" s="1357"/>
      <c r="H17" s="1357"/>
      <c r="I17" s="1357"/>
      <c r="J17" s="1357"/>
      <c r="K17" s="1357"/>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5">
        <v>91625888</v>
      </c>
      <c r="B19" s="1355">
        <v>130688607</v>
      </c>
      <c r="C19" s="1355">
        <f>B19-A19</f>
        <v>39062719</v>
      </c>
      <c r="D19" s="1355">
        <v>7500000</v>
      </c>
      <c r="E19" s="226"/>
      <c r="F19" s="226"/>
      <c r="G19" s="226"/>
      <c r="H19" s="1355">
        <f>C19</f>
        <v>39062719</v>
      </c>
      <c r="I19" s="1355">
        <f>H19*25%</f>
        <v>9765679.75</v>
      </c>
      <c r="J19" s="1355">
        <f>H19*25%</f>
        <v>9765679.75</v>
      </c>
      <c r="K19" s="1355">
        <f>H19*50%</f>
        <v>19531359.5</v>
      </c>
    </row>
    <row r="20" spans="1:11" ht="12.75" customHeight="1" x14ac:dyDescent="0.25">
      <c r="A20" s="1355"/>
      <c r="B20" s="1355"/>
      <c r="C20" s="1355"/>
      <c r="D20" s="1355"/>
      <c r="E20" s="226"/>
      <c r="F20" s="226"/>
      <c r="G20" s="226"/>
      <c r="H20" s="1355"/>
      <c r="I20" s="1355"/>
      <c r="J20" s="1355"/>
      <c r="K20" s="1355"/>
    </row>
    <row r="21" spans="1:11" ht="15.75" x14ac:dyDescent="0.25">
      <c r="A21" s="1356" t="s">
        <v>2625</v>
      </c>
      <c r="B21" s="1356"/>
      <c r="C21" s="1356"/>
      <c r="D21" s="1356"/>
      <c r="E21" s="1356"/>
      <c r="F21" s="1356"/>
      <c r="G21" s="1356"/>
      <c r="H21" s="1356"/>
      <c r="I21" s="189">
        <v>13000000</v>
      </c>
      <c r="J21" s="187"/>
      <c r="K21" s="187"/>
    </row>
    <row r="22" spans="1:11" ht="15.75" x14ac:dyDescent="0.25">
      <c r="A22" s="1356" t="s">
        <v>2622</v>
      </c>
      <c r="B22" s="1356"/>
      <c r="C22" s="1356"/>
      <c r="D22" s="1356"/>
      <c r="E22" s="1356"/>
      <c r="F22" s="1356"/>
      <c r="G22" s="1356"/>
      <c r="H22" s="1356"/>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2636</v>
      </c>
      <c r="B36" s="1350"/>
      <c r="C36" s="1350"/>
      <c r="D36" s="1350"/>
      <c r="E36" s="1350"/>
      <c r="F36" s="1350"/>
      <c r="G36" s="1350"/>
      <c r="H36" s="1350"/>
      <c r="I36" s="1350"/>
      <c r="J36" s="1350"/>
      <c r="K36" s="135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9">
        <f>'Main Summary'!$AG$73</f>
        <v>31688154.002880182</v>
      </c>
      <c r="B38" s="1359">
        <f>'Main Summary'!$AH$73</f>
        <v>37164776</v>
      </c>
      <c r="C38" s="1359">
        <f>B38-A38</f>
        <v>5476621.9971198179</v>
      </c>
      <c r="D38" s="1359">
        <v>6000000</v>
      </c>
      <c r="E38" s="1362"/>
      <c r="F38" s="1362"/>
      <c r="G38" s="1359">
        <v>300000</v>
      </c>
      <c r="H38" s="1359">
        <f>C38-D38-G38</f>
        <v>-823378.00288018212</v>
      </c>
      <c r="I38" s="1359">
        <f>H38*33%</f>
        <v>-271714.74095046014</v>
      </c>
      <c r="J38" s="1359">
        <f>H38*33%</f>
        <v>-271714.74095046014</v>
      </c>
      <c r="K38" s="1359">
        <f>H38*34%</f>
        <v>-279948.52097926196</v>
      </c>
    </row>
    <row r="39" spans="1:13" ht="16.899999999999999" customHeight="1" x14ac:dyDescent="0.25">
      <c r="A39" s="1359"/>
      <c r="B39" s="1359"/>
      <c r="C39" s="1359"/>
      <c r="D39" s="1359"/>
      <c r="E39" s="1363"/>
      <c r="F39" s="1363"/>
      <c r="G39" s="1359"/>
      <c r="H39" s="1359"/>
      <c r="I39" s="1359"/>
      <c r="J39" s="1359"/>
      <c r="K39" s="1359"/>
    </row>
    <row r="40" spans="1:13" ht="16.5" x14ac:dyDescent="0.25">
      <c r="A40" s="1361" t="s">
        <v>2637</v>
      </c>
      <c r="B40" s="1361"/>
      <c r="C40" s="1361"/>
      <c r="D40" s="1361"/>
      <c r="E40" s="1361"/>
      <c r="F40" s="1361"/>
      <c r="G40" s="1361"/>
      <c r="H40" s="1361"/>
      <c r="I40" s="232">
        <v>3234320</v>
      </c>
      <c r="J40" s="232"/>
      <c r="K40" s="232"/>
    </row>
    <row r="41" spans="1:13" ht="16.5" x14ac:dyDescent="0.25">
      <c r="A41" s="1361" t="s">
        <v>2865</v>
      </c>
      <c r="B41" s="1361"/>
      <c r="C41" s="1361"/>
      <c r="D41" s="1361"/>
      <c r="E41" s="1361"/>
      <c r="F41" s="1361"/>
      <c r="G41" s="1361"/>
      <c r="H41" s="1361"/>
      <c r="I41" s="232"/>
      <c r="J41" s="232">
        <v>1676486</v>
      </c>
      <c r="K41" s="232">
        <v>6090000</v>
      </c>
    </row>
    <row r="42" spans="1:13" ht="16.5" x14ac:dyDescent="0.25">
      <c r="A42" s="1361" t="s">
        <v>2638</v>
      </c>
      <c r="B42" s="1361"/>
      <c r="C42" s="1361"/>
      <c r="D42" s="1361"/>
      <c r="E42" s="1361"/>
      <c r="F42" s="1361"/>
      <c r="G42" s="1361"/>
      <c r="H42" s="1361"/>
      <c r="I42" s="232">
        <v>1568356</v>
      </c>
      <c r="J42" s="232"/>
      <c r="K42" s="232"/>
    </row>
    <row r="43" spans="1:13" ht="16.5" x14ac:dyDescent="0.25">
      <c r="A43" s="1360" t="s">
        <v>2639</v>
      </c>
      <c r="B43" s="1360"/>
      <c r="C43" s="1360"/>
      <c r="D43" s="1360"/>
      <c r="E43" s="1360"/>
      <c r="F43" s="1360"/>
      <c r="G43" s="1360"/>
      <c r="H43" s="1360"/>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8" t="s">
        <v>2774</v>
      </c>
      <c r="B45" s="1358"/>
      <c r="C45" s="1358"/>
      <c r="D45" s="1358"/>
      <c r="E45" s="1358"/>
      <c r="F45" s="1358"/>
      <c r="G45" s="1358"/>
      <c r="H45" s="1358"/>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0" t="s">
        <v>3294</v>
      </c>
      <c r="B49" s="1350"/>
      <c r="C49" s="1350"/>
      <c r="D49" s="1350"/>
      <c r="E49" s="1350"/>
      <c r="F49" s="1350"/>
      <c r="G49" s="1350"/>
      <c r="H49" s="1350"/>
      <c r="I49" s="1350"/>
      <c r="J49" s="1350"/>
      <c r="K49" s="135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1">
        <f>'Main Summary'!Z19</f>
        <v>113012540.90419273</v>
      </c>
      <c r="B51" s="1351">
        <f>'Main Summary'!AA19</f>
        <v>164353252</v>
      </c>
      <c r="C51" s="1351">
        <f>B51-A51</f>
        <v>51340711.095807269</v>
      </c>
      <c r="D51" s="1351">
        <v>7000000</v>
      </c>
      <c r="E51" s="1353">
        <f>15000000+6000000</f>
        <v>21000000</v>
      </c>
      <c r="F51" s="345"/>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4"/>
      <c r="F52" s="346"/>
      <c r="G52" s="1351"/>
      <c r="H52" s="1351"/>
      <c r="I52" s="1351"/>
      <c r="J52" s="1351"/>
      <c r="K52" s="1351"/>
    </row>
    <row r="53" spans="1:13" ht="15.75" x14ac:dyDescent="0.25">
      <c r="A53" s="1352" t="s">
        <v>2637</v>
      </c>
      <c r="B53" s="1352"/>
      <c r="C53" s="1352"/>
      <c r="D53" s="1352"/>
      <c r="E53" s="1352"/>
      <c r="F53" s="1352"/>
      <c r="G53" s="1352"/>
      <c r="H53" s="1352"/>
      <c r="I53" s="226"/>
      <c r="J53" s="226"/>
      <c r="K53" s="226"/>
      <c r="M53" s="1">
        <v>1682985</v>
      </c>
    </row>
    <row r="54" spans="1:13" ht="15.75" x14ac:dyDescent="0.25">
      <c r="A54" s="1352" t="s">
        <v>2865</v>
      </c>
      <c r="B54" s="1352"/>
      <c r="C54" s="1352"/>
      <c r="D54" s="1352"/>
      <c r="E54" s="1352"/>
      <c r="F54" s="1352"/>
      <c r="G54" s="1352"/>
      <c r="H54" s="1352"/>
      <c r="I54" s="226">
        <f>450000+3000000+1300000+200000+6000000</f>
        <v>10950000</v>
      </c>
      <c r="J54" s="226">
        <f>3800000+300000+1500000+89000+1000000+1300000</f>
        <v>7989000</v>
      </c>
      <c r="K54" s="226">
        <f>150000+500000+500000+5000000</f>
        <v>6150000</v>
      </c>
      <c r="M54" s="1">
        <v>26656</v>
      </c>
    </row>
    <row r="55" spans="1:13" ht="15.75" x14ac:dyDescent="0.25">
      <c r="A55" s="1352" t="s">
        <v>4275</v>
      </c>
      <c r="B55" s="1352"/>
      <c r="C55" s="1352"/>
      <c r="D55" s="1352"/>
      <c r="E55" s="1352"/>
      <c r="F55" s="1352"/>
      <c r="G55" s="1352"/>
      <c r="H55" s="1352"/>
      <c r="I55" s="226"/>
      <c r="J55" s="226">
        <v>493250</v>
      </c>
      <c r="K55" s="226"/>
      <c r="M55" s="1">
        <v>7143</v>
      </c>
    </row>
    <row r="56" spans="1:13" ht="15.75" x14ac:dyDescent="0.25">
      <c r="A56" s="1348" t="s">
        <v>2639</v>
      </c>
      <c r="B56" s="1348"/>
      <c r="C56" s="1348"/>
      <c r="D56" s="1348"/>
      <c r="E56" s="1348"/>
      <c r="F56" s="1348"/>
      <c r="G56" s="1348"/>
      <c r="H56" s="1348"/>
      <c r="I56" s="264">
        <f>I51-I53-I54-I55</f>
        <v>-3412565.338383601</v>
      </c>
      <c r="J56" s="264">
        <f>J51+J55-J54</f>
        <v>41684.661616398953</v>
      </c>
      <c r="K56" s="264">
        <f>K51-K53-K54-K55</f>
        <v>1615841.7725744722</v>
      </c>
      <c r="M56" s="1">
        <v>7257</v>
      </c>
    </row>
    <row r="57" spans="1:13" ht="15.75" x14ac:dyDescent="0.25">
      <c r="A57" s="1349" t="s">
        <v>2774</v>
      </c>
      <c r="B57" s="1349"/>
      <c r="C57" s="1349"/>
      <c r="D57" s="1349"/>
      <c r="E57" s="1349"/>
      <c r="F57" s="1349"/>
      <c r="G57" s="1349"/>
      <c r="H57" s="134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0" t="s">
        <v>3670</v>
      </c>
      <c r="B61" s="1350"/>
      <c r="C61" s="1350"/>
      <c r="D61" s="1350"/>
      <c r="E61" s="1350"/>
      <c r="F61" s="1350"/>
      <c r="G61" s="1350"/>
      <c r="H61" s="1350"/>
      <c r="I61" s="1350"/>
      <c r="J61" s="1350"/>
      <c r="K61" s="135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1">
        <f>'Main Summary'!V19</f>
        <v>138622950.11069509</v>
      </c>
      <c r="B63" s="1351">
        <f>'Main Summary'!W19</f>
        <v>174948764</v>
      </c>
      <c r="C63" s="1351">
        <f>B63-A63</f>
        <v>36325813.889304906</v>
      </c>
      <c r="D63" s="1351">
        <v>2000000</v>
      </c>
      <c r="E63" s="1353">
        <v>4500000</v>
      </c>
      <c r="F63" s="1353">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4"/>
      <c r="F64" s="1354"/>
      <c r="G64" s="1351"/>
      <c r="H64" s="1351"/>
      <c r="I64" s="1351"/>
      <c r="J64" s="1351"/>
      <c r="K64" s="1351"/>
    </row>
    <row r="65" spans="1:18" ht="27" customHeight="1" x14ac:dyDescent="0.25">
      <c r="A65" s="1352" t="s">
        <v>2865</v>
      </c>
      <c r="B65" s="1352"/>
      <c r="C65" s="1352"/>
      <c r="D65" s="1352"/>
      <c r="E65" s="1352"/>
      <c r="F65" s="1352"/>
      <c r="G65" s="1352"/>
      <c r="H65" s="1352"/>
      <c r="I65" s="226">
        <f>'old Sharing details'!H30</f>
        <v>20909127</v>
      </c>
      <c r="J65" s="226">
        <f>'old Sharing details'!H65</f>
        <v>20630910</v>
      </c>
      <c r="K65" s="226">
        <f>'old Sharing details'!D125</f>
        <v>17742859</v>
      </c>
    </row>
    <row r="66" spans="1:18" ht="27" customHeight="1" x14ac:dyDescent="0.25">
      <c r="A66" s="1348" t="s">
        <v>2639</v>
      </c>
      <c r="B66" s="1348"/>
      <c r="C66" s="1348"/>
      <c r="D66" s="1348"/>
      <c r="E66" s="1348"/>
      <c r="F66" s="1348"/>
      <c r="G66" s="1348"/>
      <c r="H66" s="1348"/>
      <c r="I66" s="264">
        <f>I63-I65</f>
        <v>-11525242.41652938</v>
      </c>
      <c r="J66" s="264">
        <f t="shared" ref="J66:K66" si="0">J63-J65</f>
        <v>-11247025.41652938</v>
      </c>
      <c r="K66" s="264">
        <f t="shared" si="0"/>
        <v>-8074614.2776363306</v>
      </c>
    </row>
    <row r="67" spans="1:18" ht="15.75" x14ac:dyDescent="0.25">
      <c r="A67" s="1349" t="s">
        <v>2774</v>
      </c>
      <c r="B67" s="1349"/>
      <c r="C67" s="1349"/>
      <c r="D67" s="1349"/>
      <c r="E67" s="1349"/>
      <c r="F67" s="1349"/>
      <c r="G67" s="1349"/>
      <c r="H67" s="134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4" t="s">
        <v>5164</v>
      </c>
      <c r="B69" s="1364"/>
      <c r="C69" s="1364"/>
      <c r="D69" s="1364"/>
      <c r="E69" s="284">
        <v>3118282</v>
      </c>
      <c r="M69"/>
      <c r="N69" s="1">
        <v>4629646</v>
      </c>
      <c r="O69" s="1">
        <v>7330193</v>
      </c>
      <c r="P69" s="1">
        <v>1850440</v>
      </c>
      <c r="R69" s="1"/>
    </row>
    <row r="70" spans="1:18" x14ac:dyDescent="0.25">
      <c r="A70" s="1364" t="s">
        <v>5162</v>
      </c>
      <c r="B70" s="1364"/>
      <c r="C70" s="1364"/>
      <c r="D70" s="1364"/>
      <c r="E70" s="15">
        <v>1000000</v>
      </c>
      <c r="M70"/>
      <c r="N70" s="3"/>
      <c r="R70" s="1"/>
    </row>
    <row r="71" spans="1:18" ht="26.25" x14ac:dyDescent="0.25">
      <c r="A71" s="1364" t="s">
        <v>5163</v>
      </c>
      <c r="B71" s="1364"/>
      <c r="C71" s="1364"/>
      <c r="D71" s="1364"/>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7" t="s">
        <v>4712</v>
      </c>
      <c r="O73" s="1347"/>
      <c r="P73" s="1347"/>
    </row>
    <row r="74" spans="1:18" x14ac:dyDescent="0.25">
      <c r="A74">
        <f>139220029+2000000</f>
        <v>141220029</v>
      </c>
      <c r="B74" s="3">
        <f>B63-A74</f>
        <v>33728735</v>
      </c>
      <c r="M74"/>
      <c r="N74" s="1347"/>
      <c r="O74" s="1347"/>
      <c r="P74" s="134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7" t="s">
        <v>1767</v>
      </c>
      <c r="D1" s="1137"/>
      <c r="E1" s="1137"/>
    </row>
    <row r="2" spans="1:8" x14ac:dyDescent="0.25">
      <c r="C2" s="1137"/>
      <c r="D2" s="1137"/>
      <c r="E2" s="1137"/>
    </row>
    <row r="3" spans="1:8" x14ac:dyDescent="0.25">
      <c r="C3" s="1346" t="s">
        <v>4713</v>
      </c>
      <c r="D3" s="1346"/>
      <c r="E3" s="1346"/>
    </row>
    <row r="4" spans="1:8" x14ac:dyDescent="0.25">
      <c r="C4" s="1346"/>
      <c r="D4" s="1346"/>
      <c r="E4" s="1346"/>
    </row>
    <row r="6" spans="1:8" ht="14.45" customHeight="1" x14ac:dyDescent="0.25">
      <c r="A6" s="1365" t="s">
        <v>1894</v>
      </c>
      <c r="B6" s="1366"/>
      <c r="C6" s="1366"/>
      <c r="D6" s="1367"/>
      <c r="E6" s="1374" t="s">
        <v>4751</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324" t="s">
        <v>4590</v>
      </c>
      <c r="B9" s="1325"/>
      <c r="C9" s="1325"/>
      <c r="D9" s="1326"/>
      <c r="E9" s="1327" t="s">
        <v>4590</v>
      </c>
      <c r="F9" s="1328"/>
      <c r="G9" s="1328"/>
      <c r="H9" s="1329"/>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30" t="s">
        <v>4596</v>
      </c>
      <c r="F30" s="1330"/>
      <c r="G30" s="1331"/>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8" t="s">
        <v>4748</v>
      </c>
      <c r="F37" s="1328"/>
      <c r="G37" s="1328"/>
      <c r="H37" s="1329"/>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9" t="s">
        <v>4596</v>
      </c>
      <c r="B54" s="1299"/>
      <c r="C54" s="1299"/>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8" t="s">
        <v>4600</v>
      </c>
      <c r="B58" s="1379"/>
      <c r="C58" s="1379"/>
      <c r="D58" s="1379"/>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9" t="s">
        <v>4596</v>
      </c>
      <c r="F65" s="1299"/>
      <c r="G65" s="1299"/>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4" t="s">
        <v>4745</v>
      </c>
      <c r="F73" s="1384"/>
      <c r="G73" s="1384"/>
      <c r="H73" s="1384"/>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5" t="s">
        <v>4596</v>
      </c>
      <c r="F87" s="1386"/>
      <c r="G87" s="1387"/>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80" t="s">
        <v>4596</v>
      </c>
      <c r="B102" s="1311"/>
      <c r="C102" s="1312"/>
      <c r="D102" s="314">
        <f>SUM(D60:D101)</f>
        <v>8325000</v>
      </c>
    </row>
    <row r="104" spans="1:4" ht="15.75" thickBot="1" x14ac:dyDescent="0.3">
      <c r="D104" s="50"/>
    </row>
    <row r="105" spans="1:4" ht="21.75" thickBot="1" x14ac:dyDescent="0.3">
      <c r="A105" s="1381" t="s">
        <v>4597</v>
      </c>
      <c r="B105" s="1382"/>
      <c r="C105" s="1382"/>
      <c r="D105" s="1383"/>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0" t="s">
        <v>4596</v>
      </c>
      <c r="B124" s="1311"/>
      <c r="C124" s="1312"/>
      <c r="D124" s="321">
        <f>SUM(D107:D123)</f>
        <v>3665720</v>
      </c>
    </row>
    <row r="125" spans="1:4" ht="19.5" thickBot="1" x14ac:dyDescent="0.35">
      <c r="A125" s="1375" t="s">
        <v>4617</v>
      </c>
      <c r="B125" s="1376"/>
      <c r="C125" s="1377"/>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2024-01-26T13:39:20Z</dcterms:modified>
</cp:coreProperties>
</file>