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filterPrivacy="1" updateLinks="never" defaultThemeVersion="124226"/>
  <xr:revisionPtr revIDLastSave="0" documentId="13_ncr:1_{58462188-AD98-4287-87AE-744719F9A0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le" sheetId="5" r:id="rId1"/>
    <sheet name="Paymetns" sheetId="9" r:id="rId2"/>
    <sheet name="Al madina" sheetId="12" r:id="rId3"/>
    <sheet name="invoices" sheetId="2" r:id="rId4"/>
    <sheet name="SRB invoices" sheetId="3" r:id="rId5"/>
    <sheet name="Tender list" sheetId="4" r:id="rId6"/>
    <sheet name="Rent Details" sheetId="6" r:id="rId7"/>
  </sheets>
  <externalReferences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xlnm._FilterDatabase" localSheetId="2" hidden="1">'Al madina'!$A$2:$O$426</definedName>
    <definedName name="_xlnm._FilterDatabase" localSheetId="4" hidden="1">'SRB invoices'!$A$1:$J$269</definedName>
    <definedName name="_xlnm.Print_Area" localSheetId="2">'Al madina'!$A$1:$G$58</definedName>
    <definedName name="_xlnm.Print_Area" localSheetId="3">invoices!$A$1:$D$62</definedName>
    <definedName name="_xlnm.Print_Area" localSheetId="1">Paymetns!$G$1:$H$27</definedName>
    <definedName name="_xlnm.Print_Area" localSheetId="4">'SRB invoices'!$A$334:$G$341</definedName>
    <definedName name="_xlnm.Print_Area" localSheetId="5">'Tender list'!$A$1:$D$11</definedName>
  </definedNames>
  <calcPr calcId="181029"/>
</workbook>
</file>

<file path=xl/calcChain.xml><?xml version="1.0" encoding="utf-8"?>
<calcChain xmlns="http://schemas.openxmlformats.org/spreadsheetml/2006/main">
  <c r="G343" i="12" l="1"/>
  <c r="G344" i="12" s="1"/>
  <c r="G345" i="12" s="1"/>
  <c r="G346" i="12" s="1"/>
  <c r="G342" i="12" l="1"/>
  <c r="O422" i="12"/>
  <c r="O421" i="12" l="1"/>
  <c r="G341" i="12" l="1"/>
  <c r="J463" i="3"/>
  <c r="J462" i="3"/>
  <c r="J460" i="3"/>
  <c r="J461" i="3"/>
  <c r="K456" i="3" l="1"/>
  <c r="H27" i="6" l="1"/>
  <c r="H26" i="6"/>
  <c r="G328" i="12" l="1"/>
  <c r="G329" i="12" s="1"/>
  <c r="G330" i="12" s="1"/>
  <c r="G331" i="12" s="1"/>
  <c r="G332" i="12" s="1"/>
  <c r="G333" i="12" s="1"/>
  <c r="G334" i="12" s="1"/>
  <c r="G335" i="12" s="1"/>
  <c r="G336" i="12" s="1"/>
  <c r="G337" i="12" s="1"/>
  <c r="G338" i="12" s="1"/>
  <c r="G339" i="12" s="1"/>
  <c r="G340" i="12" l="1"/>
  <c r="C479" i="3"/>
  <c r="E474" i="3"/>
  <c r="F474" i="3" s="1"/>
  <c r="C478" i="3" l="1"/>
  <c r="C481" i="3" s="1"/>
  <c r="C482" i="3" s="1"/>
  <c r="H478" i="3"/>
  <c r="H479" i="3" s="1"/>
  <c r="C483" i="3" l="1"/>
  <c r="F479" i="3"/>
  <c r="F480" i="3" s="1"/>
  <c r="H481" i="3" s="1"/>
  <c r="H482" i="3" s="1"/>
  <c r="E447" i="3" l="1"/>
  <c r="F447" i="3" s="1"/>
  <c r="K431" i="3" l="1"/>
  <c r="C452" i="3" l="1"/>
  <c r="C454" i="3" s="1"/>
  <c r="E446" i="3"/>
  <c r="F446" i="3" s="1"/>
  <c r="E445" i="3"/>
  <c r="E449" i="3"/>
  <c r="F449" i="3" l="1"/>
  <c r="F445" i="3"/>
  <c r="C453" i="3"/>
  <c r="C456" i="3" s="1"/>
  <c r="C457" i="3" s="1"/>
  <c r="C458" i="3" l="1"/>
  <c r="E473" i="3"/>
  <c r="F473" i="3" s="1"/>
  <c r="E472" i="3"/>
  <c r="F472" i="3" s="1"/>
  <c r="E444" i="3"/>
  <c r="F444" i="3" l="1"/>
  <c r="F455" i="3"/>
  <c r="H456" i="3" s="1"/>
  <c r="E448" i="3" l="1"/>
  <c r="H453" i="3" l="1"/>
  <c r="H454" i="3" s="1"/>
  <c r="H457" i="3" s="1"/>
  <c r="Q9" i="12"/>
  <c r="P9" i="12"/>
  <c r="P8" i="12"/>
  <c r="P11" i="12" l="1"/>
  <c r="E471" i="3" l="1"/>
  <c r="F471" i="3" s="1"/>
  <c r="E470" i="3"/>
  <c r="F470" i="3" s="1"/>
  <c r="E469" i="3" l="1"/>
  <c r="F469" i="3" s="1"/>
  <c r="E468" i="3" l="1"/>
  <c r="F468" i="3" s="1"/>
  <c r="E467" i="3"/>
  <c r="F467" i="3" s="1"/>
  <c r="E466" i="3"/>
  <c r="F466" i="3" s="1"/>
  <c r="E418" i="3" l="1"/>
  <c r="F418" i="3" s="1"/>
  <c r="E417" i="3"/>
  <c r="F417" i="3" s="1"/>
  <c r="C433" i="3"/>
  <c r="E421" i="3" l="1"/>
  <c r="F421" i="3" s="1"/>
  <c r="C425" i="3"/>
  <c r="C434" i="3" l="1"/>
  <c r="C435" i="3" s="1"/>
  <c r="F434" i="3" l="1"/>
  <c r="F435" i="3" l="1"/>
  <c r="C436" i="3"/>
  <c r="C437" i="3" s="1"/>
  <c r="F426" i="3"/>
  <c r="F427" i="3" s="1"/>
  <c r="H429" i="3" l="1"/>
  <c r="E416" i="3"/>
  <c r="F416" i="3" s="1"/>
  <c r="F448" i="3" l="1"/>
  <c r="E415" i="3"/>
  <c r="F415" i="3" l="1"/>
  <c r="C428" i="3"/>
  <c r="C429" i="3" s="1"/>
  <c r="C426" i="3" l="1"/>
  <c r="E420" i="3"/>
  <c r="E419" i="3"/>
  <c r="F419" i="3" s="1"/>
  <c r="F420" i="3" l="1"/>
  <c r="E414" i="3" l="1"/>
  <c r="F414" i="3" s="1"/>
  <c r="E413" i="3"/>
  <c r="F413" i="3" s="1"/>
  <c r="E412" i="3"/>
  <c r="E422" i="3" l="1"/>
  <c r="H426" i="3"/>
  <c r="H427" i="3" s="1"/>
  <c r="F412" i="3"/>
  <c r="I429" i="3" l="1"/>
  <c r="H430" i="3"/>
  <c r="E397" i="3"/>
  <c r="F397" i="3" s="1"/>
  <c r="C400" i="3" l="1"/>
  <c r="C402" i="3" s="1"/>
  <c r="C401" i="3" l="1"/>
  <c r="C404" i="3" s="1"/>
  <c r="C405" i="3" s="1"/>
  <c r="F402" i="3" s="1"/>
  <c r="F403" i="3" s="1"/>
  <c r="H404" i="3" s="1"/>
  <c r="C406" i="3" l="1"/>
  <c r="E395" i="3"/>
  <c r="F395" i="3" s="1"/>
  <c r="E394" i="3"/>
  <c r="F394" i="3" s="1"/>
  <c r="E393" i="3"/>
  <c r="F393" i="3" l="1"/>
  <c r="E396" i="3"/>
  <c r="F396" i="3" s="1"/>
  <c r="H401" i="3" l="1"/>
  <c r="H402" i="3" s="1"/>
  <c r="H405" i="3" s="1"/>
  <c r="F379" i="3"/>
  <c r="C377" i="3" l="1"/>
  <c r="C378" i="3" l="1"/>
  <c r="C379" i="3" s="1"/>
  <c r="F374" i="3"/>
  <c r="F377" i="3" s="1"/>
  <c r="F380" i="3" s="1"/>
  <c r="F381" i="3" s="1"/>
  <c r="C372" i="3"/>
  <c r="C373" i="3" s="1"/>
  <c r="C374" i="3" l="1"/>
  <c r="E369" i="3" l="1"/>
  <c r="E368" i="3"/>
  <c r="F368" i="3" s="1"/>
  <c r="F369" i="3" l="1"/>
  <c r="E388" i="3"/>
  <c r="F388" i="3" s="1"/>
  <c r="J381" i="3" l="1"/>
  <c r="E387" i="3"/>
  <c r="F387" i="3" s="1"/>
  <c r="E386" i="3" l="1"/>
  <c r="F386" i="3" s="1"/>
  <c r="G186" i="12" l="1"/>
  <c r="G187" i="12" s="1"/>
  <c r="G188" i="12" s="1"/>
  <c r="G189" i="12" s="1"/>
  <c r="G190" i="12" s="1"/>
  <c r="G191" i="12" s="1"/>
  <c r="G192" i="12" s="1"/>
  <c r="G193" i="12" s="1"/>
  <c r="G194" i="12" s="1"/>
  <c r="G195" i="12" s="1"/>
  <c r="G196" i="12" s="1"/>
  <c r="G197" i="12" s="1"/>
  <c r="G198" i="12" s="1"/>
  <c r="G199" i="12" s="1"/>
  <c r="G200" i="12" s="1"/>
  <c r="G201" i="12" s="1"/>
  <c r="G202" i="12" s="1"/>
  <c r="G203" i="12" s="1"/>
  <c r="G204" i="12" s="1"/>
  <c r="G205" i="12" s="1"/>
  <c r="G206" i="12" s="1"/>
  <c r="G207" i="12" s="1"/>
  <c r="G208" i="12" s="1"/>
  <c r="G209" i="12" s="1"/>
  <c r="G210" i="12" s="1"/>
  <c r="G211" i="12" s="1"/>
  <c r="G212" i="12" s="1"/>
  <c r="G213" i="12" s="1"/>
  <c r="G214" i="12" s="1"/>
  <c r="G215" i="12" s="1"/>
  <c r="G216" i="12" l="1"/>
  <c r="G217" i="12" s="1"/>
  <c r="G218" i="12" s="1"/>
  <c r="G219" i="12" s="1"/>
  <c r="G220" i="12" s="1"/>
  <c r="G221" i="12" s="1"/>
  <c r="G222" i="12" s="1"/>
  <c r="G223" i="12" s="1"/>
  <c r="G224" i="12" s="1"/>
  <c r="G225" i="12" s="1"/>
  <c r="G226" i="12" s="1"/>
  <c r="G227" i="12" s="1"/>
  <c r="G228" i="12" s="1"/>
  <c r="G229" i="12" s="1"/>
  <c r="G230" i="12" s="1"/>
  <c r="G231" i="12" s="1"/>
  <c r="G232" i="12" s="1"/>
  <c r="G233" i="12" s="1"/>
  <c r="G234" i="12" s="1"/>
  <c r="G235" i="12" s="1"/>
  <c r="G236" i="12" s="1"/>
  <c r="G237" i="12" s="1"/>
  <c r="G238" i="12" s="1"/>
  <c r="G239" i="12" s="1"/>
  <c r="G240" i="12" s="1"/>
  <c r="G241" i="12" s="1"/>
  <c r="E367" i="3"/>
  <c r="F367" i="3" s="1"/>
  <c r="G242" i="12" l="1"/>
  <c r="G243" i="12" s="1"/>
  <c r="E366" i="3"/>
  <c r="F366" i="3" s="1"/>
  <c r="G244" i="12" l="1"/>
  <c r="G245" i="12" s="1"/>
  <c r="G246" i="12" s="1"/>
  <c r="G247" i="12" s="1"/>
  <c r="G248" i="12" s="1"/>
  <c r="G249" i="12" s="1"/>
  <c r="G250" i="12" s="1"/>
  <c r="G251" i="12" s="1"/>
  <c r="G252" i="12" s="1"/>
  <c r="G253" i="12" s="1"/>
  <c r="G254" i="12" s="1"/>
  <c r="G255" i="12" s="1"/>
  <c r="G256" i="12" s="1"/>
  <c r="G257" i="12" s="1"/>
  <c r="G258" i="12" s="1"/>
  <c r="G259" i="12" s="1"/>
  <c r="G260" i="12" s="1"/>
  <c r="G261" i="12" s="1"/>
  <c r="G262" i="12" s="1"/>
  <c r="G263" i="12" s="1"/>
  <c r="G264" i="12" s="1"/>
  <c r="G265" i="12" s="1"/>
  <c r="G266" i="12" s="1"/>
  <c r="G267" i="12" s="1"/>
  <c r="G268" i="12" s="1"/>
  <c r="G269" i="12" s="1"/>
  <c r="G270" i="12" s="1"/>
  <c r="G271" i="12" s="1"/>
  <c r="G272" i="12" s="1"/>
  <c r="G273" i="12" s="1"/>
  <c r="G274" i="12" s="1"/>
  <c r="G275" i="12" s="1"/>
  <c r="G276" i="12" s="1"/>
  <c r="G277" i="12" s="1"/>
  <c r="G278" i="12" s="1"/>
  <c r="G279" i="12" s="1"/>
  <c r="G280" i="12" s="1"/>
  <c r="G281" i="12" s="1"/>
  <c r="G282" i="12" s="1"/>
  <c r="G283" i="12" s="1"/>
  <c r="G284" i="12" s="1"/>
  <c r="G285" i="12" s="1"/>
  <c r="G286" i="12" s="1"/>
  <c r="G287" i="12" s="1"/>
  <c r="E365" i="3"/>
  <c r="F365" i="3" s="1"/>
  <c r="G288" i="12" l="1"/>
  <c r="G289" i="12" s="1"/>
  <c r="G290" i="12" s="1"/>
  <c r="G291" i="12" s="1"/>
  <c r="G292" i="12" s="1"/>
  <c r="G293" i="12" s="1"/>
  <c r="G294" i="12" s="1"/>
  <c r="G295" i="12" s="1"/>
  <c r="G296" i="12" s="1"/>
  <c r="G297" i="12" s="1"/>
  <c r="G298" i="12" s="1"/>
  <c r="G299" i="12" s="1"/>
  <c r="G300" i="12" s="1"/>
  <c r="G301" i="12" s="1"/>
  <c r="G302" i="12" s="1"/>
  <c r="G303" i="12" s="1"/>
  <c r="G304" i="12" s="1"/>
  <c r="G305" i="12" s="1"/>
  <c r="G306" i="12" s="1"/>
  <c r="G307" i="12" s="1"/>
  <c r="G308" i="12" s="1"/>
  <c r="G309" i="12" s="1"/>
  <c r="G310" i="12" s="1"/>
  <c r="G311" i="12" s="1"/>
  <c r="G312" i="12" s="1"/>
  <c r="G313" i="12" s="1"/>
  <c r="G314" i="12" s="1"/>
  <c r="G315" i="12" s="1"/>
  <c r="G316" i="12" s="1"/>
  <c r="G317" i="12" s="1"/>
  <c r="G318" i="12" s="1"/>
  <c r="G319" i="12" s="1"/>
  <c r="G320" i="12" s="1"/>
  <c r="G321" i="12" s="1"/>
  <c r="G322" i="12" s="1"/>
  <c r="G323" i="12" s="1"/>
  <c r="G324" i="12" s="1"/>
  <c r="G325" i="12" s="1"/>
  <c r="G326" i="12" s="1"/>
  <c r="E364" i="3"/>
  <c r="F364" i="3" l="1"/>
  <c r="E370" i="3"/>
  <c r="G381" i="3" s="1"/>
  <c r="C354" i="3"/>
  <c r="C355" i="3" s="1"/>
  <c r="C359" i="3"/>
  <c r="F360" i="3"/>
  <c r="C356" i="3" l="1"/>
  <c r="F356" i="3" s="1"/>
  <c r="F358" i="3" s="1"/>
  <c r="F361" i="3" s="1"/>
  <c r="F362" i="3" s="1"/>
  <c r="C357" i="3" l="1"/>
  <c r="C360" i="3"/>
  <c r="E350" i="3"/>
  <c r="F350" i="3" s="1"/>
  <c r="E349" i="3"/>
  <c r="F349" i="3" s="1"/>
  <c r="E348" i="3" l="1"/>
  <c r="F348" i="3" l="1"/>
  <c r="P5" i="12"/>
  <c r="P4" i="12"/>
  <c r="Q4" i="12" l="1"/>
  <c r="C334" i="3"/>
  <c r="C335" i="3" s="1"/>
  <c r="E329" i="3"/>
  <c r="F328" i="3"/>
  <c r="C336" i="3" l="1"/>
  <c r="C337" i="3" s="1"/>
  <c r="E330" i="3"/>
  <c r="F330" i="3" s="1"/>
  <c r="E345" i="3"/>
  <c r="F345" i="3" s="1"/>
  <c r="C338" i="3" l="1"/>
  <c r="C339" i="3" s="1"/>
  <c r="C340" i="3" s="1"/>
  <c r="C341" i="3" s="1"/>
  <c r="F336" i="3"/>
  <c r="F337" i="3" s="1"/>
  <c r="F340" i="3" s="1"/>
  <c r="F341" i="3" s="1"/>
  <c r="G330" i="3"/>
  <c r="G332" i="3" s="1"/>
  <c r="F332" i="3"/>
  <c r="X18" i="6" l="1"/>
  <c r="E323" i="3" l="1"/>
  <c r="F323" i="3" s="1"/>
  <c r="E322" i="3"/>
  <c r="F322" i="3" s="1"/>
  <c r="E346" i="3" l="1"/>
  <c r="F346" i="3" s="1"/>
  <c r="E347" i="3"/>
  <c r="E321" i="3"/>
  <c r="F321" i="3" s="1"/>
  <c r="E324" i="3"/>
  <c r="F347" i="3" l="1"/>
  <c r="F324" i="3"/>
  <c r="F333" i="3"/>
  <c r="E315" i="3"/>
  <c r="F315" i="3" s="1"/>
  <c r="E319" i="3" l="1"/>
  <c r="F319" i="3" s="1"/>
  <c r="E318" i="3"/>
  <c r="F318" i="3" s="1"/>
  <c r="M36" i="12" l="1"/>
  <c r="Q8" i="12" s="1"/>
  <c r="Q11" i="12" s="1"/>
  <c r="V150" i="12" l="1"/>
  <c r="V151" i="12" s="1"/>
  <c r="V152" i="12" s="1"/>
  <c r="V153" i="12" s="1"/>
  <c r="V3" i="12"/>
  <c r="V4" i="12" s="1"/>
  <c r="V5" i="12" s="1"/>
  <c r="V6" i="12" s="1"/>
  <c r="V7" i="12" s="1"/>
  <c r="V8" i="12" s="1"/>
  <c r="V9" i="12" s="1"/>
  <c r="V10" i="12" s="1"/>
  <c r="V11" i="12" s="1"/>
  <c r="V12" i="12" s="1"/>
  <c r="V13" i="12" s="1"/>
  <c r="V14" i="12" s="1"/>
  <c r="V15" i="12" s="1"/>
  <c r="V16" i="12" s="1"/>
  <c r="V17" i="12" s="1"/>
  <c r="V18" i="12" s="1"/>
  <c r="V19" i="12" s="1"/>
  <c r="V20" i="12" s="1"/>
  <c r="V21" i="12" s="1"/>
  <c r="V22" i="12" s="1"/>
  <c r="V23" i="12" s="1"/>
  <c r="V24" i="12" s="1"/>
  <c r="V25" i="12" s="1"/>
  <c r="V26" i="12" s="1"/>
  <c r="V27" i="12" s="1"/>
  <c r="V28" i="12" s="1"/>
  <c r="V29" i="12" s="1"/>
  <c r="V30" i="12" s="1"/>
  <c r="V31" i="12" s="1"/>
  <c r="V32" i="12" s="1"/>
  <c r="V33" i="12" s="1"/>
  <c r="V34" i="12" s="1"/>
  <c r="V35" i="12" s="1"/>
  <c r="V36" i="12" s="1"/>
  <c r="V37" i="12" s="1"/>
  <c r="V38" i="12" s="1"/>
  <c r="V39" i="12" s="1"/>
  <c r="V40" i="12" s="1"/>
  <c r="V41" i="12" s="1"/>
  <c r="V42" i="12" s="1"/>
  <c r="O4" i="12"/>
  <c r="O5" i="12" s="1"/>
  <c r="O6" i="12" s="1"/>
  <c r="O7" i="12" s="1"/>
  <c r="O8" i="12" s="1"/>
  <c r="O9" i="12" s="1"/>
  <c r="O10" i="12" s="1"/>
  <c r="O11" i="12" s="1"/>
  <c r="O12" i="12" s="1"/>
  <c r="O13" i="12" s="1"/>
  <c r="O14" i="12" s="1"/>
  <c r="O15" i="12" s="1"/>
  <c r="O16" i="12" s="1"/>
  <c r="O17" i="12" s="1"/>
  <c r="O18" i="12" s="1"/>
  <c r="O19" i="12" s="1"/>
  <c r="O20" i="12" s="1"/>
  <c r="O21" i="12" s="1"/>
  <c r="O22" i="12" s="1"/>
  <c r="O23" i="12" s="1"/>
  <c r="O24" i="12" s="1"/>
  <c r="O25" i="12" s="1"/>
  <c r="O26" i="12" s="1"/>
  <c r="O27" i="12" s="1"/>
  <c r="O28" i="12" s="1"/>
  <c r="O29" i="12" s="1"/>
  <c r="O30" i="12" s="1"/>
  <c r="O31" i="12" s="1"/>
  <c r="O32" i="12" s="1"/>
  <c r="O33" i="12" s="1"/>
  <c r="O34" i="12" s="1"/>
  <c r="O35" i="12" s="1"/>
  <c r="O36" i="12" s="1"/>
  <c r="O37" i="12" s="1"/>
  <c r="O38" i="12" s="1"/>
  <c r="O39" i="12" s="1"/>
  <c r="O40" i="12" s="1"/>
  <c r="O41" i="12" s="1"/>
  <c r="O42" i="12" s="1"/>
  <c r="O43" i="12" s="1"/>
  <c r="O44" i="12" s="1"/>
  <c r="O45" i="12" s="1"/>
  <c r="O46" i="12" l="1"/>
  <c r="O47" i="12" s="1"/>
  <c r="O48" i="12" s="1"/>
  <c r="O49" i="12" s="1"/>
  <c r="O50" i="12" s="1"/>
  <c r="O51" i="12" s="1"/>
  <c r="O52" i="12" s="1"/>
  <c r="O53" i="12" s="1"/>
  <c r="O54" i="12" s="1"/>
  <c r="O55" i="12" s="1"/>
  <c r="O56" i="12" s="1"/>
  <c r="O57" i="12" s="1"/>
  <c r="O58" i="12" s="1"/>
  <c r="O59" i="12" s="1"/>
  <c r="O60" i="12" s="1"/>
  <c r="O61" i="12" s="1"/>
  <c r="O62" i="12" s="1"/>
  <c r="O63" i="12" s="1"/>
  <c r="O64" i="12" s="1"/>
  <c r="O65" i="12" s="1"/>
  <c r="O66" i="12" s="1"/>
  <c r="O67" i="12" s="1"/>
  <c r="O68" i="12" s="1"/>
  <c r="O69" i="12" s="1"/>
  <c r="O70" i="12" s="1"/>
  <c r="O71" i="12" s="1"/>
  <c r="O72" i="12" s="1"/>
  <c r="O73" i="12" s="1"/>
  <c r="O74" i="12" s="1"/>
  <c r="O75" i="12" s="1"/>
  <c r="O76" i="12" s="1"/>
  <c r="O77" i="12" s="1"/>
  <c r="O78" i="12" s="1"/>
  <c r="O79" i="12" s="1"/>
  <c r="O80" i="12" s="1"/>
  <c r="O81" i="12" s="1"/>
  <c r="O82" i="12" s="1"/>
  <c r="O83" i="12" s="1"/>
  <c r="O84" i="12" s="1"/>
  <c r="O85" i="12" s="1"/>
  <c r="O86" i="12" s="1"/>
  <c r="O87" i="12" s="1"/>
  <c r="O88" i="12" s="1"/>
  <c r="O89" i="12" s="1"/>
  <c r="O90" i="12" s="1"/>
  <c r="O91" i="12" s="1"/>
  <c r="O92" i="12" s="1"/>
  <c r="O93" i="12" s="1"/>
  <c r="O94" i="12" s="1"/>
  <c r="O95" i="12" s="1"/>
  <c r="O96" i="12" s="1"/>
  <c r="O97" i="12" s="1"/>
  <c r="O98" i="12" s="1"/>
  <c r="O99" i="12" s="1"/>
  <c r="O100" i="12" s="1"/>
  <c r="O101" i="12" s="1"/>
  <c r="O102" i="12" s="1"/>
  <c r="O103" i="12" s="1"/>
  <c r="O104" i="12" s="1"/>
  <c r="O105" i="12" s="1"/>
  <c r="O106" i="12" s="1"/>
  <c r="O107" i="12" s="1"/>
  <c r="O108" i="12" s="1"/>
  <c r="O109" i="12" s="1"/>
  <c r="O110" i="12" s="1"/>
  <c r="O111" i="12" s="1"/>
  <c r="O112" i="12" s="1"/>
  <c r="O113" i="12" s="1"/>
  <c r="O114" i="12" s="1"/>
  <c r="O115" i="12" s="1"/>
  <c r="O116" i="12" s="1"/>
  <c r="O117" i="12" s="1"/>
  <c r="O118" i="12" s="1"/>
  <c r="O119" i="12" s="1"/>
  <c r="O120" i="12" s="1"/>
  <c r="O121" i="12" s="1"/>
  <c r="O122" i="12" s="1"/>
  <c r="O123" i="12" s="1"/>
  <c r="O124" i="12" s="1"/>
  <c r="O125" i="12" s="1"/>
  <c r="O126" i="12" s="1"/>
  <c r="O127" i="12" s="1"/>
  <c r="O128" i="12" s="1"/>
  <c r="O129" i="12" s="1"/>
  <c r="O130" i="12" s="1"/>
  <c r="O131" i="12" s="1"/>
  <c r="O132" i="12" s="1"/>
  <c r="O133" i="12" s="1"/>
  <c r="O134" i="12" s="1"/>
  <c r="O135" i="12" s="1"/>
  <c r="O136" i="12" s="1"/>
  <c r="O137" i="12" s="1"/>
  <c r="O138" i="12" s="1"/>
  <c r="O139" i="12" s="1"/>
  <c r="O140" i="12" s="1"/>
  <c r="O141" i="12" s="1"/>
  <c r="O142" i="12" s="1"/>
  <c r="O143" i="12" s="1"/>
  <c r="O144" i="12" s="1"/>
  <c r="O145" i="12" s="1"/>
  <c r="O146" i="12" s="1"/>
  <c r="O147" i="12" s="1"/>
  <c r="O148" i="12" s="1"/>
  <c r="O149" i="12" s="1"/>
  <c r="O150" i="12" s="1"/>
  <c r="O151" i="12" s="1"/>
  <c r="O152" i="12" s="1"/>
  <c r="O153" i="12" s="1"/>
  <c r="O154" i="12" s="1"/>
  <c r="O155" i="12" s="1"/>
  <c r="O156" i="12" s="1"/>
  <c r="O157" i="12" s="1"/>
  <c r="O158" i="12" s="1"/>
  <c r="O159" i="12" s="1"/>
  <c r="O160" i="12" s="1"/>
  <c r="O161" i="12" s="1"/>
  <c r="O162" i="12" s="1"/>
  <c r="O163" i="12" s="1"/>
  <c r="O164" i="12" s="1"/>
  <c r="O165" i="12" s="1"/>
  <c r="O166" i="12" s="1"/>
  <c r="O167" i="12" s="1"/>
  <c r="O168" i="12" s="1"/>
  <c r="O169" i="12" s="1"/>
  <c r="O170" i="12" s="1"/>
  <c r="O171" i="12" s="1"/>
  <c r="O172" i="12" s="1"/>
  <c r="O173" i="12" s="1"/>
  <c r="O174" i="12" s="1"/>
  <c r="O175" i="12" s="1"/>
  <c r="O176" i="12" s="1"/>
  <c r="O177" i="12" s="1"/>
  <c r="O178" i="12" s="1"/>
  <c r="O179" i="12" s="1"/>
  <c r="O180" i="12" s="1"/>
  <c r="O181" i="12" s="1"/>
  <c r="O182" i="12" s="1"/>
  <c r="O183" i="12" s="1"/>
  <c r="O184" i="12" s="1"/>
  <c r="O185" i="12" s="1"/>
  <c r="O186" i="12" s="1"/>
  <c r="O187" i="12" s="1"/>
  <c r="O188" i="12" s="1"/>
  <c r="O189" i="12" s="1"/>
  <c r="O190" i="12" s="1"/>
  <c r="O191" i="12" s="1"/>
  <c r="O192" i="12" s="1"/>
  <c r="O193" i="12" s="1"/>
  <c r="O194" i="12" s="1"/>
  <c r="O195" i="12" s="1"/>
  <c r="O196" i="12" s="1"/>
  <c r="O197" i="12" s="1"/>
  <c r="O198" i="12" s="1"/>
  <c r="O199" i="12" s="1"/>
  <c r="O200" i="12" s="1"/>
  <c r="O201" i="12" s="1"/>
  <c r="O202" i="12" s="1"/>
  <c r="O203" i="12" s="1"/>
  <c r="O204" i="12" s="1"/>
  <c r="O205" i="12" s="1"/>
  <c r="O206" i="12" s="1"/>
  <c r="O207" i="12" s="1"/>
  <c r="O208" i="12" s="1"/>
  <c r="O209" i="12" s="1"/>
  <c r="O210" i="12" s="1"/>
  <c r="O211" i="12" s="1"/>
  <c r="O212" i="12" s="1"/>
  <c r="O213" i="12" s="1"/>
  <c r="O214" i="12" s="1"/>
  <c r="E314" i="3"/>
  <c r="F314" i="3" s="1"/>
  <c r="O215" i="12" l="1"/>
  <c r="O216" i="12" s="1"/>
  <c r="O217" i="12" s="1"/>
  <c r="O218" i="12" s="1"/>
  <c r="O219" i="12" s="1"/>
  <c r="O220" i="12" s="1"/>
  <c r="O221" i="12" s="1"/>
  <c r="O222" i="12" s="1"/>
  <c r="O223" i="12" s="1"/>
  <c r="O224" i="12" s="1"/>
  <c r="O225" i="12" s="1"/>
  <c r="O226" i="12" s="1"/>
  <c r="O227" i="12" s="1"/>
  <c r="O228" i="12" s="1"/>
  <c r="O229" i="12" s="1"/>
  <c r="O230" i="12" s="1"/>
  <c r="O231" i="12" s="1"/>
  <c r="O232" i="12" s="1"/>
  <c r="O233" i="12" s="1"/>
  <c r="O234" i="12" s="1"/>
  <c r="O235" i="12" s="1"/>
  <c r="O236" i="12" s="1"/>
  <c r="O237" i="12" s="1"/>
  <c r="O238" i="12" s="1"/>
  <c r="O239" i="12" s="1"/>
  <c r="O240" i="12" s="1"/>
  <c r="O241" i="12" s="1"/>
  <c r="O242" i="12" s="1"/>
  <c r="O243" i="12" s="1"/>
  <c r="O244" i="12" s="1"/>
  <c r="O245" i="12" s="1"/>
  <c r="O246" i="12" s="1"/>
  <c r="O247" i="12" s="1"/>
  <c r="O248" i="12" s="1"/>
  <c r="O249" i="12" s="1"/>
  <c r="O250" i="12" s="1"/>
  <c r="O251" i="12" s="1"/>
  <c r="O252" i="12" s="1"/>
  <c r="O253" i="12" s="1"/>
  <c r="O254" i="12" s="1"/>
  <c r="O255" i="12" s="1"/>
  <c r="O256" i="12" s="1"/>
  <c r="O257" i="12" s="1"/>
  <c r="O258" i="12" s="1"/>
  <c r="O259" i="12" s="1"/>
  <c r="O260" i="12" s="1"/>
  <c r="O261" i="12" s="1"/>
  <c r="O262" i="12" s="1"/>
  <c r="O263" i="12" s="1"/>
  <c r="O264" i="12" s="1"/>
  <c r="O265" i="12" s="1"/>
  <c r="O266" i="12" s="1"/>
  <c r="O267" i="12" s="1"/>
  <c r="O268" i="12" s="1"/>
  <c r="O269" i="12" s="1"/>
  <c r="O270" i="12" s="1"/>
  <c r="O271" i="12" s="1"/>
  <c r="O272" i="12" s="1"/>
  <c r="O273" i="12" s="1"/>
  <c r="O274" i="12" s="1"/>
  <c r="O275" i="12" s="1"/>
  <c r="O276" i="12" s="1"/>
  <c r="O277" i="12" s="1"/>
  <c r="O278" i="12" s="1"/>
  <c r="O279" i="12" s="1"/>
  <c r="O280" i="12" s="1"/>
  <c r="O281" i="12" s="1"/>
  <c r="O282" i="12" s="1"/>
  <c r="O283" i="12" s="1"/>
  <c r="O284" i="12" s="1"/>
  <c r="O285" i="12" s="1"/>
  <c r="O286" i="12" s="1"/>
  <c r="O287" i="12" s="1"/>
  <c r="O288" i="12" s="1"/>
  <c r="O289" i="12" s="1"/>
  <c r="O290" i="12" s="1"/>
  <c r="O291" i="12" s="1"/>
  <c r="O292" i="12" s="1"/>
  <c r="O293" i="12" s="1"/>
  <c r="O294" i="12" s="1"/>
  <c r="O295" i="12" s="1"/>
  <c r="O296" i="12" s="1"/>
  <c r="O297" i="12" s="1"/>
  <c r="O298" i="12" s="1"/>
  <c r="O299" i="12" s="1"/>
  <c r="O300" i="12" s="1"/>
  <c r="O301" i="12" s="1"/>
  <c r="O302" i="12" s="1"/>
  <c r="O303" i="12" s="1"/>
  <c r="O304" i="12" s="1"/>
  <c r="O305" i="12" s="1"/>
  <c r="O306" i="12" s="1"/>
  <c r="O307" i="12" s="1"/>
  <c r="O308" i="12" s="1"/>
  <c r="O309" i="12" s="1"/>
  <c r="O310" i="12" s="1"/>
  <c r="O311" i="12" s="1"/>
  <c r="O312" i="12" s="1"/>
  <c r="O313" i="12" s="1"/>
  <c r="O314" i="12" s="1"/>
  <c r="O315" i="12" s="1"/>
  <c r="O316" i="12" s="1"/>
  <c r="O317" i="12" s="1"/>
  <c r="O318" i="12" s="1"/>
  <c r="O319" i="12" s="1"/>
  <c r="O320" i="12" s="1"/>
  <c r="O321" i="12" s="1"/>
  <c r="O322" i="12" s="1"/>
  <c r="O323" i="12" s="1"/>
  <c r="O324" i="12" l="1"/>
  <c r="O325" i="12" s="1"/>
  <c r="O326" i="12" s="1"/>
  <c r="O327" i="12" s="1"/>
  <c r="O328" i="12" s="1"/>
  <c r="O329" i="12" s="1"/>
  <c r="O330" i="12" s="1"/>
  <c r="O331" i="12" s="1"/>
  <c r="O332" i="12" s="1"/>
  <c r="O333" i="12" s="1"/>
  <c r="O334" i="12" s="1"/>
  <c r="O335" i="12" s="1"/>
  <c r="O336" i="12" s="1"/>
  <c r="O337" i="12" s="1"/>
  <c r="O338" i="12" s="1"/>
  <c r="O339" i="12" s="1"/>
  <c r="O341" i="12" s="1"/>
  <c r="O342" i="12" s="1"/>
  <c r="O343" i="12" s="1"/>
  <c r="O344" i="12" s="1"/>
  <c r="P327" i="12"/>
  <c r="E320" i="3"/>
  <c r="O345" i="12" l="1"/>
  <c r="O346" i="12" s="1"/>
  <c r="O347" i="12" s="1"/>
  <c r="O348" i="12" s="1"/>
  <c r="O349" i="12" s="1"/>
  <c r="O350" i="12" s="1"/>
  <c r="O351" i="12" s="1"/>
  <c r="O352" i="12" s="1"/>
  <c r="O353" i="12" s="1"/>
  <c r="O354" i="12" s="1"/>
  <c r="O355" i="12" s="1"/>
  <c r="O356" i="12" s="1"/>
  <c r="O357" i="12" s="1"/>
  <c r="O358" i="12" s="1"/>
  <c r="O359" i="12" s="1"/>
  <c r="O360" i="12" s="1"/>
  <c r="O361" i="12" s="1"/>
  <c r="O362" i="12" s="1"/>
  <c r="O363" i="12" s="1"/>
  <c r="O364" i="12" s="1"/>
  <c r="O365" i="12" s="1"/>
  <c r="O366" i="12" s="1"/>
  <c r="O367" i="12" s="1"/>
  <c r="O368" i="12" s="1"/>
  <c r="O369" i="12" s="1"/>
  <c r="O370" i="12" s="1"/>
  <c r="O371" i="12" s="1"/>
  <c r="O372" i="12" s="1"/>
  <c r="O373" i="12" s="1"/>
  <c r="O374" i="12" s="1"/>
  <c r="O375" i="12" s="1"/>
  <c r="O376" i="12" s="1"/>
  <c r="O377" i="12" s="1"/>
  <c r="O378" i="12" s="1"/>
  <c r="O379" i="12" s="1"/>
  <c r="O380" i="12" s="1"/>
  <c r="O381" i="12" s="1"/>
  <c r="O382" i="12" s="1"/>
  <c r="O383" i="12" s="1"/>
  <c r="O384" i="12" s="1"/>
  <c r="O385" i="12" s="1"/>
  <c r="O386" i="12" s="1"/>
  <c r="O387" i="12" s="1"/>
  <c r="O388" i="12" s="1"/>
  <c r="O389" i="12" s="1"/>
  <c r="O390" i="12" s="1"/>
  <c r="O391" i="12" s="1"/>
  <c r="O392" i="12" s="1"/>
  <c r="O393" i="12" s="1"/>
  <c r="O394" i="12" s="1"/>
  <c r="O395" i="12" s="1"/>
  <c r="O396" i="12" s="1"/>
  <c r="O397" i="12" s="1"/>
  <c r="O398" i="12" s="1"/>
  <c r="O399" i="12" s="1"/>
  <c r="O400" i="12" s="1"/>
  <c r="O401" i="12" s="1"/>
  <c r="O402" i="12" s="1"/>
  <c r="O403" i="12" s="1"/>
  <c r="O404" i="12" s="1"/>
  <c r="O405" i="12" s="1"/>
  <c r="O406" i="12" s="1"/>
  <c r="O407" i="12" s="1"/>
  <c r="O408" i="12" s="1"/>
  <c r="O409" i="12" s="1"/>
  <c r="O410" i="12" s="1"/>
  <c r="O411" i="12" s="1"/>
  <c r="O412" i="12" s="1"/>
  <c r="O413" i="12" s="1"/>
  <c r="O414" i="12" s="1"/>
  <c r="O415" i="12" s="1"/>
  <c r="O416" i="12" s="1"/>
  <c r="O417" i="12" s="1"/>
  <c r="O418" i="12" s="1"/>
  <c r="O419" i="12" s="1"/>
  <c r="O420" i="12" s="1"/>
  <c r="F320" i="3"/>
  <c r="E313" i="3"/>
  <c r="F313" i="3" s="1"/>
  <c r="E312" i="3" l="1"/>
  <c r="F312" i="3" s="1"/>
  <c r="E311" i="3" l="1"/>
  <c r="F311" i="3" s="1"/>
  <c r="E308" i="3" l="1"/>
  <c r="F308" i="3" s="1"/>
  <c r="E307" i="3" l="1"/>
  <c r="F307" i="3" s="1"/>
  <c r="E306" i="3"/>
  <c r="F306" i="3" s="1"/>
  <c r="E304" i="3" l="1"/>
  <c r="F304" i="3" s="1"/>
  <c r="E303" i="3"/>
  <c r="F303" i="3" s="1"/>
  <c r="G3" i="12" l="1"/>
  <c r="G4" i="12" s="1"/>
  <c r="G5" i="12" s="1"/>
  <c r="G6" i="12" s="1"/>
  <c r="G7" i="12" s="1"/>
  <c r="G8" i="12" s="1"/>
  <c r="G9" i="12" s="1"/>
  <c r="G10" i="12" s="1"/>
  <c r="G11" i="12" s="1"/>
  <c r="G12" i="12" s="1"/>
  <c r="G13" i="12" s="1"/>
  <c r="G14" i="12" s="1"/>
  <c r="G15" i="12" s="1"/>
  <c r="G16" i="12" s="1"/>
  <c r="G17" i="12" s="1"/>
  <c r="G18" i="12" s="1"/>
  <c r="G19" i="12" s="1"/>
  <c r="G20" i="12" s="1"/>
  <c r="G21" i="12" s="1"/>
  <c r="G22" i="12" s="1"/>
  <c r="G23" i="12" s="1"/>
  <c r="G24" i="12" s="1"/>
  <c r="G25" i="12" s="1"/>
  <c r="G26" i="12" s="1"/>
  <c r="G27" i="12" s="1"/>
  <c r="G28" i="12" s="1"/>
  <c r="G29" i="12" s="1"/>
  <c r="G30" i="12" s="1"/>
  <c r="G31" i="12" s="1"/>
  <c r="G32" i="12" s="1"/>
  <c r="G33" i="12" s="1"/>
  <c r="G34" i="12" s="1"/>
  <c r="G35" i="12" s="1"/>
  <c r="G36" i="12" s="1"/>
  <c r="G37" i="12" s="1"/>
  <c r="G38" i="12" s="1"/>
  <c r="G39" i="12" s="1"/>
  <c r="G40" i="12" s="1"/>
  <c r="G41" i="12" s="1"/>
  <c r="G42" i="12" s="1"/>
  <c r="G43" i="12" s="1"/>
  <c r="G44" i="12" s="1"/>
  <c r="G45" i="12" s="1"/>
  <c r="G46" i="12" s="1"/>
  <c r="G47" i="12" s="1"/>
  <c r="G48" i="12" s="1"/>
  <c r="G49" i="12" s="1"/>
  <c r="G50" i="12" s="1"/>
  <c r="G51" i="12" s="1"/>
  <c r="G52" i="12" s="1"/>
  <c r="G53" i="12" s="1"/>
  <c r="G54" i="12" s="1"/>
  <c r="G55" i="12" s="1"/>
  <c r="G56" i="12" s="1"/>
  <c r="G57" i="12" s="1"/>
  <c r="G58" i="12" s="1"/>
  <c r="G59" i="12" s="1"/>
  <c r="G60" i="12" s="1"/>
  <c r="G61" i="12" s="1"/>
  <c r="G62" i="12" s="1"/>
  <c r="G63" i="12" s="1"/>
  <c r="G64" i="12" s="1"/>
  <c r="G65" i="12" s="1"/>
  <c r="G66" i="12" s="1"/>
  <c r="G67" i="12" s="1"/>
  <c r="G68" i="12" s="1"/>
  <c r="G69" i="12" s="1"/>
  <c r="G70" i="12" s="1"/>
  <c r="G71" i="12" s="1"/>
  <c r="G72" i="12" s="1"/>
  <c r="E302" i="3" l="1"/>
  <c r="F302" i="3" s="1"/>
  <c r="E301" i="3"/>
  <c r="F301" i="3" s="1"/>
  <c r="E296" i="3" l="1"/>
  <c r="F296" i="3" s="1"/>
  <c r="H25" i="9" l="1"/>
  <c r="B25" i="9" l="1"/>
  <c r="B5" i="9"/>
  <c r="B7" i="9" s="1"/>
  <c r="B8" i="9" l="1"/>
  <c r="B9" i="9" s="1"/>
  <c r="B27" i="9" s="1"/>
  <c r="E25" i="9" l="1"/>
  <c r="E5" i="9"/>
  <c r="E7" i="9" s="1"/>
  <c r="E8" i="9" l="1"/>
  <c r="E9" i="9" s="1"/>
  <c r="E27" i="9" s="1"/>
  <c r="G73" i="12" l="1"/>
  <c r="G74" i="12" s="1"/>
  <c r="G75" i="12" s="1"/>
  <c r="G76" i="12" s="1"/>
  <c r="G77" i="12" s="1"/>
  <c r="G78" i="12" s="1"/>
  <c r="G79" i="12" s="1"/>
  <c r="G80" i="12" s="1"/>
  <c r="G81" i="12" s="1"/>
  <c r="G82" i="12" s="1"/>
  <c r="G83" i="12" s="1"/>
  <c r="G84" i="12" s="1"/>
  <c r="G85" i="12" s="1"/>
  <c r="E295" i="3"/>
  <c r="F295" i="3" s="1"/>
  <c r="E294" i="3"/>
  <c r="F294" i="3" s="1"/>
  <c r="G86" i="12" l="1"/>
  <c r="G87" i="12" s="1"/>
  <c r="G88" i="12" s="1"/>
  <c r="G89" i="12" s="1"/>
  <c r="G90" i="12" s="1"/>
  <c r="H5" i="9"/>
  <c r="H7" i="9" s="1"/>
  <c r="K17" i="9"/>
  <c r="G91" i="12" l="1"/>
  <c r="G92" i="12" s="1"/>
  <c r="G93" i="12" s="1"/>
  <c r="G94" i="12" s="1"/>
  <c r="G95" i="12" s="1"/>
  <c r="G96" i="12" s="1"/>
  <c r="G97" i="12" s="1"/>
  <c r="H8" i="9"/>
  <c r="H9" i="9" s="1"/>
  <c r="H27" i="9" s="1"/>
  <c r="B29" i="9" s="1"/>
  <c r="K7" i="9"/>
  <c r="K19" i="9" s="1"/>
  <c r="G98" i="12" l="1"/>
  <c r="G99" i="12" s="1"/>
  <c r="G100" i="12" s="1"/>
  <c r="G101" i="12" s="1"/>
  <c r="G102" i="12" s="1"/>
  <c r="G103" i="12" s="1"/>
  <c r="G104" i="12" s="1"/>
  <c r="G105" i="12" s="1"/>
  <c r="G106" i="12" s="1"/>
  <c r="G107" i="12" s="1"/>
  <c r="G108" i="12" s="1"/>
  <c r="K8" i="9"/>
  <c r="K9" i="9" s="1"/>
  <c r="G109" i="12" l="1"/>
  <c r="G110" i="12" s="1"/>
  <c r="G111" i="12" s="1"/>
  <c r="G112" i="12" s="1"/>
  <c r="G113" i="12" s="1"/>
  <c r="G114" i="12" s="1"/>
  <c r="G115" i="12" s="1"/>
  <c r="G116" i="12" s="1"/>
  <c r="G117" i="12" s="1"/>
  <c r="G118" i="12" s="1"/>
  <c r="G119" i="12" s="1"/>
  <c r="G120" i="12" s="1"/>
  <c r="G121" i="12" s="1"/>
  <c r="N15" i="9"/>
  <c r="N5" i="9"/>
  <c r="N6" i="9" s="1"/>
  <c r="G122" i="12" l="1"/>
  <c r="G123" i="12" s="1"/>
  <c r="G124" i="12" s="1"/>
  <c r="G125" i="12" s="1"/>
  <c r="G126" i="12" s="1"/>
  <c r="G127" i="12" s="1"/>
  <c r="G128" i="12" s="1"/>
  <c r="G129" i="12" s="1"/>
  <c r="G130" i="12" s="1"/>
  <c r="G131" i="12" s="1"/>
  <c r="G132" i="12" s="1"/>
  <c r="G133" i="12" s="1"/>
  <c r="G134" i="12" s="1"/>
  <c r="G135" i="12" s="1"/>
  <c r="G136" i="12" s="1"/>
  <c r="G137" i="12" s="1"/>
  <c r="G138" i="12" s="1"/>
  <c r="G139" i="12" s="1"/>
  <c r="G140" i="12" s="1"/>
  <c r="G141" i="12" s="1"/>
  <c r="G142" i="12" s="1"/>
  <c r="G143" i="12" s="1"/>
  <c r="G144" i="12" s="1"/>
  <c r="G145" i="12" s="1"/>
  <c r="G146" i="12" s="1"/>
  <c r="G147" i="12" s="1"/>
  <c r="G148" i="12" s="1"/>
  <c r="G149" i="12" s="1"/>
  <c r="G150" i="12" s="1"/>
  <c r="G151" i="12" s="1"/>
  <c r="G152" i="12" s="1"/>
  <c r="G153" i="12" s="1"/>
  <c r="G154" i="12" s="1"/>
  <c r="G155" i="12" s="1"/>
  <c r="G156" i="12" s="1"/>
  <c r="G157" i="12" s="1"/>
  <c r="G158" i="12" s="1"/>
  <c r="G159" i="12" s="1"/>
  <c r="G160" i="12" s="1"/>
  <c r="G161" i="12" s="1"/>
  <c r="G162" i="12" s="1"/>
  <c r="G163" i="12" s="1"/>
  <c r="G164" i="12" s="1"/>
  <c r="G165" i="12" s="1"/>
  <c r="G166" i="12" s="1"/>
  <c r="G167" i="12" s="1"/>
  <c r="G168" i="12" s="1"/>
  <c r="G169" i="12" s="1"/>
  <c r="G170" i="12" s="1"/>
  <c r="G171" i="12" s="1"/>
  <c r="G172" i="12" s="1"/>
  <c r="G173" i="12" s="1"/>
  <c r="G174" i="12" s="1"/>
  <c r="G175" i="12" s="1"/>
  <c r="G176" i="12" s="1"/>
  <c r="G177" i="12" s="1"/>
  <c r="G178" i="12" s="1"/>
  <c r="G179" i="12" s="1"/>
  <c r="G180" i="12" s="1"/>
  <c r="G181" i="12" s="1"/>
  <c r="G182" i="12" s="1"/>
  <c r="G183" i="12" s="1"/>
  <c r="G184" i="12" s="1"/>
  <c r="N7" i="9"/>
  <c r="Q15" i="9" l="1"/>
  <c r="Q5" i="9"/>
  <c r="Q6" i="9" s="1"/>
  <c r="Q7" i="9" s="1"/>
  <c r="Q17" i="9" l="1"/>
  <c r="E292" i="3" l="1"/>
  <c r="E291" i="3"/>
  <c r="F291" i="3" s="1"/>
  <c r="W19" i="9" l="1"/>
  <c r="T28" i="9" l="1"/>
  <c r="T5" i="9"/>
  <c r="T7" i="9" s="1"/>
  <c r="T8" i="9" l="1"/>
  <c r="T9" i="9" s="1"/>
  <c r="T30" i="9" s="1"/>
  <c r="Z30" i="9" l="1"/>
  <c r="Z4" i="9" l="1"/>
  <c r="Z5" i="9" l="1"/>
  <c r="Z6" i="9" s="1"/>
  <c r="Z32" i="9" s="1"/>
  <c r="W21" i="9" l="1"/>
  <c r="E289" i="3" l="1"/>
  <c r="F289" i="3" s="1"/>
  <c r="E288" i="3"/>
  <c r="F288" i="3" s="1"/>
  <c r="F283" i="3" l="1"/>
  <c r="E344" i="3"/>
  <c r="E285" i="3"/>
  <c r="E284" i="3"/>
  <c r="F284" i="3" s="1"/>
  <c r="E282" i="3"/>
  <c r="F282" i="3" s="1"/>
  <c r="E351" i="3" l="1"/>
  <c r="E352" i="3"/>
  <c r="F344" i="3"/>
  <c r="AC29" i="9"/>
  <c r="AC30" i="9" s="1"/>
  <c r="AC28" i="9" l="1"/>
  <c r="AC23" i="9" l="1"/>
  <c r="AF23" i="9"/>
  <c r="Z35" i="9" l="1"/>
  <c r="AB22" i="6" l="1"/>
  <c r="AA15" i="6"/>
  <c r="Y15" i="6"/>
  <c r="AA14" i="6"/>
  <c r="Y14" i="6"/>
  <c r="Y12" i="6"/>
  <c r="AA11" i="6"/>
  <c r="AA10" i="6"/>
  <c r="AA12" i="6" l="1"/>
  <c r="AA16" i="6"/>
  <c r="AA17" i="6" s="1"/>
  <c r="Y16" i="6"/>
  <c r="AC5" i="9"/>
  <c r="Y17" i="6" l="1"/>
  <c r="Y21" i="6"/>
  <c r="AC6" i="9"/>
  <c r="AC7" i="9" s="1"/>
  <c r="AC9" i="9" s="1"/>
  <c r="AC25" i="9" s="1"/>
  <c r="AI23" i="9" l="1"/>
  <c r="AF5" i="9" l="1"/>
  <c r="AF6" i="9" l="1"/>
  <c r="AF7" i="9" s="1"/>
  <c r="AF25" i="9" l="1"/>
  <c r="AF27" i="9" s="1"/>
  <c r="AI5" i="9" l="1"/>
  <c r="AI6" i="9" l="1"/>
  <c r="AI7" i="9" s="1"/>
  <c r="AI25" i="9" s="1"/>
  <c r="AR22" i="9" l="1"/>
  <c r="AO23" i="9" l="1"/>
  <c r="E276" i="3" l="1"/>
  <c r="F276" i="3" s="1"/>
  <c r="AR6" i="9" l="1"/>
  <c r="AR8" i="9" s="1"/>
  <c r="AR9" i="9" l="1"/>
  <c r="AR10" i="9" s="1"/>
  <c r="AR24" i="9" s="1"/>
  <c r="AL29" i="9" s="1"/>
  <c r="AL22" i="9"/>
  <c r="AL6" i="9"/>
  <c r="AO5" i="9"/>
  <c r="AL24" i="9" l="1"/>
  <c r="AL31" i="9" s="1"/>
  <c r="AO6" i="9"/>
  <c r="AO7" i="9" s="1"/>
  <c r="AO25" i="9" l="1"/>
  <c r="AR31" i="9" l="1"/>
  <c r="AR33" i="9" s="1"/>
  <c r="AL30" i="9"/>
  <c r="AL32" i="9" s="1"/>
  <c r="AL34" i="9" s="1"/>
  <c r="BW35" i="9" l="1"/>
  <c r="BN32" i="9"/>
  <c r="BZ30" i="9"/>
  <c r="BZ35" i="9" s="1"/>
  <c r="BM30" i="9"/>
  <c r="BJ30" i="9"/>
  <c r="BQ27" i="9"/>
  <c r="BZ22" i="9"/>
  <c r="BW22" i="9"/>
  <c r="BT22" i="9"/>
  <c r="BG22" i="9"/>
  <c r="BD22" i="9"/>
  <c r="BA22" i="9"/>
  <c r="AX22" i="9"/>
  <c r="AU22" i="9"/>
  <c r="BD6" i="9"/>
  <c r="BD8" i="9" s="1"/>
  <c r="BD9" i="9" s="1"/>
  <c r="BA6" i="9"/>
  <c r="BA8" i="9" s="1"/>
  <c r="BZ5" i="9"/>
  <c r="BZ7" i="9" s="1"/>
  <c r="BZ8" i="9" s="1"/>
  <c r="BW5" i="9"/>
  <c r="BW8" i="9" s="1"/>
  <c r="BW9" i="9" s="1"/>
  <c r="BT5" i="9"/>
  <c r="BT8" i="9" s="1"/>
  <c r="BQ5" i="9"/>
  <c r="BQ9" i="9" s="1"/>
  <c r="BM5" i="9"/>
  <c r="BM7" i="9" s="1"/>
  <c r="BM8" i="9" s="1"/>
  <c r="BJ5" i="9"/>
  <c r="BJ7" i="9" s="1"/>
  <c r="BJ8" i="9" s="1"/>
  <c r="AX5" i="9"/>
  <c r="AX6" i="9" s="1"/>
  <c r="AU5" i="9"/>
  <c r="AU6" i="9" s="1"/>
  <c r="BG3" i="9"/>
  <c r="BG5" i="9" s="1"/>
  <c r="AX24" i="9" l="1"/>
  <c r="BQ29" i="9"/>
  <c r="BQ31" i="9" s="1"/>
  <c r="BQ33" i="9" s="1"/>
  <c r="BZ24" i="9"/>
  <c r="BG6" i="9"/>
  <c r="BG24" i="9" s="1"/>
  <c r="BD25" i="9" s="1"/>
  <c r="BT9" i="9"/>
  <c r="BT10" i="9" s="1"/>
  <c r="BA9" i="9"/>
  <c r="BA10" i="9" s="1"/>
  <c r="BA24" i="9" s="1"/>
  <c r="BA26" i="9" s="1"/>
  <c r="BJ9" i="9"/>
  <c r="BM9" i="9"/>
  <c r="BM11" i="9" s="1"/>
  <c r="BD10" i="9"/>
  <c r="BD24" i="9" s="1"/>
  <c r="BW10" i="9"/>
  <c r="BW24" i="9" s="1"/>
  <c r="BD26" i="9" l="1"/>
  <c r="BD28" i="9" s="1"/>
  <c r="E277" i="3" l="1"/>
  <c r="F277" i="3" s="1"/>
  <c r="E275" i="3"/>
  <c r="F275" i="3" s="1"/>
  <c r="E274" i="3"/>
  <c r="F274" i="3" s="1"/>
  <c r="E61" i="2" l="1"/>
  <c r="E273" i="3" l="1"/>
  <c r="F273" i="3" s="1"/>
  <c r="E48" i="2" l="1"/>
  <c r="E27" i="2"/>
  <c r="E272" i="3" l="1"/>
  <c r="F272" i="3" s="1"/>
  <c r="E271" i="3"/>
  <c r="F271" i="3" s="1"/>
  <c r="E270" i="3"/>
  <c r="F270" i="3" s="1"/>
  <c r="E6" i="2" l="1"/>
  <c r="X6" i="6" l="1"/>
  <c r="E42" i="2" l="1"/>
  <c r="L42" i="2" l="1"/>
  <c r="E47" i="2"/>
  <c r="E45" i="2" l="1"/>
  <c r="E44" i="2" l="1"/>
  <c r="E43" i="2" l="1"/>
  <c r="E269" i="3" l="1"/>
  <c r="F269" i="3" s="1"/>
  <c r="E268" i="3"/>
  <c r="F268" i="3" s="1"/>
  <c r="E267" i="3"/>
  <c r="F267" i="3" s="1"/>
  <c r="E24" i="2" l="1"/>
  <c r="E22" i="2" l="1"/>
  <c r="E41" i="2" l="1"/>
  <c r="E40" i="2" l="1"/>
  <c r="E39" i="2" l="1"/>
  <c r="F41" i="2" s="1"/>
  <c r="E266" i="3" l="1"/>
  <c r="F266" i="3" s="1"/>
  <c r="E60" i="2" l="1"/>
  <c r="E59" i="2"/>
  <c r="W16" i="6" l="1"/>
  <c r="L58" i="2" l="1"/>
  <c r="L57" i="2"/>
  <c r="L56" i="2"/>
  <c r="L55" i="2"/>
  <c r="L54" i="2"/>
  <c r="L53" i="2"/>
  <c r="L52" i="2"/>
  <c r="L51" i="2"/>
  <c r="L50" i="2"/>
  <c r="L49" i="2"/>
  <c r="L38" i="2"/>
  <c r="L31" i="2"/>
  <c r="L21" i="2"/>
  <c r="L7" i="2"/>
  <c r="L5" i="2"/>
  <c r="L4" i="2"/>
  <c r="L12" i="2"/>
  <c r="H62" i="2" l="1"/>
  <c r="E20" i="2"/>
  <c r="L20" i="2" s="1"/>
  <c r="E15" i="2" l="1"/>
  <c r="L15" i="2" s="1"/>
  <c r="E14" i="2"/>
  <c r="L14" i="2" s="1"/>
  <c r="E13" i="2"/>
  <c r="L13" i="2" l="1"/>
  <c r="E265" i="3"/>
  <c r="F265" i="3" s="1"/>
  <c r="E264" i="3"/>
  <c r="F264" i="3" s="1"/>
  <c r="E263" i="3"/>
  <c r="F263" i="3" s="1"/>
  <c r="E262" i="3" l="1"/>
  <c r="F262" i="3" s="1"/>
  <c r="E25" i="2" l="1"/>
  <c r="L25" i="2" s="1"/>
  <c r="E23" i="2" l="1"/>
  <c r="L23" i="2" s="1"/>
  <c r="L39" i="2" l="1"/>
  <c r="E36" i="2" l="1"/>
  <c r="L36" i="2" s="1"/>
  <c r="E261" i="3" l="1"/>
  <c r="F261" i="3" s="1"/>
  <c r="G10" i="2" l="1"/>
  <c r="G8" i="2"/>
  <c r="F11" i="2"/>
  <c r="G11" i="2" s="1"/>
  <c r="F9" i="2"/>
  <c r="E37" i="2"/>
  <c r="L37" i="2" s="1"/>
  <c r="E35" i="2"/>
  <c r="L35" i="2" s="1"/>
  <c r="E34" i="2"/>
  <c r="L34" i="2" s="1"/>
  <c r="E33" i="2"/>
  <c r="L33" i="2" s="1"/>
  <c r="E32" i="2"/>
  <c r="L32" i="2" s="1"/>
  <c r="E30" i="2"/>
  <c r="L30" i="2" s="1"/>
  <c r="E29" i="2"/>
  <c r="L29" i="2" s="1"/>
  <c r="E28" i="2"/>
  <c r="L28" i="2" s="1"/>
  <c r="G9" i="2" l="1"/>
  <c r="G62" i="2" s="1"/>
  <c r="F62" i="2"/>
  <c r="L22" i="2"/>
  <c r="E260" i="3" l="1"/>
  <c r="F260" i="3" s="1"/>
  <c r="E259" i="3"/>
  <c r="F259" i="3" s="1"/>
  <c r="E258" i="3" l="1"/>
  <c r="F258" i="3" s="1"/>
  <c r="I8" i="2" l="1"/>
  <c r="J8" i="2" l="1"/>
  <c r="I11" i="2"/>
  <c r="J11" i="2" s="1"/>
  <c r="L11" i="2" s="1"/>
  <c r="I9" i="2"/>
  <c r="J9" i="2" s="1"/>
  <c r="L9" i="2" s="1"/>
  <c r="I10" i="2"/>
  <c r="J10" i="2" s="1"/>
  <c r="J62" i="2" l="1"/>
  <c r="K8" i="2"/>
  <c r="I62" i="2"/>
  <c r="K10" i="2"/>
  <c r="L10" i="2" s="1"/>
  <c r="L8" i="2" l="1"/>
  <c r="K62" i="2"/>
  <c r="C257" i="3" l="1"/>
  <c r="E256" i="3" l="1"/>
  <c r="F256" i="3" s="1"/>
  <c r="E255" i="3"/>
  <c r="F255" i="3" s="1"/>
  <c r="E254" i="3"/>
  <c r="F254" i="3" s="1"/>
  <c r="E243" i="3" l="1"/>
  <c r="F243" i="3" s="1"/>
  <c r="E242" i="3"/>
  <c r="F242" i="3" s="1"/>
  <c r="E252" i="3" l="1"/>
  <c r="F252" i="3" s="1"/>
  <c r="E251" i="3"/>
  <c r="F251" i="3" s="1"/>
  <c r="E250" i="3"/>
  <c r="F250" i="3" s="1"/>
  <c r="P113" i="6" l="1"/>
  <c r="P112" i="6"/>
  <c r="J48" i="6"/>
  <c r="J47" i="6"/>
  <c r="T82" i="6"/>
  <c r="T81" i="6"/>
  <c r="T80" i="6"/>
  <c r="T79" i="6"/>
  <c r="T78" i="6"/>
  <c r="T77" i="6"/>
  <c r="U77" i="6" s="1"/>
  <c r="W37" i="6"/>
  <c r="W38" i="6" s="1"/>
  <c r="U74" i="6"/>
  <c r="U73" i="6"/>
  <c r="U72" i="6"/>
  <c r="J49" i="6" l="1"/>
  <c r="J51" i="6" s="1"/>
  <c r="P114" i="6"/>
  <c r="P116" i="6" s="1"/>
  <c r="E246" i="3" l="1"/>
  <c r="F246" i="3" s="1"/>
  <c r="E257" i="3" l="1"/>
  <c r="F257" i="3" s="1"/>
  <c r="E244" i="3"/>
  <c r="F244" i="3" s="1"/>
  <c r="E253" i="3"/>
  <c r="F253" i="3" s="1"/>
  <c r="E249" i="3" l="1"/>
  <c r="F249" i="3" s="1"/>
  <c r="E248" i="3"/>
  <c r="F248" i="3" s="1"/>
  <c r="E247" i="3"/>
  <c r="F247" i="3" s="1"/>
  <c r="E245" i="3" l="1"/>
  <c r="F245" i="3" s="1"/>
  <c r="E241" i="3"/>
  <c r="F241" i="3" s="1"/>
  <c r="E240" i="3"/>
  <c r="F240" i="3" s="1"/>
  <c r="E239" i="3"/>
  <c r="F239" i="3" s="1"/>
  <c r="E238" i="3" l="1"/>
  <c r="F238" i="3" s="1"/>
  <c r="E237" i="3"/>
  <c r="F237" i="3" s="1"/>
  <c r="E236" i="3"/>
  <c r="F236" i="3" s="1"/>
  <c r="E235" i="3"/>
  <c r="F235" i="3" s="1"/>
  <c r="E234" i="3" l="1"/>
  <c r="F234" i="3" s="1"/>
  <c r="E233" i="3"/>
  <c r="F233" i="3" s="1"/>
  <c r="E232" i="3"/>
  <c r="F232" i="3" s="1"/>
  <c r="E231" i="3"/>
  <c r="F231" i="3" s="1"/>
  <c r="E230" i="3"/>
  <c r="E229" i="3"/>
  <c r="F229" i="3" s="1"/>
  <c r="E228" i="3"/>
  <c r="F228" i="3" s="1"/>
  <c r="E227" i="3"/>
  <c r="F227" i="3" s="1"/>
  <c r="E226" i="3"/>
  <c r="E225" i="3"/>
  <c r="F225" i="3" s="1"/>
  <c r="E224" i="3"/>
  <c r="F224" i="3" s="1"/>
  <c r="E223" i="3"/>
  <c r="F223" i="3" s="1"/>
  <c r="E222" i="3"/>
  <c r="F222" i="3" s="1"/>
  <c r="E221" i="3"/>
  <c r="E220" i="3"/>
  <c r="F220" i="3" s="1"/>
  <c r="E219" i="3"/>
  <c r="F219" i="3" s="1"/>
  <c r="E218" i="3"/>
  <c r="F218" i="3" s="1"/>
  <c r="E217" i="3"/>
  <c r="E216" i="3"/>
  <c r="F216" i="3" s="1"/>
  <c r="E215" i="3"/>
  <c r="F215" i="3" s="1"/>
  <c r="E214" i="3"/>
  <c r="F214" i="3" s="1"/>
  <c r="E213" i="3"/>
  <c r="F213" i="3" s="1"/>
  <c r="E212" i="3"/>
  <c r="E211" i="3"/>
  <c r="E210" i="3"/>
  <c r="F210" i="3" s="1"/>
  <c r="E209" i="3"/>
  <c r="F209" i="3" s="1"/>
  <c r="E208" i="3"/>
  <c r="F208" i="3" s="1"/>
  <c r="E207" i="3"/>
  <c r="E206" i="3"/>
  <c r="F206" i="3" s="1"/>
  <c r="E205" i="3"/>
  <c r="F205" i="3" s="1"/>
  <c r="E204" i="3"/>
  <c r="F204" i="3" s="1"/>
  <c r="E203" i="3"/>
  <c r="F203" i="3" s="1"/>
  <c r="E202" i="3"/>
  <c r="F202" i="3" s="1"/>
  <c r="E201" i="3"/>
  <c r="F201" i="3" s="1"/>
  <c r="E200" i="3"/>
  <c r="F200" i="3" s="1"/>
  <c r="E199" i="3"/>
  <c r="F199" i="3" s="1"/>
  <c r="E198" i="3"/>
  <c r="F198" i="3" s="1"/>
  <c r="E197" i="3"/>
  <c r="F197" i="3" s="1"/>
  <c r="E196" i="3"/>
  <c r="F196" i="3" s="1"/>
  <c r="E195" i="3"/>
  <c r="F195" i="3" s="1"/>
  <c r="E194" i="3"/>
  <c r="F194" i="3" s="1"/>
  <c r="E193" i="3"/>
  <c r="F193" i="3" s="1"/>
  <c r="E192" i="3"/>
  <c r="F192" i="3" s="1"/>
  <c r="E191" i="3"/>
  <c r="F191" i="3" s="1"/>
  <c r="E190" i="3"/>
  <c r="F190" i="3" s="1"/>
  <c r="E189" i="3"/>
  <c r="F189" i="3" s="1"/>
  <c r="E188" i="3"/>
  <c r="F188" i="3" s="1"/>
  <c r="E187" i="3"/>
  <c r="F187" i="3" s="1"/>
  <c r="E186" i="3"/>
  <c r="F186" i="3" s="1"/>
  <c r="E185" i="3"/>
  <c r="F185" i="3" s="1"/>
  <c r="E184" i="3"/>
  <c r="F184" i="3" s="1"/>
  <c r="E183" i="3"/>
  <c r="F183" i="3" s="1"/>
  <c r="E182" i="3"/>
  <c r="F182" i="3" s="1"/>
  <c r="E181" i="3"/>
  <c r="F181" i="3" s="1"/>
  <c r="E180" i="3"/>
  <c r="F180" i="3" s="1"/>
  <c r="E179" i="3"/>
  <c r="F179" i="3" s="1"/>
  <c r="E178" i="3"/>
  <c r="F178" i="3" s="1"/>
  <c r="E177" i="3"/>
  <c r="F177" i="3" s="1"/>
  <c r="E176" i="3"/>
  <c r="F176" i="3" s="1"/>
  <c r="E175" i="3"/>
  <c r="F175" i="3" s="1"/>
  <c r="E174" i="3"/>
  <c r="F174" i="3" s="1"/>
  <c r="E173" i="3"/>
  <c r="F173" i="3" s="1"/>
  <c r="E172" i="3"/>
  <c r="F172" i="3" s="1"/>
  <c r="E171" i="3"/>
  <c r="F171" i="3" s="1"/>
  <c r="E170" i="3"/>
  <c r="F170" i="3" s="1"/>
  <c r="E169" i="3"/>
  <c r="F169" i="3" s="1"/>
  <c r="E168" i="3"/>
  <c r="F168" i="3" s="1"/>
  <c r="E167" i="3"/>
  <c r="F167" i="3" s="1"/>
  <c r="E166" i="3"/>
  <c r="F166" i="3" s="1"/>
  <c r="E165" i="3"/>
  <c r="F165" i="3" s="1"/>
  <c r="E164" i="3"/>
  <c r="F164" i="3" s="1"/>
  <c r="E163" i="3"/>
  <c r="F163" i="3" s="1"/>
  <c r="E162" i="3"/>
  <c r="F162" i="3" s="1"/>
  <c r="E161" i="3"/>
  <c r="F161" i="3" s="1"/>
  <c r="E160" i="3"/>
  <c r="F160" i="3" s="1"/>
  <c r="E159" i="3"/>
  <c r="F159" i="3" s="1"/>
  <c r="E158" i="3"/>
  <c r="F158" i="3" s="1"/>
  <c r="E157" i="3"/>
  <c r="F157" i="3" s="1"/>
  <c r="E156" i="3"/>
  <c r="F156" i="3" s="1"/>
  <c r="E155" i="3"/>
  <c r="F155" i="3" s="1"/>
  <c r="E154" i="3"/>
  <c r="F154" i="3" s="1"/>
  <c r="E153" i="3"/>
  <c r="F153" i="3" s="1"/>
  <c r="E152" i="3"/>
  <c r="F152" i="3" s="1"/>
  <c r="E151" i="3"/>
  <c r="F151" i="3" s="1"/>
  <c r="E150" i="3"/>
  <c r="F150" i="3" s="1"/>
  <c r="E149" i="3"/>
  <c r="F149" i="3" s="1"/>
  <c r="E148" i="3"/>
  <c r="F148" i="3" s="1"/>
  <c r="E147" i="3"/>
  <c r="E146" i="3"/>
  <c r="F146" i="3" s="1"/>
  <c r="E145" i="3"/>
  <c r="F145" i="3" s="1"/>
  <c r="E144" i="3"/>
  <c r="F144" i="3" s="1"/>
  <c r="E143" i="3"/>
  <c r="F143" i="3" s="1"/>
  <c r="E142" i="3"/>
  <c r="E141" i="3"/>
  <c r="F141" i="3" s="1"/>
  <c r="E140" i="3"/>
  <c r="F140" i="3" s="1"/>
  <c r="E139" i="3"/>
  <c r="F139" i="3" s="1"/>
  <c r="E138" i="3"/>
  <c r="F138" i="3" s="1"/>
  <c r="E137" i="3"/>
  <c r="F137" i="3" s="1"/>
  <c r="E136" i="3"/>
  <c r="E135" i="3"/>
  <c r="F135" i="3" s="1"/>
  <c r="E134" i="3"/>
  <c r="F134" i="3" s="1"/>
  <c r="E133" i="3"/>
  <c r="F133" i="3" s="1"/>
  <c r="E132" i="3"/>
  <c r="F132" i="3" s="1"/>
  <c r="E131" i="3"/>
  <c r="F131" i="3" s="1"/>
  <c r="E130" i="3"/>
  <c r="F130" i="3" s="1"/>
  <c r="E129" i="3"/>
  <c r="F129" i="3" s="1"/>
  <c r="E128" i="3"/>
  <c r="F128" i="3" s="1"/>
  <c r="E127" i="3"/>
  <c r="F127" i="3" s="1"/>
  <c r="E126" i="3"/>
  <c r="E125" i="3"/>
  <c r="F125" i="3" s="1"/>
  <c r="E124" i="3"/>
  <c r="F124" i="3" s="1"/>
  <c r="E123" i="3"/>
  <c r="F123" i="3" s="1"/>
  <c r="E122" i="3"/>
  <c r="E121" i="3"/>
  <c r="F121" i="3" s="1"/>
  <c r="E120" i="3"/>
  <c r="F120" i="3" s="1"/>
  <c r="E119" i="3"/>
  <c r="F119" i="3" s="1"/>
  <c r="E118" i="3"/>
  <c r="E117" i="3"/>
  <c r="F117" i="3" s="1"/>
  <c r="E116" i="3"/>
  <c r="F116" i="3" s="1"/>
  <c r="E115" i="3"/>
  <c r="F115" i="3" s="1"/>
  <c r="E114" i="3"/>
  <c r="F114" i="3" s="1"/>
  <c r="E113" i="3"/>
  <c r="F113" i="3" s="1"/>
  <c r="E112" i="3"/>
  <c r="E111" i="3"/>
  <c r="F111" i="3" s="1"/>
  <c r="E110" i="3"/>
  <c r="F110" i="3" s="1"/>
  <c r="E109" i="3"/>
  <c r="F109" i="3" s="1"/>
  <c r="E108" i="3"/>
  <c r="F108" i="3" s="1"/>
  <c r="E107" i="3"/>
  <c r="E106" i="3"/>
  <c r="F106" i="3" s="1"/>
  <c r="E105" i="3"/>
  <c r="F105" i="3" s="1"/>
  <c r="E104" i="3"/>
  <c r="F104" i="3" s="1"/>
  <c r="E103" i="3"/>
  <c r="F103" i="3" s="1"/>
  <c r="E102" i="3"/>
  <c r="F102" i="3" s="1"/>
  <c r="E101" i="3"/>
  <c r="E100" i="3"/>
  <c r="F100" i="3" s="1"/>
  <c r="E99" i="3"/>
  <c r="F99" i="3" s="1"/>
  <c r="E98" i="3"/>
  <c r="F98" i="3" s="1"/>
  <c r="E97" i="3"/>
  <c r="F97" i="3" s="1"/>
  <c r="E96" i="3"/>
  <c r="F96" i="3" s="1"/>
  <c r="E95" i="3"/>
  <c r="E94" i="3"/>
  <c r="F94" i="3" s="1"/>
  <c r="E93" i="3"/>
  <c r="F93" i="3" s="1"/>
  <c r="E92" i="3"/>
  <c r="F92" i="3" s="1"/>
  <c r="E91" i="3"/>
  <c r="F91" i="3" s="1"/>
  <c r="E90" i="3"/>
  <c r="F90" i="3" s="1"/>
  <c r="E89" i="3"/>
  <c r="F89" i="3" s="1"/>
  <c r="E88" i="3"/>
  <c r="F88" i="3" s="1"/>
  <c r="E87" i="3"/>
  <c r="F87" i="3" s="1"/>
  <c r="E86" i="3"/>
  <c r="F86" i="3" s="1"/>
  <c r="E85" i="3"/>
  <c r="F85" i="3" s="1"/>
  <c r="E84" i="3"/>
  <c r="F84" i="3" s="1"/>
  <c r="E83" i="3"/>
  <c r="F83" i="3" s="1"/>
  <c r="E81" i="3"/>
  <c r="F81" i="3" s="1"/>
  <c r="E80" i="3"/>
  <c r="F80" i="3" s="1"/>
  <c r="E79" i="3"/>
  <c r="E78" i="3"/>
  <c r="F78" i="3" s="1"/>
  <c r="E77" i="3"/>
  <c r="F77" i="3" s="1"/>
  <c r="E76" i="3"/>
  <c r="F76" i="3" s="1"/>
  <c r="E75" i="3"/>
  <c r="F75" i="3" s="1"/>
  <c r="E74" i="3"/>
  <c r="F74" i="3" s="1"/>
  <c r="E73" i="3"/>
  <c r="F73" i="3" s="1"/>
  <c r="E72" i="3"/>
  <c r="F72" i="3" s="1"/>
  <c r="E71" i="3"/>
  <c r="F71" i="3" s="1"/>
  <c r="E70" i="3"/>
  <c r="F70" i="3" s="1"/>
  <c r="E68" i="3"/>
  <c r="F68" i="3" s="1"/>
  <c r="E67" i="3"/>
  <c r="F67" i="3" s="1"/>
  <c r="E66" i="3"/>
  <c r="F66" i="3" s="1"/>
  <c r="E65" i="3"/>
  <c r="F65" i="3" s="1"/>
  <c r="E64" i="3"/>
  <c r="F64" i="3" s="1"/>
  <c r="E63" i="3"/>
  <c r="F63" i="3" s="1"/>
  <c r="E62" i="3"/>
  <c r="F62" i="3" s="1"/>
  <c r="E61" i="3"/>
  <c r="F61" i="3" s="1"/>
  <c r="E60" i="3"/>
  <c r="F60" i="3" s="1"/>
  <c r="E59" i="3"/>
  <c r="F59" i="3" s="1"/>
  <c r="E58" i="3"/>
  <c r="F58" i="3" s="1"/>
  <c r="E57" i="3"/>
  <c r="F57" i="3" s="1"/>
  <c r="E56" i="3"/>
  <c r="F56" i="3" s="1"/>
  <c r="E55" i="3"/>
  <c r="F55" i="3" s="1"/>
  <c r="E54" i="3"/>
  <c r="F54" i="3" s="1"/>
  <c r="E53" i="3"/>
  <c r="F53" i="3" s="1"/>
  <c r="E52" i="3"/>
  <c r="F52" i="3" s="1"/>
  <c r="E51" i="3"/>
  <c r="F51" i="3" s="1"/>
  <c r="E48" i="3"/>
  <c r="F48" i="3" s="1"/>
  <c r="E47" i="3"/>
  <c r="F47" i="3" s="1"/>
  <c r="E45" i="3"/>
  <c r="F45" i="3" s="1"/>
  <c r="E42" i="3"/>
  <c r="F42" i="3" s="1"/>
  <c r="E41" i="3"/>
  <c r="F41" i="3" s="1"/>
  <c r="E40" i="3"/>
  <c r="F40" i="3" s="1"/>
  <c r="E39" i="3"/>
  <c r="F39" i="3" s="1"/>
  <c r="E38" i="3"/>
  <c r="F38" i="3" s="1"/>
  <c r="E35" i="3"/>
  <c r="F35" i="3" s="1"/>
  <c r="E34" i="3"/>
  <c r="F34" i="3" s="1"/>
  <c r="E33" i="3"/>
  <c r="F33" i="3" s="1"/>
  <c r="E32" i="3"/>
  <c r="F32" i="3" s="1"/>
  <c r="E30" i="3"/>
  <c r="F30" i="3" s="1"/>
  <c r="E29" i="3"/>
  <c r="F29" i="3" s="1"/>
  <c r="E28" i="3"/>
  <c r="F28" i="3" s="1"/>
  <c r="E27" i="3"/>
  <c r="F27" i="3" s="1"/>
  <c r="E25" i="3"/>
  <c r="F25" i="3" s="1"/>
  <c r="E24" i="3"/>
  <c r="F24" i="3" s="1"/>
  <c r="E23" i="3"/>
  <c r="F23" i="3" s="1"/>
  <c r="E22" i="3"/>
  <c r="F22" i="3" s="1"/>
  <c r="E21" i="3"/>
  <c r="F21" i="3" s="1"/>
  <c r="E17" i="3"/>
  <c r="F17" i="3" s="1"/>
  <c r="E16" i="3"/>
  <c r="F16" i="3" s="1"/>
  <c r="E15" i="3"/>
  <c r="F15" i="3" s="1"/>
  <c r="E14" i="3"/>
  <c r="F14" i="3" s="1"/>
  <c r="E13" i="3"/>
  <c r="F13" i="3" s="1"/>
  <c r="E12" i="3"/>
  <c r="F12" i="3" s="1"/>
  <c r="E8" i="3"/>
  <c r="F8" i="3" s="1"/>
  <c r="E6" i="3"/>
  <c r="F6" i="3" s="1"/>
  <c r="E5" i="3"/>
  <c r="F5" i="3" s="1"/>
  <c r="E3" i="3"/>
  <c r="F3" i="3" s="1"/>
  <c r="E2" i="3"/>
  <c r="F2" i="3" s="1"/>
  <c r="F79" i="3" l="1"/>
  <c r="F95" i="3"/>
  <c r="F101" i="3"/>
  <c r="F107" i="3"/>
  <c r="F122" i="3"/>
  <c r="F136" i="3"/>
  <c r="F142" i="3"/>
  <c r="F207" i="3"/>
  <c r="F211" i="3"/>
  <c r="F212" i="3"/>
  <c r="F217" i="3"/>
  <c r="F221" i="3"/>
  <c r="F226" i="3"/>
  <c r="F230" i="3"/>
  <c r="F112" i="3"/>
  <c r="F118" i="3"/>
  <c r="F126" i="3"/>
  <c r="F147" i="3"/>
  <c r="E19" i="2" l="1"/>
  <c r="L19" i="2" s="1"/>
  <c r="E18" i="2" l="1"/>
  <c r="L18" i="2" s="1"/>
  <c r="E17" i="2" l="1"/>
  <c r="L17" i="2" s="1"/>
  <c r="E16" i="2" l="1"/>
  <c r="L16" i="2" l="1"/>
  <c r="L62" i="2" s="1"/>
  <c r="E6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41" authorId="0" shapeId="0" xr:uid="{00000000-0006-0000-0600-000001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Remaining          28,583</t>
        </r>
      </text>
    </comment>
    <comment ref="U44" authorId="0" shapeId="0" xr:uid="{00000000-0006-0000-0600-000002000000}">
      <text>
        <r>
          <rPr>
            <sz val="9"/>
            <color indexed="81"/>
            <rFont val="Tahoma"/>
            <family val="2"/>
          </rPr>
          <t xml:space="preserve">Online transfer to EX 2nd Floor tenant Mr. Pervez pyar ali    Total deposit  Rs  98,583
      loor march 22                                                          Less                </t>
        </r>
        <r>
          <rPr>
            <u/>
            <sz val="9"/>
            <color indexed="81"/>
            <rFont val="Tahoma"/>
            <family val="2"/>
          </rPr>
          <t xml:space="preserve"> 70,000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Remaining          28,583
                                                       Paid thru this mont rent cash         </t>
        </r>
        <r>
          <rPr>
            <u/>
            <sz val="9"/>
            <color indexed="81"/>
            <rFont val="Tahoma"/>
            <family val="2"/>
          </rPr>
          <t>28,500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NIL</t>
        </r>
      </text>
    </comment>
    <comment ref="E60" authorId="0" shapeId="0" xr:uid="{00000000-0006-0000-0600-000004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  <comment ref="U62" authorId="0" shapeId="0" xr:uid="{00000000-0006-0000-0600-000003000000}">
      <text>
        <r>
          <rPr>
            <b/>
            <sz val="9"/>
            <color indexed="81"/>
            <rFont val="Tahoma"/>
            <family val="2"/>
          </rPr>
          <t>Rs 14000 received by ahmed &amp; Rs 12000 rec by mukhtiar in account of landhi home</t>
        </r>
      </text>
    </comment>
    <comment ref="U74" authorId="0" shapeId="0" xr:uid="{00000000-0006-0000-0600-000005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Details   72,000
cash     30,000       handed over to nadeem bhai
cash     15,000       handed over to nadeem bhai   
disocunt 10,000
cash      12,000  29-7-20
rem       5,000
received 5000 on 11 8 20 now nil balance</t>
        </r>
      </text>
    </comment>
    <comment ref="E75" authorId="0" shapeId="0" xr:uid="{00000000-0006-0000-0600-000006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                                                                                                              Rs 62,000
Less door/handle amount            21,500
      cash rec                             40,500 </t>
        </r>
      </text>
    </comment>
  </commentList>
</comments>
</file>

<file path=xl/sharedStrings.xml><?xml version="1.0" encoding="utf-8"?>
<sst xmlns="http://schemas.openxmlformats.org/spreadsheetml/2006/main" count="10171" uniqueCount="8127">
  <si>
    <t>Date</t>
  </si>
  <si>
    <t>Description</t>
  </si>
  <si>
    <t>020</t>
  </si>
  <si>
    <t>Amount</t>
  </si>
  <si>
    <t>Burhani Mehal</t>
  </si>
  <si>
    <t>Remarks</t>
  </si>
  <si>
    <t>048</t>
  </si>
  <si>
    <t>049</t>
  </si>
  <si>
    <t>045</t>
  </si>
  <si>
    <t>046</t>
  </si>
  <si>
    <t>047</t>
  </si>
  <si>
    <t>050</t>
  </si>
  <si>
    <t>051</t>
  </si>
  <si>
    <t>029</t>
  </si>
  <si>
    <t>030</t>
  </si>
  <si>
    <t>005</t>
  </si>
  <si>
    <t>012</t>
  </si>
  <si>
    <t>052</t>
  </si>
  <si>
    <t>014</t>
  </si>
  <si>
    <t>043</t>
  </si>
  <si>
    <t>058</t>
  </si>
  <si>
    <t>056</t>
  </si>
  <si>
    <t>The place Cinema</t>
  </si>
  <si>
    <t>Invoice for  banquet unit repaired</t>
  </si>
  <si>
    <t>Invoice for misc work</t>
  </si>
  <si>
    <t>Invoice for fan</t>
  </si>
  <si>
    <t>Falcon Mall</t>
  </si>
  <si>
    <t>060</t>
  </si>
  <si>
    <t>059</t>
  </si>
  <si>
    <t>044</t>
  </si>
  <si>
    <t>022</t>
  </si>
  <si>
    <t>006</t>
  </si>
  <si>
    <t>Invoice for O/m amount</t>
  </si>
  <si>
    <t>Invoice for retention amount</t>
  </si>
  <si>
    <t xml:space="preserve">Invoice for HVAC Workbohra develops </t>
  </si>
  <si>
    <t>FTC 06th Floor</t>
  </si>
  <si>
    <t>299</t>
  </si>
  <si>
    <t>PIONEER ENGINEERING SERVICES</t>
  </si>
  <si>
    <t>ACCOUNTS RECEIVABLES --- PENDING INVOICES</t>
  </si>
  <si>
    <t>Variation order of G.I ducting and M.S Pipes</t>
  </si>
  <si>
    <t>Ethnic</t>
  </si>
  <si>
    <t>Variation order for additional MCC  items</t>
  </si>
  <si>
    <t>67</t>
  </si>
  <si>
    <t>68</t>
  </si>
  <si>
    <t>Invoice for flexbile connector 8"</t>
  </si>
  <si>
    <t>Invoice for motor winding</t>
  </si>
  <si>
    <t>Project</t>
  </si>
  <si>
    <t xml:space="preserve">The Forum Shopping </t>
  </si>
  <si>
    <t>JPMC</t>
  </si>
  <si>
    <t>Waiting Area</t>
  </si>
  <si>
    <t>IPC-51</t>
  </si>
  <si>
    <t>IPC-08</t>
  </si>
  <si>
    <t>Variation order for BMS addition items</t>
  </si>
  <si>
    <t xml:space="preserve">Final Bill (excluding Retention) </t>
  </si>
  <si>
    <t xml:space="preserve">Final Bill (with Retention) </t>
  </si>
  <si>
    <t>Al-Hamd International</t>
  </si>
  <si>
    <t>Invoice #</t>
  </si>
  <si>
    <t>Client</t>
  </si>
  <si>
    <t>Invoice amount Exclusive of SST</t>
  </si>
  <si>
    <t>Rate</t>
  </si>
  <si>
    <t>SST Amount</t>
  </si>
  <si>
    <t>008</t>
  </si>
  <si>
    <t xml:space="preserve">M/S Arabian Sea Enterprises Limited.   </t>
  </si>
  <si>
    <t>009</t>
  </si>
  <si>
    <t xml:space="preserve">M/S DAWAT E HADIYAH  </t>
  </si>
  <si>
    <t>NIL</t>
  </si>
  <si>
    <t>011</t>
  </si>
  <si>
    <t>013</t>
  </si>
  <si>
    <t>M/S  Bank Alfalah Limited, </t>
  </si>
  <si>
    <t>013/1</t>
  </si>
  <si>
    <t>015</t>
  </si>
  <si>
    <t>016</t>
  </si>
  <si>
    <t>019</t>
  </si>
  <si>
    <t>021</t>
  </si>
  <si>
    <t>017</t>
  </si>
  <si>
    <t>018</t>
  </si>
  <si>
    <t>025</t>
  </si>
  <si>
    <t>026</t>
  </si>
  <si>
    <t>027</t>
  </si>
  <si>
    <t>028</t>
  </si>
  <si>
    <t>031</t>
  </si>
  <si>
    <t>032</t>
  </si>
  <si>
    <t>033</t>
  </si>
  <si>
    <t>034</t>
  </si>
  <si>
    <t>036</t>
  </si>
  <si>
    <t>032-1</t>
  </si>
  <si>
    <t>038</t>
  </si>
  <si>
    <t>M/S Virtual World</t>
  </si>
  <si>
    <t>035</t>
  </si>
  <si>
    <t>042</t>
  </si>
  <si>
    <t>037</t>
  </si>
  <si>
    <t>040</t>
  </si>
  <si>
    <t>M/S Spar Pakistan</t>
  </si>
  <si>
    <t>053</t>
  </si>
  <si>
    <t>054</t>
  </si>
  <si>
    <t>055</t>
  </si>
  <si>
    <t>M/S EFU Life Assurance</t>
  </si>
  <si>
    <t>M/S Allied Engineering</t>
  </si>
  <si>
    <t>079-900</t>
  </si>
  <si>
    <t xml:space="preserve">M/S Hatimi Building Maintenance </t>
  </si>
  <si>
    <t>080-901</t>
  </si>
  <si>
    <t>081-902</t>
  </si>
  <si>
    <t>082-903</t>
  </si>
  <si>
    <t>083-904</t>
  </si>
  <si>
    <t>084-905</t>
  </si>
  <si>
    <t>317a</t>
  </si>
  <si>
    <t>M/S  Bank Alfalah Limited</t>
  </si>
  <si>
    <t>M/S Aziz Tabba Foundation</t>
  </si>
  <si>
    <t>085-906</t>
  </si>
  <si>
    <t>086-907</t>
  </si>
  <si>
    <t>087-908</t>
  </si>
  <si>
    <t>088-909</t>
  </si>
  <si>
    <t>089-910</t>
  </si>
  <si>
    <t>090-911</t>
  </si>
  <si>
    <t>M/S Megaplex Cinemas</t>
  </si>
  <si>
    <t>M/S Nueplex Cinemas</t>
  </si>
  <si>
    <t>091-912</t>
  </si>
  <si>
    <t>092-913</t>
  </si>
  <si>
    <t>061</t>
  </si>
  <si>
    <t>M/S Nue multiplex Cinemas</t>
  </si>
  <si>
    <t>093-914</t>
  </si>
  <si>
    <t>062</t>
  </si>
  <si>
    <t>094-915</t>
  </si>
  <si>
    <t>024a</t>
  </si>
  <si>
    <t>M/S Afiniti Software solutions</t>
  </si>
  <si>
    <t>063</t>
  </si>
  <si>
    <t>095-916</t>
  </si>
  <si>
    <t>064</t>
  </si>
  <si>
    <t>065</t>
  </si>
  <si>
    <t>097-918</t>
  </si>
  <si>
    <t>066</t>
  </si>
  <si>
    <t>067</t>
  </si>
  <si>
    <t>098-919</t>
  </si>
  <si>
    <t>068</t>
  </si>
  <si>
    <t>070</t>
  </si>
  <si>
    <t>099-920</t>
  </si>
  <si>
    <t>072</t>
  </si>
  <si>
    <t>069</t>
  </si>
  <si>
    <t>071</t>
  </si>
  <si>
    <t>073</t>
  </si>
  <si>
    <t>100-921</t>
  </si>
  <si>
    <t>101-922</t>
  </si>
  <si>
    <t>102-923</t>
  </si>
  <si>
    <t>075</t>
  </si>
  <si>
    <t>023</t>
  </si>
  <si>
    <t>024</t>
  </si>
  <si>
    <t>076</t>
  </si>
  <si>
    <t>077</t>
  </si>
  <si>
    <t>078</t>
  </si>
  <si>
    <t>080</t>
  </si>
  <si>
    <t>103-924</t>
  </si>
  <si>
    <t>104-925</t>
  </si>
  <si>
    <t>079</t>
  </si>
  <si>
    <t>081</t>
  </si>
  <si>
    <t>105-926</t>
  </si>
  <si>
    <t>074</t>
  </si>
  <si>
    <t>082</t>
  </si>
  <si>
    <t>083</t>
  </si>
  <si>
    <t>084</t>
  </si>
  <si>
    <t>106-927</t>
  </si>
  <si>
    <t>107-928</t>
  </si>
  <si>
    <t>106-929</t>
  </si>
  <si>
    <t>085</t>
  </si>
  <si>
    <t>109-930</t>
  </si>
  <si>
    <t>M/S UBL</t>
  </si>
  <si>
    <t>039</t>
  </si>
  <si>
    <t>086</t>
  </si>
  <si>
    <t>087</t>
  </si>
  <si>
    <t>110-931</t>
  </si>
  <si>
    <t>041</t>
  </si>
  <si>
    <t>088</t>
  </si>
  <si>
    <t>111-932</t>
  </si>
  <si>
    <t>089</t>
  </si>
  <si>
    <t>112-933</t>
  </si>
  <si>
    <t>CN-01</t>
  </si>
  <si>
    <t>CN-02</t>
  </si>
  <si>
    <t>CN-03</t>
  </si>
  <si>
    <t>090</t>
  </si>
  <si>
    <t>091</t>
  </si>
  <si>
    <t>092</t>
  </si>
  <si>
    <t>113-934</t>
  </si>
  <si>
    <t>114-935</t>
  </si>
  <si>
    <t>093</t>
  </si>
  <si>
    <t>094</t>
  </si>
  <si>
    <t>095</t>
  </si>
  <si>
    <t>115-936</t>
  </si>
  <si>
    <t>096</t>
  </si>
  <si>
    <t>116-937</t>
  </si>
  <si>
    <t>097</t>
  </si>
  <si>
    <t>M/S IMTIAZ</t>
  </si>
  <si>
    <t>098</t>
  </si>
  <si>
    <t>0578</t>
  </si>
  <si>
    <t>Miss Fatima</t>
  </si>
  <si>
    <t>099</t>
  </si>
  <si>
    <t>117-938</t>
  </si>
  <si>
    <t>118-939</t>
  </si>
  <si>
    <t>119-940</t>
  </si>
  <si>
    <t>100</t>
  </si>
  <si>
    <t>120-941</t>
  </si>
  <si>
    <t>CN-04</t>
  </si>
  <si>
    <t>057</t>
  </si>
  <si>
    <t>121-942</t>
  </si>
  <si>
    <t>0580</t>
  </si>
  <si>
    <t>CN-05</t>
  </si>
  <si>
    <t>0581</t>
  </si>
  <si>
    <t>122-943</t>
  </si>
  <si>
    <t>0582</t>
  </si>
  <si>
    <t>123-944</t>
  </si>
  <si>
    <t>0584</t>
  </si>
  <si>
    <t>0585</t>
  </si>
  <si>
    <t>124-945</t>
  </si>
  <si>
    <t>DN-05</t>
  </si>
  <si>
    <t>125-946</t>
  </si>
  <si>
    <t>Payment Status</t>
  </si>
  <si>
    <t>Received</t>
  </si>
  <si>
    <t>Tax Period</t>
  </si>
  <si>
    <t>0587</t>
  </si>
  <si>
    <t>0589</t>
  </si>
  <si>
    <t>M/S  Deluxe Furnishing</t>
  </si>
  <si>
    <t>126-947</t>
  </si>
  <si>
    <t>M/S  Imtiaz Store</t>
  </si>
  <si>
    <t>127-948</t>
  </si>
  <si>
    <t>0588</t>
  </si>
  <si>
    <t>0590</t>
  </si>
  <si>
    <t>M/S Hyper Star</t>
  </si>
  <si>
    <t>Bill for the month of August 22</t>
  </si>
  <si>
    <t>Package unit Majlis area Bill # 012</t>
  </si>
  <si>
    <t>Tender Name</t>
  </si>
  <si>
    <t>Total</t>
  </si>
  <si>
    <t>IK Associates</t>
  </si>
  <si>
    <t>NEC</t>
  </si>
  <si>
    <t>Name &amp; Company Name</t>
  </si>
  <si>
    <t>Office No.</t>
  </si>
  <si>
    <t>Mobile No.</t>
  </si>
  <si>
    <t>Fax No.</t>
  </si>
  <si>
    <t>Residence No.</t>
  </si>
  <si>
    <t>Ali Jameel</t>
  </si>
  <si>
    <t>0312-2096292</t>
  </si>
  <si>
    <t>Atta ur Rehman (Karor)</t>
  </si>
  <si>
    <t>0606-810223</t>
  </si>
  <si>
    <t>PABX Key pad changed 15-11-2011</t>
  </si>
  <si>
    <t>Only deal in Panasonic system 32762027</t>
  </si>
  <si>
    <t>Obera Electronics</t>
  </si>
  <si>
    <t xml:space="preserve"> Naeem Khan 0345-2321110</t>
  </si>
  <si>
    <t>Zain comunication PABX repair</t>
  </si>
  <si>
    <t>Liaquat / Arshad Zia owner</t>
  </si>
  <si>
    <t>32737010-0300-2994505</t>
  </si>
  <si>
    <t>ZAIN  0333-3102369</t>
  </si>
  <si>
    <t>Ageco Aslam Azad</t>
  </si>
  <si>
    <t>051-2872988-28233336-22777844</t>
  </si>
  <si>
    <t>Aslam Azad  0333-5191811 Fax 051-2270126</t>
  </si>
  <si>
    <t>Auditorium &amp; Exhbition Hall</t>
  </si>
  <si>
    <t>6706423</t>
  </si>
  <si>
    <t>Ashraf Waste Busters</t>
  </si>
  <si>
    <t>5386679-5381583</t>
  </si>
  <si>
    <t>0333-3963780</t>
  </si>
  <si>
    <t>Amjad KESC</t>
  </si>
  <si>
    <t>9205204</t>
  </si>
  <si>
    <t>0333-2222597</t>
  </si>
  <si>
    <t>Arshad Amjad &amp; Abid Dykin DFA Chiller  (Ebara Brand)</t>
  </si>
  <si>
    <t>4542112-5</t>
  </si>
  <si>
    <t>freedom@cyber.net.pk</t>
  </si>
  <si>
    <t>4545871</t>
  </si>
  <si>
    <t>Azmat Iqbal</t>
  </si>
  <si>
    <t>azmatiqb@gmail.com</t>
  </si>
  <si>
    <t>Carrier  Mehmood DFA Chiller</t>
  </si>
  <si>
    <t>2200951-4</t>
  </si>
  <si>
    <t>syed.mehmood@pelcarrier.com</t>
  </si>
  <si>
    <t>2310330</t>
  </si>
  <si>
    <t>Mehmud  0301-8200891</t>
  </si>
  <si>
    <t>Khan Associates Kawasaki chillers</t>
  </si>
  <si>
    <t>36350091, 36003889</t>
  </si>
  <si>
    <t>info@khanassociate.com</t>
  </si>
  <si>
    <t>khanhvac@super.net.pk</t>
  </si>
  <si>
    <t>tanveer_m@khanassociate.com</t>
  </si>
  <si>
    <t>Newcon Carrier Engeineering New Carrier , Hitachi agent , FCU, Ahu</t>
  </si>
  <si>
    <t xml:space="preserve"> 34150832-33 , Aneela 0321-2280066</t>
  </si>
  <si>
    <t>aneela@nucon.com.pk,  azhar@nucon.com.pk,  info@nucon.com.pk,  abuzafar@nucon.com.pk  ,  faysalahmed@nucon.com.pk</t>
  </si>
  <si>
    <t>Coolent Engineering deals in Broad chillers</t>
  </si>
  <si>
    <t>Pell Carrier Junaid Alam  DFA Chiller</t>
  </si>
  <si>
    <t xml:space="preserve">  32200951-4    0321-2956529</t>
  </si>
  <si>
    <t>junaid.alam@pelgroup.com.pk</t>
  </si>
  <si>
    <t>32310330</t>
  </si>
  <si>
    <t>Alied Eng. Ser. Ltd</t>
  </si>
  <si>
    <t>5066901-13</t>
  </si>
  <si>
    <t>0300-8282633</t>
  </si>
  <si>
    <t>5066915-5066916</t>
  </si>
  <si>
    <t>Farid-ud- Din</t>
  </si>
  <si>
    <t>0333-3095676</t>
  </si>
  <si>
    <t>Maruf 0321-8726278</t>
  </si>
  <si>
    <t>Alied Eng. Ser. Ltd Broad chillers</t>
  </si>
  <si>
    <t>Accounts Anees  35066901</t>
  </si>
  <si>
    <t>ali.akhtar@eespak.com</t>
  </si>
  <si>
    <t>0321-8218002</t>
  </si>
  <si>
    <t>Zulqarnain Alied</t>
  </si>
  <si>
    <t>Irfan Accounts 0333-7078679</t>
  </si>
  <si>
    <t>Azeem Buksh</t>
  </si>
  <si>
    <t>5653516</t>
  </si>
  <si>
    <t>0320-4002188</t>
  </si>
  <si>
    <t>Arish 0300-2423755</t>
  </si>
  <si>
    <t xml:space="preserve">Akram Gyeser Maker </t>
  </si>
  <si>
    <t>0333-3766198</t>
  </si>
  <si>
    <t>2791399</t>
  </si>
  <si>
    <t>Abass Shahid Consultant</t>
  </si>
  <si>
    <t>4131989</t>
  </si>
  <si>
    <t>042-7118437</t>
  </si>
  <si>
    <t>Awari Towers</t>
  </si>
  <si>
    <t>5660100</t>
  </si>
  <si>
    <t>Azeem Mehmood Abad</t>
  </si>
  <si>
    <t>0345-3006281</t>
  </si>
  <si>
    <t>Akbar Mehmood (Kizar) 0300-8264864</t>
  </si>
  <si>
    <t>5872383-84</t>
  </si>
  <si>
    <t>0300-7258567</t>
  </si>
  <si>
    <t>5874773</t>
  </si>
  <si>
    <t>5872381-82</t>
  </si>
  <si>
    <t>Sattar Qizr office</t>
  </si>
  <si>
    <t>0300-2110302</t>
  </si>
  <si>
    <t>Asghar Sheikh</t>
  </si>
  <si>
    <t>2418000  (Ext 2600)</t>
  </si>
  <si>
    <t>0300-8212679</t>
  </si>
  <si>
    <t>2412255</t>
  </si>
  <si>
    <t>Asghar Rawl Pindi</t>
  </si>
  <si>
    <t>0334-5313008</t>
  </si>
  <si>
    <t>Anjar Wala (Pipe Fitting)</t>
  </si>
  <si>
    <t>217149</t>
  </si>
  <si>
    <t>Anis Ahmed &amp; Bros</t>
  </si>
  <si>
    <t>4545912-4536348</t>
  </si>
  <si>
    <t>Al Mutraza School</t>
  </si>
  <si>
    <t>4557952-4557992</t>
  </si>
  <si>
    <t>Aero Asia (111515151)</t>
  </si>
  <si>
    <t>7782851-54,  4545623-24</t>
  </si>
  <si>
    <t>7787891</t>
  </si>
  <si>
    <t>Aslam (J.I)</t>
  </si>
  <si>
    <t>5880990</t>
  </si>
  <si>
    <t>0300-8205820</t>
  </si>
  <si>
    <t>5883971</t>
  </si>
  <si>
    <t>00966-500861820</t>
  </si>
  <si>
    <t>Madina</t>
  </si>
  <si>
    <t>Arshad Ali (Fedral B Area)</t>
  </si>
  <si>
    <t>0320-400426</t>
  </si>
  <si>
    <t>Ali Asghar Jivan Gee</t>
  </si>
  <si>
    <t>4539623-4541510-4543442</t>
  </si>
  <si>
    <t>4520785</t>
  </si>
  <si>
    <t>Ansari Brothers Hammad Ansari</t>
  </si>
  <si>
    <t>2777958</t>
  </si>
  <si>
    <t>(300) +0321-2353322</t>
  </si>
  <si>
    <t>Arshad PABX</t>
  </si>
  <si>
    <t>2772407</t>
  </si>
  <si>
    <t>0320-4002972</t>
  </si>
  <si>
    <t xml:space="preserve">Arshad Ali  Eng works water Treat </t>
  </si>
  <si>
    <t>0320-4000426- 0300-2670374</t>
  </si>
  <si>
    <t>Ali Jaffer Multi Came International</t>
  </si>
  <si>
    <t>4543175- 4550779</t>
  </si>
  <si>
    <t>Sheheryar : 0302- 8221101</t>
  </si>
  <si>
    <t>Arshad Ali</t>
  </si>
  <si>
    <t>5681021 Ext : 5837778</t>
  </si>
  <si>
    <t>Ayesha Zahid</t>
  </si>
  <si>
    <t>6989738</t>
  </si>
  <si>
    <t>Zahid Rana 111237458</t>
  </si>
  <si>
    <t>Anwar Qureshi</t>
  </si>
  <si>
    <t>5069297-5065199</t>
  </si>
  <si>
    <t>Anwar Corporation  Afaq Hassan</t>
  </si>
  <si>
    <t>2428411-4</t>
  </si>
  <si>
    <t>anwarcorporation1950@gmail.com</t>
  </si>
  <si>
    <t>2424266</t>
  </si>
  <si>
    <t>Anwar Solangi</t>
  </si>
  <si>
    <t>5067258</t>
  </si>
  <si>
    <t>5067259</t>
  </si>
  <si>
    <t>Admin Dr.</t>
  </si>
  <si>
    <t>5685021 (Ext  678577)</t>
  </si>
  <si>
    <t>678577</t>
  </si>
  <si>
    <t>Afzal Jamil faisal abad</t>
  </si>
  <si>
    <t>336606-612622</t>
  </si>
  <si>
    <t>5837778</t>
  </si>
  <si>
    <t>Beherya complex -4 Ashraf Baig</t>
  </si>
  <si>
    <t>5610242-3</t>
  </si>
  <si>
    <t>M. Asif project director Beherya -4  5610242-243-264</t>
  </si>
  <si>
    <t>5610749</t>
  </si>
  <si>
    <t>Fax</t>
  </si>
  <si>
    <t>Asghar Machenical works (Shah Jee)</t>
  </si>
  <si>
    <t>5677954-5212432</t>
  </si>
  <si>
    <t>0300-2361659-03332132811</t>
  </si>
  <si>
    <t>527954</t>
  </si>
  <si>
    <t>4551421</t>
  </si>
  <si>
    <t>Ajmal Lahore</t>
  </si>
  <si>
    <t>6597685</t>
  </si>
  <si>
    <t>Aquil.Z. Lari Hydro Sealer</t>
  </si>
  <si>
    <t>433063,447056,443587</t>
  </si>
  <si>
    <t>Sharif Dr.</t>
  </si>
  <si>
    <t>440736-432047</t>
  </si>
  <si>
    <t>Arshad Hussain Lhr</t>
  </si>
  <si>
    <t>042-876955</t>
  </si>
  <si>
    <t>0300-8466128</t>
  </si>
  <si>
    <t>Shamshad</t>
  </si>
  <si>
    <t>042-7442616</t>
  </si>
  <si>
    <t>Avari Hotel</t>
  </si>
  <si>
    <t>525261,5660100</t>
  </si>
  <si>
    <t>Asghar Jalil Adamjee Inshu.</t>
  </si>
  <si>
    <t>2416860-2416402</t>
  </si>
  <si>
    <t>2426591</t>
  </si>
  <si>
    <t>5841194</t>
  </si>
  <si>
    <t>Arif-ul-Haq "Jang"</t>
  </si>
  <si>
    <t>2634589-2634366</t>
  </si>
  <si>
    <t>4968444,4966196</t>
  </si>
  <si>
    <t>Aquil-ur-Rehman (Engin.)</t>
  </si>
  <si>
    <t>4801102</t>
  </si>
  <si>
    <t>Ashiqin</t>
  </si>
  <si>
    <t>6319438-6327962</t>
  </si>
  <si>
    <r>
      <t xml:space="preserve">Moid  OR </t>
    </r>
    <r>
      <rPr>
        <sz val="16"/>
        <color indexed="53"/>
        <rFont val="Calibri"/>
        <family val="2"/>
      </rPr>
      <t>Moeed</t>
    </r>
    <r>
      <rPr>
        <sz val="16"/>
        <rFont val="Calibri"/>
        <family val="2"/>
      </rPr>
      <t xml:space="preserve"> Khan (HBFC)</t>
    </r>
  </si>
  <si>
    <t>513825- 518231</t>
  </si>
  <si>
    <t>6632039</t>
  </si>
  <si>
    <t>513825-518231</t>
  </si>
  <si>
    <t>Alim Laxair</t>
  </si>
  <si>
    <t>477400</t>
  </si>
  <si>
    <t>Ahmad Saeed Mian HBL</t>
  </si>
  <si>
    <t>577981/325</t>
  </si>
  <si>
    <t>0300-2108239</t>
  </si>
  <si>
    <t>642412</t>
  </si>
  <si>
    <t>Amafa Traders</t>
  </si>
  <si>
    <t>2427580,2424512</t>
  </si>
  <si>
    <t>32427512</t>
  </si>
  <si>
    <t>Ayaz Billa</t>
  </si>
  <si>
    <t>402535</t>
  </si>
  <si>
    <t>Anis P.V.C Fabricator</t>
  </si>
  <si>
    <t>6681341</t>
  </si>
  <si>
    <t>0300-9296366</t>
  </si>
  <si>
    <t>6619367</t>
  </si>
  <si>
    <t>Al- Zafar Electric</t>
  </si>
  <si>
    <t>573805</t>
  </si>
  <si>
    <t>Swimming Pool maintenance wala Saleem Akhtar</t>
  </si>
  <si>
    <t>0343-2302994, 0302-2103511  (he told charges for mat. 3000 apart from chemical)</t>
  </si>
  <si>
    <t>Air Tech System</t>
  </si>
  <si>
    <t>Adnan Zaki 0300-2352344</t>
  </si>
  <si>
    <t>6825634</t>
  </si>
  <si>
    <t>Asfand Yar Kahn 0344-3867417</t>
  </si>
  <si>
    <t>Air- Control (Mr. Safdar)</t>
  </si>
  <si>
    <t>5065841-4913572-4916667</t>
  </si>
  <si>
    <t>0300-224629</t>
  </si>
  <si>
    <t>4918029</t>
  </si>
  <si>
    <t>Air-Tec Engineers</t>
  </si>
  <si>
    <t>658986,658127</t>
  </si>
  <si>
    <t>Aziz Engineering</t>
  </si>
  <si>
    <t>6368868</t>
  </si>
  <si>
    <t>4963145</t>
  </si>
  <si>
    <t>Anees  Air Engineering</t>
  </si>
  <si>
    <t>0300-9278109</t>
  </si>
  <si>
    <t>4927104</t>
  </si>
  <si>
    <t>Anees Abass</t>
  </si>
  <si>
    <t>Asif Akram Mr</t>
  </si>
  <si>
    <t>5840611</t>
  </si>
  <si>
    <t>5840614-5840612</t>
  </si>
  <si>
    <t>Al-Murtaza School (Boys)</t>
  </si>
  <si>
    <t>4311533- 4558715</t>
  </si>
  <si>
    <t>A.C.E Laboratories</t>
  </si>
  <si>
    <t>203226-203982</t>
  </si>
  <si>
    <t>Air Guide A- Ghaffoor</t>
  </si>
  <si>
    <t>433256,4531480</t>
  </si>
  <si>
    <t>Ashraf Awan Architect</t>
  </si>
  <si>
    <r>
      <t>5881584-</t>
    </r>
    <r>
      <rPr>
        <sz val="18"/>
        <color indexed="12"/>
        <rFont val="Calibri"/>
        <family val="2"/>
      </rPr>
      <t>549952</t>
    </r>
  </si>
  <si>
    <t>Arabian Traders    (Riaz Bhai)</t>
  </si>
  <si>
    <t>5887860</t>
  </si>
  <si>
    <t>0301-7472514</t>
  </si>
  <si>
    <t>Akbar Mehmood (Quizar Ass)</t>
  </si>
  <si>
    <t>5872383,5872384</t>
  </si>
  <si>
    <t>5874773            5867237</t>
  </si>
  <si>
    <t>5872381,5872382</t>
  </si>
  <si>
    <t>Aero Asia</t>
  </si>
  <si>
    <t>7782851 - 54</t>
  </si>
  <si>
    <t>4545623-24</t>
  </si>
  <si>
    <t>Agha Jhonson</t>
  </si>
  <si>
    <t>Arif Associate Architect</t>
  </si>
  <si>
    <t>4943168,4938088,4937309</t>
  </si>
  <si>
    <t>Amin Ullah Grill makers</t>
  </si>
  <si>
    <t>6619034,6680592</t>
  </si>
  <si>
    <t xml:space="preserve">Amir Ice Machine Repairer </t>
  </si>
  <si>
    <t>4126784</t>
  </si>
  <si>
    <t>Aden Insulation</t>
  </si>
  <si>
    <t>2437324-2427852</t>
  </si>
  <si>
    <t>Amir Ali Kabaria</t>
  </si>
  <si>
    <t>293816</t>
  </si>
  <si>
    <t>Anwar Hussain (Elect)</t>
  </si>
  <si>
    <t>6340166</t>
  </si>
  <si>
    <t>A.G. Nawaz Adamjee</t>
  </si>
  <si>
    <t>2412623</t>
  </si>
  <si>
    <t>2429035</t>
  </si>
  <si>
    <t>Adamjee Inshurance</t>
  </si>
  <si>
    <t>2310271 - 74</t>
  </si>
  <si>
    <t>Shehbaz duct</t>
  </si>
  <si>
    <t>0321-2143177</t>
  </si>
  <si>
    <t>Axle Product Factory</t>
  </si>
  <si>
    <t>0201-750572-75-76</t>
  </si>
  <si>
    <t>Aero Asia (111-51-51-51)</t>
  </si>
  <si>
    <t>2787981</t>
  </si>
  <si>
    <t>Aero Tech</t>
  </si>
  <si>
    <t>0300-8243045 Azmat Iqbal</t>
  </si>
  <si>
    <t>A.E.G Factory</t>
  </si>
  <si>
    <t>2576005-9</t>
  </si>
  <si>
    <t>A. Rehman &amp; Company</t>
  </si>
  <si>
    <t>4389923-5</t>
  </si>
  <si>
    <t>Angro Civic Sprinkler System</t>
  </si>
  <si>
    <t>6688613-6683198</t>
  </si>
  <si>
    <t>Aquatech cooling towers</t>
  </si>
  <si>
    <t>4993001-3</t>
  </si>
  <si>
    <t>4993004</t>
  </si>
  <si>
    <t>Irfan plumber</t>
  </si>
  <si>
    <t>0345-3930879</t>
  </si>
  <si>
    <t>Mabani Steel Pakistan (M. Younus)</t>
  </si>
  <si>
    <t>35835830-35370657</t>
  </si>
  <si>
    <t>Port Qasim steel structure</t>
  </si>
  <si>
    <t>0321-8979799 Younus</t>
  </si>
  <si>
    <t>karachi@mabanistell.com</t>
  </si>
  <si>
    <t>4543044-4545912-                4536348-4548809-</t>
  </si>
  <si>
    <t>4545905</t>
  </si>
  <si>
    <t>4545905,4548809</t>
  </si>
  <si>
    <t>A.D.C Multan Fazil Asghar</t>
  </si>
  <si>
    <r>
      <t>513016,</t>
    </r>
    <r>
      <rPr>
        <sz val="18"/>
        <color indexed="12"/>
        <rFont val="Calibri"/>
        <family val="2"/>
      </rPr>
      <t>32069</t>
    </r>
  </si>
  <si>
    <t>Air Control Mr. Safdar</t>
  </si>
  <si>
    <t>4913572,4916667</t>
  </si>
  <si>
    <t>Amin Ullah Cool-Flow</t>
  </si>
  <si>
    <t>6619034,6677973</t>
  </si>
  <si>
    <t>6680592,6643071</t>
  </si>
  <si>
    <t>Au Technologies</t>
  </si>
  <si>
    <t>2213491-3</t>
  </si>
  <si>
    <t xml:space="preserve">Air Flow Specialist Mohsin </t>
  </si>
  <si>
    <t>4540226-4543367</t>
  </si>
  <si>
    <t>Ashraf 0300-2129145  Mohsin 0321-8287754</t>
  </si>
  <si>
    <t>4540226</t>
  </si>
  <si>
    <t>0321-8287754 Mohsin</t>
  </si>
  <si>
    <t>Ansar Ali Gill Lahore</t>
  </si>
  <si>
    <t>042-7593589</t>
  </si>
  <si>
    <t>Ahmed P/A System Installer</t>
  </si>
  <si>
    <t>4982633</t>
  </si>
  <si>
    <t>Al- Kousar Chemical</t>
  </si>
  <si>
    <t>6909346</t>
  </si>
  <si>
    <t>6980584</t>
  </si>
  <si>
    <t>Kousar Manidi Baha ud Din</t>
  </si>
  <si>
    <t>0546-502678</t>
  </si>
  <si>
    <t>Abdul  Rauf Chouhdhri</t>
  </si>
  <si>
    <t>051-5584731-5583168</t>
  </si>
  <si>
    <t>0300-8164248</t>
  </si>
  <si>
    <t>Abdullah Patel</t>
  </si>
  <si>
    <t>6682304</t>
  </si>
  <si>
    <t>Ajmeri Eng. Mr. Sattar</t>
  </si>
  <si>
    <t>7776569</t>
  </si>
  <si>
    <t>7787619</t>
  </si>
  <si>
    <t xml:space="preserve">Ahmed Ali Copper Pipes </t>
  </si>
  <si>
    <t>2422856,2428526</t>
  </si>
  <si>
    <t>Air Ports</t>
  </si>
  <si>
    <t>45791190-2</t>
  </si>
  <si>
    <t>Arshad Dy.ce P/c Lhr</t>
  </si>
  <si>
    <t>6364786</t>
  </si>
  <si>
    <t>6311841</t>
  </si>
  <si>
    <t>Amin-k-Dr. Blep</t>
  </si>
  <si>
    <t>9722 Mobile 223367</t>
  </si>
  <si>
    <t>678535</t>
  </si>
  <si>
    <t>Ahmed Sharif</t>
  </si>
  <si>
    <t>0300-331622-2412831,2</t>
  </si>
  <si>
    <t>4930085,4935373</t>
  </si>
  <si>
    <t xml:space="preserve"> </t>
  </si>
  <si>
    <t>Abid Steel Traders</t>
  </si>
  <si>
    <t>2729557</t>
  </si>
  <si>
    <t>2620826 Not in Diary</t>
  </si>
  <si>
    <t>Arif Malik</t>
  </si>
  <si>
    <t>5881657-58</t>
  </si>
  <si>
    <t>541854</t>
  </si>
  <si>
    <t>Asghr Mech Works</t>
  </si>
  <si>
    <t>5677954,512432</t>
  </si>
  <si>
    <t>Afzal Mughal (Mughal Devlopers)</t>
  </si>
  <si>
    <t>3589 2027- 5389706</t>
  </si>
  <si>
    <t>Sect (Khizar) New 5892027              5389706</t>
  </si>
  <si>
    <t>Fax : 5389706</t>
  </si>
  <si>
    <t>Usman mughal 03458001800</t>
  </si>
  <si>
    <t xml:space="preserve">Afzal mughal 03212381320
</t>
  </si>
  <si>
    <t>Mughal Building Maintinance inchgarg</t>
  </si>
  <si>
    <t>0300-2119870</t>
  </si>
  <si>
    <t>45791190-92</t>
  </si>
  <si>
    <t>Air Devices Musharaf &amp; Sons.</t>
  </si>
  <si>
    <t>4573562</t>
  </si>
  <si>
    <t>Air Flow Mr. Rais</t>
  </si>
  <si>
    <t>547527-542472-                    312388-5443541</t>
  </si>
  <si>
    <t>312388</t>
  </si>
  <si>
    <t>fSEM</t>
  </si>
  <si>
    <t>Aziz Lahore</t>
  </si>
  <si>
    <t>0333-4369673</t>
  </si>
  <si>
    <t>Aziz Khan (Axile)</t>
  </si>
  <si>
    <t>2574668</t>
  </si>
  <si>
    <t>4968611</t>
  </si>
  <si>
    <t>Aftab Khan  (Axile)</t>
  </si>
  <si>
    <t xml:space="preserve">2573551,2574668 Sir </t>
  </si>
  <si>
    <t>4557646-2434599-4554676 Mam</t>
  </si>
  <si>
    <t>4554676</t>
  </si>
  <si>
    <t>2421738</t>
  </si>
  <si>
    <t>Awami A/Cond. Muzammil</t>
  </si>
  <si>
    <t>5890965</t>
  </si>
  <si>
    <t>Ahmed Ali &amp; Brothers</t>
  </si>
  <si>
    <t>2428526</t>
  </si>
  <si>
    <t>2422856</t>
  </si>
  <si>
    <t>Arco Chemicals</t>
  </si>
  <si>
    <t>lkin</t>
  </si>
  <si>
    <t>Alla-ud- Din</t>
  </si>
  <si>
    <t>4926946</t>
  </si>
  <si>
    <t>7225088</t>
  </si>
  <si>
    <t>Almuniem Sheet Hussaini</t>
  </si>
  <si>
    <t>2729627</t>
  </si>
  <si>
    <t>Afzal Khan Ex NFL</t>
  </si>
  <si>
    <t>4987634</t>
  </si>
  <si>
    <t>Askari Leasing (Ltd) Shafiq</t>
  </si>
  <si>
    <t>4529261- 4529264</t>
  </si>
  <si>
    <t>4551850-4529265-4529258-59-4551586</t>
  </si>
  <si>
    <t>Fax: 4537150</t>
  </si>
  <si>
    <t>Askari bank Clifton</t>
  </si>
  <si>
    <t>5868551-3</t>
  </si>
  <si>
    <t>Arifa (Saudia 4131989)</t>
  </si>
  <si>
    <t>0427147059</t>
  </si>
  <si>
    <t>03009260143,  0096652091835</t>
  </si>
  <si>
    <t>Razia RCC Pipe</t>
  </si>
  <si>
    <t>34911011-      34919110</t>
  </si>
  <si>
    <t>0333-7041951   Miss Reshma</t>
  </si>
  <si>
    <t>Arif Butt Islamabad)</t>
  </si>
  <si>
    <t>051-4845997</t>
  </si>
  <si>
    <t>Anis Air Engineering</t>
  </si>
  <si>
    <t>Ahmad Saeed (Lasmo)</t>
  </si>
  <si>
    <t>5872041-5838396</t>
  </si>
  <si>
    <t>Almuniun Framing Door</t>
  </si>
  <si>
    <t>5837631</t>
  </si>
  <si>
    <t>Abdul Majid (Pipe Insulator)</t>
  </si>
  <si>
    <t>5893036</t>
  </si>
  <si>
    <t>TBM Aman</t>
  </si>
  <si>
    <t>0322-3216360 , 021-34823321.</t>
  </si>
  <si>
    <t>37616985-34978124</t>
  </si>
  <si>
    <t>Azam Plumber</t>
  </si>
  <si>
    <t>5890425</t>
  </si>
  <si>
    <t>5884335</t>
  </si>
  <si>
    <t>Azam  Fabricator</t>
  </si>
  <si>
    <t>0334-4398920</t>
  </si>
  <si>
    <t xml:space="preserve">Agha Khan Hospital </t>
  </si>
  <si>
    <t>4930056-10</t>
  </si>
  <si>
    <t>A.H Constructions</t>
  </si>
  <si>
    <t>35241976-35241977</t>
  </si>
  <si>
    <t>Fareed 0321-6752778</t>
  </si>
  <si>
    <t>0301-2870398</t>
  </si>
  <si>
    <t>Farooq Hussain 0335-3311915 tax matters in AH.</t>
  </si>
  <si>
    <t>Aziz Soharwardi</t>
  </si>
  <si>
    <t>5844683</t>
  </si>
  <si>
    <t>0300-8220800</t>
  </si>
  <si>
    <t>5849096</t>
  </si>
  <si>
    <t>Ayaz (Okara)</t>
  </si>
  <si>
    <t>5831350-566616</t>
  </si>
  <si>
    <t>Afshan Electronics</t>
  </si>
  <si>
    <r>
      <t>772184</t>
    </r>
    <r>
      <rPr>
        <sz val="18"/>
        <rFont val="Calibri"/>
        <family val="2"/>
      </rPr>
      <t>-7723976-5870650</t>
    </r>
  </si>
  <si>
    <t>7761125</t>
  </si>
  <si>
    <t>Asif Tayyab</t>
  </si>
  <si>
    <t>36612746</t>
  </si>
  <si>
    <t>0333-3720375</t>
  </si>
  <si>
    <t>Arman (Bilal's Friend)</t>
  </si>
  <si>
    <t>5885423</t>
  </si>
  <si>
    <t>Ayesah Zahid</t>
  </si>
  <si>
    <t>Aurang Zaib</t>
  </si>
  <si>
    <t>5843039</t>
  </si>
  <si>
    <t>0300-2008540  Sir        0300-2008540</t>
  </si>
  <si>
    <t>5898764</t>
  </si>
  <si>
    <t xml:space="preserve">Abid Steel Traders </t>
  </si>
  <si>
    <t>7729557</t>
  </si>
  <si>
    <t>2620826</t>
  </si>
  <si>
    <t>Abid (Shama Radio)</t>
  </si>
  <si>
    <t>7729331</t>
  </si>
  <si>
    <t>0320-4313136-     0320-4331717</t>
  </si>
  <si>
    <t xml:space="preserve">6327741 Mam              6327749 Sir </t>
  </si>
  <si>
    <t>Ameer Sahab</t>
  </si>
  <si>
    <t>0320-4321530</t>
  </si>
  <si>
    <t>5382646</t>
  </si>
  <si>
    <t xml:space="preserve">Aslam(J.I) </t>
  </si>
  <si>
    <t>5383327</t>
  </si>
  <si>
    <t>Aslam Duct Fabricator</t>
  </si>
  <si>
    <t>0333-2106125</t>
  </si>
  <si>
    <t>Anwar Elahi (Karorwala)</t>
  </si>
  <si>
    <t>4582198</t>
  </si>
  <si>
    <t>Ariba Trading</t>
  </si>
  <si>
    <t>4921088-4540510</t>
  </si>
  <si>
    <t>0320-4089562</t>
  </si>
  <si>
    <t>Arif Azhar Steel Crfat</t>
  </si>
  <si>
    <t>051-5474161</t>
  </si>
  <si>
    <t>0321-5179269</t>
  </si>
  <si>
    <t>Usman 0300-8340797</t>
  </si>
  <si>
    <t>Arif Aziz (P &amp; O) (BB63)</t>
  </si>
  <si>
    <t>5899594</t>
  </si>
  <si>
    <t>Afzal Sardar</t>
  </si>
  <si>
    <t>5661882</t>
  </si>
  <si>
    <t>Ali Haider Naqvi (Doctor)</t>
  </si>
  <si>
    <t>5897261</t>
  </si>
  <si>
    <t>Mabzi International  water filter</t>
  </si>
  <si>
    <t>111-820-820</t>
  </si>
  <si>
    <t>Mabzi Centre, 48-C, 25th Tauheed Commercial Street, Khayaban-e-Tauheed, Phase V, DHA, Karachi, Pakistan.</t>
  </si>
  <si>
    <t>Alpine grease trap</t>
  </si>
  <si>
    <t>5374356</t>
  </si>
  <si>
    <t>Sabir 0323-8456331</t>
  </si>
  <si>
    <t>Abbas (Mecdonalds)</t>
  </si>
  <si>
    <t>0300-9206876</t>
  </si>
  <si>
    <t>Adil Almunium (Contractor)</t>
  </si>
  <si>
    <t>0320-4332104</t>
  </si>
  <si>
    <t>Feeroz Textile Yasir</t>
  </si>
  <si>
    <t>0302-8243918</t>
  </si>
  <si>
    <t xml:space="preserve">021-32567890 (Ext. 275) Azhar </t>
  </si>
  <si>
    <t>Amir Farooqi 0300-2096651</t>
  </si>
  <si>
    <t>Wajid Accounts ext 324</t>
  </si>
  <si>
    <t>Kashif Billing</t>
  </si>
  <si>
    <t xml:space="preserve">Hussain &amp; Company MCC panels </t>
  </si>
  <si>
    <t>32728529    ,    32729582    ,    32723619 </t>
  </si>
  <si>
    <t>A. Abbas Brothers</t>
  </si>
  <si>
    <t>2421636</t>
  </si>
  <si>
    <t>0300-2315362 Atif</t>
  </si>
  <si>
    <t>7781548 Mam</t>
  </si>
  <si>
    <t xml:space="preserve">Asad Qaz Libash DRC </t>
  </si>
  <si>
    <t>0304-2578098</t>
  </si>
  <si>
    <t>Captain Kamal 0301-8235661</t>
  </si>
  <si>
    <t>Asad (Mumtaz's Sons)</t>
  </si>
  <si>
    <t>0300-2110994</t>
  </si>
  <si>
    <t>Asad Wood Works Aslam</t>
  </si>
  <si>
    <t>0300-2362732</t>
  </si>
  <si>
    <t>Asad Duct Fabr (Ref: Fakhri)</t>
  </si>
  <si>
    <t>0300-9232013</t>
  </si>
  <si>
    <t>Arif Lahore (Welder)</t>
  </si>
  <si>
    <t>5885984- 5803926</t>
  </si>
  <si>
    <t>0300-2701019</t>
  </si>
  <si>
    <t>Atique (Phase IV)</t>
  </si>
  <si>
    <t>5045201</t>
  </si>
  <si>
    <t>0321-2438026</t>
  </si>
  <si>
    <t>5884843</t>
  </si>
  <si>
    <t>Abrar (So-safe)</t>
  </si>
  <si>
    <t>0320-433</t>
  </si>
  <si>
    <t>8291811</t>
  </si>
  <si>
    <t>Amjad (Plumber Vilani)</t>
  </si>
  <si>
    <t>4505962</t>
  </si>
  <si>
    <t>Imran</t>
  </si>
  <si>
    <t>4590296</t>
  </si>
  <si>
    <t>Ashoke's Father</t>
  </si>
  <si>
    <t>0300-2128430</t>
  </si>
  <si>
    <t>Aysha Jamali</t>
  </si>
  <si>
    <t>0300-9231283</t>
  </si>
  <si>
    <t>5820734-5830165</t>
  </si>
  <si>
    <t>Adil Almunium (Cntractor)</t>
  </si>
  <si>
    <t>Ahtisham (Painter Baba)</t>
  </si>
  <si>
    <t>Abdul Waheed (C/O)</t>
  </si>
  <si>
    <t>4502999</t>
  </si>
  <si>
    <t>AGM (Malik Arif)</t>
  </si>
  <si>
    <t>5823011</t>
  </si>
  <si>
    <t>Ask Speed Wall Board</t>
  </si>
  <si>
    <t>042-7353960</t>
  </si>
  <si>
    <t>0300-9480758</t>
  </si>
  <si>
    <t>042-7223202</t>
  </si>
  <si>
    <t>Air Devices (Malik Meherban)</t>
  </si>
  <si>
    <t>4982605 Not in Diary</t>
  </si>
  <si>
    <t>0300-8948697</t>
  </si>
  <si>
    <t>4530041</t>
  </si>
  <si>
    <t>A.E.G Cables City Centre</t>
  </si>
  <si>
    <t>2419275         (Saeed Or Hanif   Sahab)</t>
  </si>
  <si>
    <t>Arshad Jaffar Jee</t>
  </si>
  <si>
    <t>5865481-2</t>
  </si>
  <si>
    <t>0300-2009777</t>
  </si>
  <si>
    <t>Al-Karam Travels (Niaz)</t>
  </si>
  <si>
    <t>2444757-2444241</t>
  </si>
  <si>
    <t>Aslam Rashed Abbasi (Consultant)</t>
  </si>
  <si>
    <t>5389656</t>
  </si>
  <si>
    <t>5800878</t>
  </si>
  <si>
    <t>New Age</t>
  </si>
  <si>
    <t>3583 7577 – 3587 9121</t>
  </si>
  <si>
    <t>Adnan  300.8230970</t>
  </si>
  <si>
    <t>Arshad Khanewal</t>
  </si>
  <si>
    <t>0692-51900  -  0692-51360</t>
  </si>
  <si>
    <t>Anwar Electrician</t>
  </si>
  <si>
    <t>0320-5021195</t>
  </si>
  <si>
    <t>Aqeel SMC</t>
  </si>
  <si>
    <t>Alam (Mecdonalds)</t>
  </si>
  <si>
    <t>0300-9202661</t>
  </si>
  <si>
    <t>2419257</t>
  </si>
  <si>
    <t>Amir Aero Asia</t>
  </si>
  <si>
    <t>0300-2427221</t>
  </si>
  <si>
    <t>8010787</t>
  </si>
  <si>
    <t>Akber Plumber</t>
  </si>
  <si>
    <t>5057190</t>
  </si>
  <si>
    <t>Aftab Manzoor</t>
  </si>
  <si>
    <t>5340707</t>
  </si>
  <si>
    <t>5843056</t>
  </si>
  <si>
    <t>Arif (PES Plumber)</t>
  </si>
  <si>
    <t>0300-2174565</t>
  </si>
  <si>
    <t>Adil (MACD) Mirror</t>
  </si>
  <si>
    <t>Akbar (PES A/C Mech)</t>
  </si>
  <si>
    <t>4575729</t>
  </si>
  <si>
    <t>Asian Security</t>
  </si>
  <si>
    <t>5870960</t>
  </si>
  <si>
    <t>Aijaz Abbasi</t>
  </si>
  <si>
    <t>2423785</t>
  </si>
  <si>
    <t>2424052 (Direct)</t>
  </si>
  <si>
    <t>Air France</t>
  </si>
  <si>
    <t>5369077</t>
  </si>
  <si>
    <t>5846040</t>
  </si>
  <si>
    <t>Air France (Azhar)</t>
  </si>
  <si>
    <t>0320-4331116</t>
  </si>
  <si>
    <t>Ayoub Raja (Raja Hanif Bro)</t>
  </si>
  <si>
    <t>0303-7260309</t>
  </si>
  <si>
    <t>Ahmed Brothers (Waves Agent)</t>
  </si>
  <si>
    <t>5833789- 5863715</t>
  </si>
  <si>
    <t xml:space="preserve">Sami hood wala </t>
  </si>
  <si>
    <t>0333-3757481</t>
  </si>
  <si>
    <t>Ashraf Habib</t>
  </si>
  <si>
    <t>4540215</t>
  </si>
  <si>
    <t>0300-2129145</t>
  </si>
  <si>
    <t>Stain less hood maker Asharf</t>
  </si>
  <si>
    <t>0321-2089560</t>
  </si>
  <si>
    <t>Arif -ul Haq Geo TV</t>
  </si>
  <si>
    <t>0320-4309025</t>
  </si>
  <si>
    <t>Anjuman-e-Arayan</t>
  </si>
  <si>
    <t>4571180,4595065</t>
  </si>
  <si>
    <t>Arbab Munir (P &amp; O)</t>
  </si>
  <si>
    <t>0304-2219994</t>
  </si>
  <si>
    <t>5854704</t>
  </si>
  <si>
    <t>Anwar Sheikh</t>
  </si>
  <si>
    <t>6365488</t>
  </si>
  <si>
    <t>Arfa</t>
  </si>
  <si>
    <t>0300-9260143</t>
  </si>
  <si>
    <t>Anas</t>
  </si>
  <si>
    <t>6687569- 6685773</t>
  </si>
  <si>
    <t>Aziz</t>
  </si>
  <si>
    <t>5689022-266</t>
  </si>
  <si>
    <t>0303-7295060</t>
  </si>
  <si>
    <t>Azam Farooqi (P.S.O)</t>
  </si>
  <si>
    <t>2850008</t>
  </si>
  <si>
    <t>0346-8203866</t>
  </si>
  <si>
    <t>Anwar Corporation (Waqar)</t>
  </si>
  <si>
    <t>2428411-12</t>
  </si>
  <si>
    <t>0300-8220071</t>
  </si>
  <si>
    <t>Akhter Raza Premedia Magzine</t>
  </si>
  <si>
    <t>5887057</t>
  </si>
  <si>
    <t>Asst: 5887025</t>
  </si>
  <si>
    <t>Arif Lohar</t>
  </si>
  <si>
    <t>5885984</t>
  </si>
  <si>
    <t>Accson Kashif Left  A/C Tech</t>
  </si>
  <si>
    <t>03222-501916             New</t>
  </si>
  <si>
    <t>0300-2675921</t>
  </si>
  <si>
    <t>5374853</t>
  </si>
  <si>
    <t>Accson Tahir (New Employ)</t>
  </si>
  <si>
    <t>0300-20078849</t>
  </si>
  <si>
    <t>Accson</t>
  </si>
  <si>
    <t>4539654-   4540585</t>
  </si>
  <si>
    <t>051-4445481</t>
  </si>
  <si>
    <t>Azeem (S.P.A)</t>
  </si>
  <si>
    <t>4532744</t>
  </si>
  <si>
    <t>Accsen    Iqtedar</t>
  </si>
  <si>
    <t>4322245</t>
  </si>
  <si>
    <t>0300-8298962</t>
  </si>
  <si>
    <t>4322246</t>
  </si>
  <si>
    <t>Adnan</t>
  </si>
  <si>
    <t>4514077</t>
  </si>
  <si>
    <t>Asif (Makkah)</t>
  </si>
  <si>
    <t>6612746</t>
  </si>
  <si>
    <t>Arif (PES) A/C Tech</t>
  </si>
  <si>
    <t>4506908</t>
  </si>
  <si>
    <t>SAFCO (SCON Valve Manufacturing. Co.)</t>
  </si>
  <si>
    <t>Tel. (0)42 36311400</t>
  </si>
  <si>
    <t>14-A Davis Road, Lahore</t>
  </si>
  <si>
    <t>Lahore District, Pakistan</t>
  </si>
  <si>
    <t>Hashim PVC Valve A/C Mech</t>
  </si>
  <si>
    <t>2413977-2420600</t>
  </si>
  <si>
    <t>2413971</t>
  </si>
  <si>
    <t>Haris  Hashim ka Bhai 0300-2104374</t>
  </si>
  <si>
    <t>sem</t>
  </si>
  <si>
    <t>0300-2320694</t>
  </si>
  <si>
    <t>Haris</t>
  </si>
  <si>
    <t>2574614</t>
  </si>
  <si>
    <t>0321-2104374</t>
  </si>
  <si>
    <t>Anwar (Driver)</t>
  </si>
  <si>
    <t>5397925</t>
  </si>
  <si>
    <t>Atrium Shipping Mall</t>
  </si>
  <si>
    <t>8258938</t>
  </si>
  <si>
    <t>Asif A/C Technician</t>
  </si>
  <si>
    <t>0300-3838487</t>
  </si>
  <si>
    <t>Abbas</t>
  </si>
  <si>
    <t>0321-2316726</t>
  </si>
  <si>
    <t>Ashraf Electrician (KESC)</t>
  </si>
  <si>
    <t>5840767</t>
  </si>
  <si>
    <t>0320-4005826</t>
  </si>
  <si>
    <t>Atlas Group</t>
  </si>
  <si>
    <t>2416660-64</t>
  </si>
  <si>
    <t>Adnan A/C Mechanic</t>
  </si>
  <si>
    <t>0300-2886057</t>
  </si>
  <si>
    <t>Arif Tech Adnan Zaki</t>
  </si>
  <si>
    <t>0300-2352344</t>
  </si>
  <si>
    <t>Kazim Kulsoom</t>
  </si>
  <si>
    <t>0321-2531402</t>
  </si>
  <si>
    <t xml:space="preserve">Tarqi Ice Factory Choudhry tariq </t>
  </si>
  <si>
    <t>0333-8882586</t>
  </si>
  <si>
    <t>0302-6762586</t>
  </si>
  <si>
    <t>Barf Khana</t>
  </si>
  <si>
    <t>Ale Muhammad</t>
  </si>
  <si>
    <t>4526037</t>
  </si>
  <si>
    <t>Ameer Kakal</t>
  </si>
  <si>
    <t>7750166-7</t>
  </si>
  <si>
    <t>0300-8230160</t>
  </si>
  <si>
    <t>7750168</t>
  </si>
  <si>
    <t>Amjad Area Lahore</t>
  </si>
  <si>
    <t>042-7147059</t>
  </si>
  <si>
    <t>Ahsan</t>
  </si>
  <si>
    <t>7217698 (Shop)</t>
  </si>
  <si>
    <t>0320-4006551</t>
  </si>
  <si>
    <t>Raised Flooring Abdul Ghani</t>
  </si>
  <si>
    <t>4395409-</t>
  </si>
  <si>
    <t>0300-2123926</t>
  </si>
  <si>
    <t>4395409</t>
  </si>
  <si>
    <t xml:space="preserve">Faizan Duct </t>
  </si>
  <si>
    <t>0322-2065126</t>
  </si>
  <si>
    <t xml:space="preserve">Azam Plumber </t>
  </si>
  <si>
    <t>0345-2485145</t>
  </si>
  <si>
    <t>Asim Plumber</t>
  </si>
  <si>
    <t>03212635871</t>
  </si>
  <si>
    <t xml:space="preserve">M. Ali Academic Block  </t>
  </si>
  <si>
    <t>0313-2609056</t>
  </si>
  <si>
    <t>Sohail Jaffery IBM</t>
  </si>
  <si>
    <t>0331-2080173</t>
  </si>
  <si>
    <t>Rashid khan 3rd floor tenant</t>
  </si>
  <si>
    <t>35386338-37791701</t>
  </si>
  <si>
    <t>0307-2228715</t>
  </si>
  <si>
    <t>Jamshed 0300-8427055</t>
  </si>
  <si>
    <t>Raised Flooring Wasim</t>
  </si>
  <si>
    <t>4535377-9</t>
  </si>
  <si>
    <t>4539386</t>
  </si>
  <si>
    <t>Akhter Electrician</t>
  </si>
  <si>
    <t>0333-2238221</t>
  </si>
  <si>
    <t>Ayubi Consultant</t>
  </si>
  <si>
    <t>2728382-2760404</t>
  </si>
  <si>
    <t>Amjad Major Contractor</t>
  </si>
  <si>
    <t>0333-2111174</t>
  </si>
  <si>
    <t>Ahad Associates</t>
  </si>
  <si>
    <t>2728591-2761543-2727285</t>
  </si>
  <si>
    <t>0321-2467343 Wahjahat</t>
  </si>
  <si>
    <t>Aman (Season master)</t>
  </si>
  <si>
    <t>0304-2153290</t>
  </si>
  <si>
    <t>Asghar Insulation</t>
  </si>
  <si>
    <t>0300-2065937</t>
  </si>
  <si>
    <t>AZAL PROJECT MANAGEMENT</t>
  </si>
  <si>
    <t xml:space="preserve">                      021 35387757</t>
  </si>
  <si>
    <t>Ali 03323412055</t>
  </si>
  <si>
    <t>Abrar Printer cartage refill</t>
  </si>
  <si>
    <t>0347-1259225</t>
  </si>
  <si>
    <t>Adeel Rauf  Gul Ahmed</t>
  </si>
  <si>
    <t>0333-3355987</t>
  </si>
  <si>
    <t>Arif Shah Associates</t>
  </si>
  <si>
    <t>3430 2845</t>
  </si>
  <si>
    <t>Akram 0301-8236527</t>
  </si>
  <si>
    <t>Art Engineer</t>
  </si>
  <si>
    <t>03008258389</t>
  </si>
  <si>
    <t>Hayyan 0332-2357145</t>
  </si>
  <si>
    <t>Ikram mughal 0332-2357145 baber mughal 0301-8222091  baber ali 0314-2021374</t>
  </si>
  <si>
    <t>35380647</t>
  </si>
  <si>
    <t>021 - 3538 0647</t>
  </si>
  <si>
    <t>AAA projects</t>
  </si>
  <si>
    <t>37130064         ext 2596</t>
  </si>
  <si>
    <t>Sara shamim 0334-0761852</t>
  </si>
  <si>
    <t>Shoaib  0333-3644575</t>
  </si>
  <si>
    <t>Build Pro</t>
  </si>
  <si>
    <t>Deals in American Standard</t>
  </si>
  <si>
    <t xml:space="preserve">M.Asgher Ali Cell     0333-2352385
Phone  021-35156091-4
Email :  m.asgher@buildpro.com.pk
</t>
  </si>
  <si>
    <t>ALPINA WATER SUPPLIER</t>
  </si>
  <si>
    <t>0300-3672037</t>
  </si>
  <si>
    <t>Allied Engineering</t>
  </si>
  <si>
    <t>35066901-13</t>
  </si>
  <si>
    <t>Irfan 0333-7078769</t>
  </si>
  <si>
    <t>Amreli Steel   Zahid</t>
  </si>
  <si>
    <t>Zahid sarriya wala</t>
  </si>
  <si>
    <t>Bilal Khawaja Advocate</t>
  </si>
  <si>
    <t>520819</t>
  </si>
  <si>
    <t>Billa Painter</t>
  </si>
  <si>
    <t>0301-2324267</t>
  </si>
  <si>
    <t>Bilal Farooqi  Ref: wajid Jawad</t>
  </si>
  <si>
    <t>5835001</t>
  </si>
  <si>
    <t>0300-8933511</t>
  </si>
  <si>
    <t>Bhaia False Ceiling Contractor</t>
  </si>
  <si>
    <r>
      <t xml:space="preserve">652398- </t>
    </r>
    <r>
      <rPr>
        <sz val="18"/>
        <color indexed="10"/>
        <rFont val="Calibri"/>
        <family val="2"/>
      </rPr>
      <t>520819</t>
    </r>
  </si>
  <si>
    <t>0300-2102923</t>
  </si>
  <si>
    <t>6991843</t>
  </si>
  <si>
    <t xml:space="preserve">Basit Alavi </t>
  </si>
  <si>
    <t>5660270,5682724</t>
  </si>
  <si>
    <t>510733</t>
  </si>
  <si>
    <t>Beacon House Tariq</t>
  </si>
  <si>
    <t>0300-9283040</t>
  </si>
  <si>
    <t>Baig Associates</t>
  </si>
  <si>
    <t>4931554- 4930833</t>
  </si>
  <si>
    <t>Bilz Hotel Multan</t>
  </si>
  <si>
    <t>061-587777</t>
  </si>
  <si>
    <t>Bukhari travels</t>
  </si>
  <si>
    <t>5871577,5878411-13</t>
  </si>
  <si>
    <t>P.I.A Counter 5871572-74</t>
  </si>
  <si>
    <t>5878420</t>
  </si>
  <si>
    <t>Bacha Mir  (gul Zareen k sath)</t>
  </si>
  <si>
    <t>0334-3272522</t>
  </si>
  <si>
    <t>Baber Mujeeb</t>
  </si>
  <si>
    <t>4987775-76</t>
  </si>
  <si>
    <t>498757</t>
  </si>
  <si>
    <t>4968835- 4980040</t>
  </si>
  <si>
    <t>Banat Walla</t>
  </si>
  <si>
    <t>5851427</t>
  </si>
  <si>
    <t>0300-2012727</t>
  </si>
  <si>
    <t>Bristol Myers Squibb (Mr.Arif)</t>
  </si>
  <si>
    <t>5015007-11</t>
  </si>
  <si>
    <t>Baber Steel A-Khaliq</t>
  </si>
  <si>
    <t>2733522</t>
  </si>
  <si>
    <t>Faisal Travel Agent (Saeed Fruit ) Asif</t>
  </si>
  <si>
    <t>35685406-35681231-32</t>
  </si>
  <si>
    <t>MIA Associates (Mughal IBA Campus)</t>
  </si>
  <si>
    <t>4921144</t>
  </si>
  <si>
    <t>Khaliq CKS Daud</t>
  </si>
  <si>
    <t>5886876</t>
  </si>
  <si>
    <t>Faheem 0321-8759127</t>
  </si>
  <si>
    <t>35391784</t>
  </si>
  <si>
    <t>CKS New shop :  Reagul 32700956- Ground Floor G-59 Shop #</t>
  </si>
  <si>
    <t>Smart CK Nazir</t>
  </si>
  <si>
    <t>021-35886876,    0321-2530344</t>
  </si>
  <si>
    <t>Adam sons ms fitting</t>
  </si>
  <si>
    <t>32420781-32429576</t>
  </si>
  <si>
    <t>Sattar Sons MS fittings</t>
  </si>
  <si>
    <t>0345-2883669</t>
  </si>
  <si>
    <t>0333-2401443-0342-2680682</t>
  </si>
  <si>
    <t>Baber Travel Agnet</t>
  </si>
  <si>
    <t>35848296-1</t>
  </si>
  <si>
    <t>0300-2270239, 0321-2270234</t>
  </si>
  <si>
    <t>Baber Direct 35845407</t>
  </si>
  <si>
    <t>Baber Qureshi</t>
  </si>
  <si>
    <t>686431</t>
  </si>
  <si>
    <t>B &amp; Gay Gas Appliances</t>
  </si>
  <si>
    <t>4577749</t>
  </si>
  <si>
    <t>Badari Refrigration</t>
  </si>
  <si>
    <t>7735623</t>
  </si>
  <si>
    <t>Baloch Asghar (Insulation)</t>
  </si>
  <si>
    <t>5882815</t>
  </si>
  <si>
    <t>Bond Renewal (Adamjee Insh.)</t>
  </si>
  <si>
    <t>Mr. A.G Nawaz</t>
  </si>
  <si>
    <t>Bank MCB</t>
  </si>
  <si>
    <t>5892446</t>
  </si>
  <si>
    <t>5893054</t>
  </si>
  <si>
    <t>Brush Maker Khalil</t>
  </si>
  <si>
    <t>2439038</t>
  </si>
  <si>
    <t>Bright enterprises (islam uddin &amp; sons)</t>
  </si>
  <si>
    <t>2722209-2733650</t>
  </si>
  <si>
    <t>Factory 5064699 Eitmad 0300-2868088</t>
  </si>
  <si>
    <t>2774514</t>
  </si>
  <si>
    <t>Ateeq  0345-1971786</t>
  </si>
  <si>
    <t>Driver Akhtar 0300-3757348</t>
  </si>
  <si>
    <t>Bushra (Buffer Zone)</t>
  </si>
  <si>
    <t>6980125 C/O 6981408</t>
  </si>
  <si>
    <t>Beach Luxery Hotel</t>
  </si>
  <si>
    <t>5611031-30</t>
  </si>
  <si>
    <t>Beleevers</t>
  </si>
  <si>
    <t>5894708</t>
  </si>
  <si>
    <t>Badar Velani</t>
  </si>
  <si>
    <t>5851021</t>
  </si>
  <si>
    <t>Bilal Habib</t>
  </si>
  <si>
    <t>0300-8208971</t>
  </si>
  <si>
    <t>Becon House (Muzammil)</t>
  </si>
  <si>
    <t>111-232-266</t>
  </si>
  <si>
    <t>0300225241</t>
  </si>
  <si>
    <t>4559867</t>
  </si>
  <si>
    <t>Bashir Polisher</t>
  </si>
  <si>
    <t>0300-2310205</t>
  </si>
  <si>
    <t>Bashir (KherPur)</t>
  </si>
  <si>
    <t>0792-552114-  552486</t>
  </si>
  <si>
    <t>0792-552622</t>
  </si>
  <si>
    <t>Breeze (Suhail Lahore)</t>
  </si>
  <si>
    <t>042-380835</t>
  </si>
  <si>
    <t>Badar Elec. Engg.</t>
  </si>
  <si>
    <t>0320-4077241</t>
  </si>
  <si>
    <t>Breeze Marketing</t>
  </si>
  <si>
    <t>5883824,5883662</t>
  </si>
  <si>
    <t>Bushra Muzammil (Lhr)</t>
  </si>
  <si>
    <t>042-7597685</t>
  </si>
  <si>
    <t>Banaras (S.M.C)</t>
  </si>
  <si>
    <t>0300-8204526</t>
  </si>
  <si>
    <t>Blower Supp (Fayza)</t>
  </si>
  <si>
    <t>2561822</t>
  </si>
  <si>
    <t>Bank Al-Barka (Hamid)</t>
  </si>
  <si>
    <t xml:space="preserve">5245402-05 </t>
  </si>
  <si>
    <t>Bank Habib (Korangi R.B)</t>
  </si>
  <si>
    <t>5386085,5805198</t>
  </si>
  <si>
    <t xml:space="preserve">Beacon House   </t>
  </si>
  <si>
    <t>111-232-266,   4554701</t>
  </si>
  <si>
    <t>5065234- 36</t>
  </si>
  <si>
    <t>Bukhari (P&amp;O)</t>
  </si>
  <si>
    <t>5870704,5874859</t>
  </si>
  <si>
    <t>Classic fibre Glass Tank</t>
  </si>
  <si>
    <t>4827417-4992841</t>
  </si>
  <si>
    <t>0345-2234785 Farooq Younus</t>
  </si>
  <si>
    <t>6376805</t>
  </si>
  <si>
    <t>Shah Wali Synergy Naveed Anwar</t>
  </si>
  <si>
    <t>03332368098 ,  34890891 | </t>
  </si>
  <si>
    <t>Master Traders Tanks</t>
  </si>
  <si>
    <t>Master Tank</t>
  </si>
  <si>
    <t xml:space="preserve">35833200- 0345- 2030092 Haseeb </t>
  </si>
  <si>
    <t>Main Hole covers Tahir &amp; Sons</t>
  </si>
  <si>
    <t>36603293</t>
  </si>
  <si>
    <t>Danish  0344-2190255</t>
  </si>
  <si>
    <t>Salman: 0300-2284829</t>
  </si>
  <si>
    <t>Union Electric</t>
  </si>
  <si>
    <t>2219371</t>
  </si>
  <si>
    <t>2219372</t>
  </si>
  <si>
    <t>King Fibre Glass Tank</t>
  </si>
  <si>
    <t>4980777-4844508</t>
  </si>
  <si>
    <t>Geof Pharma</t>
  </si>
  <si>
    <t>35062185-7</t>
  </si>
  <si>
    <t>35050721</t>
  </si>
  <si>
    <t>geofman786@cyber.net.pk</t>
  </si>
  <si>
    <t xml:space="preserve">Geof Head Office </t>
  </si>
  <si>
    <t xml:space="preserve">35215936-9, 35674832  Nadeem A/C in Geof </t>
  </si>
  <si>
    <t>it@geofman.com</t>
  </si>
  <si>
    <t>Nadeem Told</t>
  </si>
  <si>
    <t>Adems Insta Heater Defense</t>
  </si>
  <si>
    <t xml:space="preserve">35840045,   0345-8002961- </t>
  </si>
  <si>
    <t>Adam</t>
  </si>
  <si>
    <t>35840045</t>
  </si>
  <si>
    <t>Talha IBA Academic Block  A.H</t>
  </si>
  <si>
    <t>0300-8279666</t>
  </si>
  <si>
    <t>Bhatti Z.A. (P&amp;O)</t>
  </si>
  <si>
    <t>4984810</t>
  </si>
  <si>
    <r>
      <t xml:space="preserve">5684307,5685676, 5646600  </t>
    </r>
    <r>
      <rPr>
        <b/>
        <sz val="14"/>
        <rFont val="Calibri"/>
        <family val="2"/>
      </rPr>
      <t>Accounts 35646665</t>
    </r>
  </si>
  <si>
    <r>
      <t xml:space="preserve">Waris ( 0300-8224251) </t>
    </r>
    <r>
      <rPr>
        <b/>
        <sz val="12"/>
        <rFont val="Calibri"/>
        <family val="2"/>
      </rPr>
      <t>Akber 0332-2568752</t>
    </r>
  </si>
  <si>
    <t>5681418</t>
  </si>
  <si>
    <t>Hussain Bhai 0321-2605252</t>
  </si>
  <si>
    <t>5646618 Hussain Direct</t>
  </si>
  <si>
    <t>35646601  Sakina</t>
  </si>
  <si>
    <t>Syedna Saif ud Din Building</t>
  </si>
  <si>
    <t>Yousuf          0323-2717252</t>
  </si>
  <si>
    <t>5656197-8</t>
  </si>
  <si>
    <t>Ali Asghar Shabbir  0300-2648528  aa.nawab@live.com</t>
  </si>
  <si>
    <t>Sajjad burhani mehal</t>
  </si>
  <si>
    <t>0331-3355453</t>
  </si>
  <si>
    <t>Techno Fire Fire Equipment</t>
  </si>
  <si>
    <t>34321715-6</t>
  </si>
  <si>
    <t xml:space="preserve">Faisal </t>
  </si>
  <si>
    <t>Ariston water heater</t>
  </si>
  <si>
    <t>042- 36523575</t>
  </si>
  <si>
    <t>sagheerco2001@gmail.com</t>
  </si>
  <si>
    <t>0302- 8401810</t>
  </si>
  <si>
    <t>KARACHI HARDWARE  TRADING L.L.C​</t>
  </si>
  <si>
    <t>Tel : (06) 5351418 Fax : (06) 5351317</t>
  </si>
  <si>
    <t> info@karachihardwarellc.com</t>
  </si>
  <si>
    <t>P.O.Box : 25395, SHARJAH – UAE</t>
  </si>
  <si>
    <t> info.me@aristonthermo.com</t>
  </si>
  <si>
    <t>ILL</t>
  </si>
  <si>
    <t>111-019-019</t>
  </si>
  <si>
    <t>2415710-</t>
  </si>
  <si>
    <t>0345-2938899 Nadeem Sahab Distributor</t>
  </si>
  <si>
    <t>Brig Javed Waraich</t>
  </si>
  <si>
    <t>9247131-4953734</t>
  </si>
  <si>
    <t>4953735</t>
  </si>
  <si>
    <t>Bilal's Father in Law</t>
  </si>
  <si>
    <t>6316305</t>
  </si>
  <si>
    <t>Bukhari (Mackinnon)</t>
  </si>
  <si>
    <t>5870704</t>
  </si>
  <si>
    <t>Baloch Sher Shah</t>
  </si>
  <si>
    <t>2576632</t>
  </si>
  <si>
    <t>Godown: 2565598</t>
  </si>
  <si>
    <t>Bari (Larosh)</t>
  </si>
  <si>
    <t>0300-2160666</t>
  </si>
  <si>
    <t>Brush Maker Dolat Ali, Nadir Shah</t>
  </si>
  <si>
    <t>6601341</t>
  </si>
  <si>
    <t>HASHMANI'S GENERAL &amp; EYE HOSPITAL</t>
  </si>
  <si>
    <t>2780336 / 2781124 / 2781410 / 2781411</t>
  </si>
  <si>
    <t>Burner Wala (Hashim)</t>
  </si>
  <si>
    <t>2560955 (c/o)</t>
  </si>
  <si>
    <t>Bank Al Habib</t>
  </si>
  <si>
    <t>2412421- 2412986</t>
  </si>
  <si>
    <t>111-786-110</t>
  </si>
  <si>
    <t>2419752</t>
  </si>
  <si>
    <t>Bank Al Habib Ph. V</t>
  </si>
  <si>
    <t>35302223-4</t>
  </si>
  <si>
    <t>Aslam Gen Set Kaaf</t>
  </si>
  <si>
    <t>0300-8973188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</si>
  <si>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</si>
  <si>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Moin Gen Set Kaaf</t>
  </si>
  <si>
    <t>0346-2325226</t>
  </si>
  <si>
    <t>Bilal Electrician</t>
  </si>
  <si>
    <t>0344-2214151</t>
  </si>
  <si>
    <t>Bubble</t>
  </si>
  <si>
    <t>6634481</t>
  </si>
  <si>
    <t>03002389163</t>
  </si>
  <si>
    <t>Mubasshira Nadeem</t>
  </si>
  <si>
    <t>5380241</t>
  </si>
  <si>
    <t>Bilal</t>
  </si>
  <si>
    <t>5889505</t>
  </si>
  <si>
    <t>Butt Steel</t>
  </si>
  <si>
    <t>Asif      0312-1060016</t>
  </si>
  <si>
    <t xml:space="preserve">Captan Poultry </t>
  </si>
  <si>
    <t>543070-543080</t>
  </si>
  <si>
    <t>Captain Bacha</t>
  </si>
  <si>
    <t>5847832</t>
  </si>
  <si>
    <t>Captive air dhanum bush</t>
  </si>
  <si>
    <t>Jahanzeb sales</t>
  </si>
  <si>
    <t>sales@captive-air.com</t>
  </si>
  <si>
    <t>Creation Printing Press  (Zaidi)</t>
  </si>
  <si>
    <t>6621308</t>
  </si>
  <si>
    <t>0320-5034299</t>
  </si>
  <si>
    <t>Choice Ceramic Centre</t>
  </si>
  <si>
    <t>5372355-5378011</t>
  </si>
  <si>
    <t>Cresent Machinary Diesel  Gen. Set</t>
  </si>
  <si>
    <t>2424364-2429870</t>
  </si>
  <si>
    <t>2420344</t>
  </si>
  <si>
    <t xml:space="preserve">Cresent cable Noman </t>
  </si>
  <si>
    <t>32215071-2</t>
  </si>
  <si>
    <t>0321-2828362</t>
  </si>
  <si>
    <t>noman@crecentcables.com</t>
  </si>
  <si>
    <t>Cresent Services Shoaib Ahmed</t>
  </si>
  <si>
    <t>2312731-2310885</t>
  </si>
  <si>
    <t>0300-7031929</t>
  </si>
  <si>
    <t>Comp Net Working Amir Saeed</t>
  </si>
  <si>
    <t>5881504-5441277   -2201014</t>
  </si>
  <si>
    <t>0321-2190779</t>
  </si>
  <si>
    <t>0333-3915181 Shakir</t>
  </si>
  <si>
    <t>Clifton Contonment Board</t>
  </si>
  <si>
    <t>5847832-33-30  Saghir at 30</t>
  </si>
  <si>
    <t>(5841909</t>
  </si>
  <si>
    <t xml:space="preserve"> Col Qayum)</t>
  </si>
  <si>
    <t>Sheikh Eng. 5843221</t>
  </si>
  <si>
    <t>Hafeez 35847087</t>
  </si>
  <si>
    <t>Asim CBC 0300-2139169</t>
  </si>
  <si>
    <t>SDO Hassan Water  0300-2168920</t>
  </si>
  <si>
    <t>Valve man Shah jahan</t>
  </si>
  <si>
    <t>0346-2527202</t>
  </si>
  <si>
    <t>Major Baber 5846729-5847082  0322-2324708</t>
  </si>
  <si>
    <t>CEO Mehar 35847833</t>
  </si>
  <si>
    <t>Niaz Chief Engineer 35847086</t>
  </si>
  <si>
    <t>Sajjad Taxation Dept: 0300-2021227</t>
  </si>
  <si>
    <t>Arshad Jameel CBC</t>
  </si>
  <si>
    <t>0300-2317852</t>
  </si>
  <si>
    <t>Mubashir Lahore</t>
  </si>
  <si>
    <t>0300-4483134</t>
  </si>
  <si>
    <t xml:space="preserve">Cottan canvas cloth Rehman Bhai </t>
  </si>
  <si>
    <t>32432459-32434012</t>
  </si>
  <si>
    <t>Saleem Wazir, Saeed Wazir</t>
  </si>
  <si>
    <t>52, Mjrad Khan Road, Karachi, Jodia bazar.</t>
  </si>
  <si>
    <t>Chamion Neon Signes</t>
  </si>
  <si>
    <t>6639728</t>
  </si>
  <si>
    <t>6636609</t>
  </si>
  <si>
    <t>Jahanagir Tabba</t>
  </si>
  <si>
    <t>0342-2873099</t>
  </si>
  <si>
    <t>Creek Club</t>
  </si>
  <si>
    <t>5841902-4</t>
  </si>
  <si>
    <t>Creek Marina  lee Seng</t>
  </si>
  <si>
    <t>5250391-6  (Ext. 808)</t>
  </si>
  <si>
    <t>0301-8230072</t>
  </si>
  <si>
    <t>5250398</t>
  </si>
  <si>
    <t xml:space="preserve">lee.seng@creekmarina.com </t>
  </si>
  <si>
    <t>Creek Marina  Ahsan</t>
  </si>
  <si>
    <t>5250384</t>
  </si>
  <si>
    <t>Chagalla P.A. System</t>
  </si>
  <si>
    <t>7723959</t>
  </si>
  <si>
    <t>Chemical Supplier</t>
  </si>
  <si>
    <t>220437-2436765-2424344</t>
  </si>
  <si>
    <t>ah</t>
  </si>
  <si>
    <t>Cooltek Trane Agents</t>
  </si>
  <si>
    <t>35671624    021-35214518</t>
  </si>
  <si>
    <t>051-2804294-95,2272463</t>
  </si>
  <si>
    <t>rizwan@kooltek.com.pk  , Rizwan 336-2339054</t>
  </si>
  <si>
    <t>ahtesham@kooltek.com.pk, kooltek@cyber.net.pk</t>
  </si>
  <si>
    <t>Ceasar Tower</t>
  </si>
  <si>
    <t>7784595-895</t>
  </si>
  <si>
    <t>Chemical SupplierA Ahmed &amp; Com</t>
  </si>
  <si>
    <t>2424384-2442561</t>
  </si>
  <si>
    <t>2437345</t>
  </si>
  <si>
    <t>Col Manzoor C-Club (Direct)</t>
  </si>
  <si>
    <t>5840383</t>
  </si>
  <si>
    <t>5840382</t>
  </si>
  <si>
    <t>Col Mehboob Uncle</t>
  </si>
  <si>
    <t>544990</t>
  </si>
  <si>
    <t>Chint Protech</t>
  </si>
  <si>
    <t>042-7666767</t>
  </si>
  <si>
    <t>info@protech.net.pk</t>
  </si>
  <si>
    <t>042-7666868</t>
  </si>
  <si>
    <t>Chief Excutive A.R Butt                 0333-4369602</t>
  </si>
  <si>
    <t>China Int Water Electric Corp.</t>
  </si>
  <si>
    <t>(P.O.Box No)  0221-783492</t>
  </si>
  <si>
    <t>0321-228658</t>
  </si>
  <si>
    <t>783482</t>
  </si>
  <si>
    <t>Country Cooks Javed</t>
  </si>
  <si>
    <t>5872075-544021</t>
  </si>
  <si>
    <t>0321-222462</t>
  </si>
  <si>
    <t>4962567</t>
  </si>
  <si>
    <t>Chlorine Supplier Al-Kosar</t>
  </si>
  <si>
    <t>6980584-6909346</t>
  </si>
  <si>
    <t xml:space="preserve">City School PAF Chapter </t>
  </si>
  <si>
    <t>4549884-4547353</t>
  </si>
  <si>
    <t>4549883</t>
  </si>
  <si>
    <t>Citibank visa card</t>
  </si>
  <si>
    <t>2412641-9</t>
  </si>
  <si>
    <t>Control Relays Tariq Electric</t>
  </si>
  <si>
    <t>2628409</t>
  </si>
  <si>
    <t>-E1037l</t>
  </si>
  <si>
    <t>Cheap Electric (Saeed)</t>
  </si>
  <si>
    <t>217404</t>
  </si>
  <si>
    <t>2626230</t>
  </si>
  <si>
    <t>Carrier</t>
  </si>
  <si>
    <t>2312988-2313025-2200134-2202990-2202956</t>
  </si>
  <si>
    <t>Channel Tek</t>
  </si>
  <si>
    <t>111-567-111</t>
  </si>
  <si>
    <t>Tanveer              0321-2050106</t>
  </si>
  <si>
    <t>Carbon Filter Airtek</t>
  </si>
  <si>
    <t>4980308</t>
  </si>
  <si>
    <t>Carpet Craft</t>
  </si>
  <si>
    <t>C.L.I Complain #</t>
  </si>
  <si>
    <t>106</t>
  </si>
  <si>
    <t>C.L.I Head Office</t>
  </si>
  <si>
    <t>4555301-4528971-4312811</t>
  </si>
  <si>
    <t>Cleaning Contractor (Mr. Butt)</t>
  </si>
  <si>
    <t>5873474         CCB</t>
  </si>
  <si>
    <t>0320-227059</t>
  </si>
  <si>
    <t>C.M House</t>
  </si>
  <si>
    <t>134</t>
  </si>
  <si>
    <t>Cement Block (Rafiq)</t>
  </si>
  <si>
    <t>5055447-5055465</t>
  </si>
  <si>
    <t>0303-7264862</t>
  </si>
  <si>
    <t>Cleaning Supr. (M.Tufail)</t>
  </si>
  <si>
    <t>0300-245048</t>
  </si>
  <si>
    <t>CITA Communication</t>
  </si>
  <si>
    <t>5677005</t>
  </si>
  <si>
    <t>5685118</t>
  </si>
  <si>
    <t>Ceramika</t>
  </si>
  <si>
    <t>5881648-49</t>
  </si>
  <si>
    <t>Cleaning Contractor (Aslam)</t>
  </si>
  <si>
    <t>5063940</t>
  </si>
  <si>
    <t>Country Cook (Javed Hussain)</t>
  </si>
  <si>
    <t>5872075-5801186</t>
  </si>
  <si>
    <t>0320-247466</t>
  </si>
  <si>
    <t>Car Lifter to chain</t>
  </si>
  <si>
    <t>5053068-5053181</t>
  </si>
  <si>
    <t>City Driving</t>
  </si>
  <si>
    <t>4986298</t>
  </si>
  <si>
    <t>0320-4325753</t>
  </si>
  <si>
    <t xml:space="preserve">Idrees traders </t>
  </si>
  <si>
    <t>32467047</t>
  </si>
  <si>
    <t>0322-3504672 Mustafa Diwan</t>
  </si>
  <si>
    <t>Condenser (Idrees)</t>
  </si>
  <si>
    <t>0300-8269202</t>
  </si>
  <si>
    <t>5883813</t>
  </si>
  <si>
    <t>Cable Rates Mr Naseem</t>
  </si>
  <si>
    <t>2639446</t>
  </si>
  <si>
    <t>Carlton Hotel</t>
  </si>
  <si>
    <t>5849172</t>
  </si>
  <si>
    <t>Computer Repair Alay Ali</t>
  </si>
  <si>
    <t>0300-2150003</t>
  </si>
  <si>
    <t>Carpainter (Mohib)</t>
  </si>
  <si>
    <t xml:space="preserve">0320-4040067 </t>
  </si>
  <si>
    <t>Corrier Service A.M.S</t>
  </si>
  <si>
    <t>778-1959778-7159</t>
  </si>
  <si>
    <t>Carpainter (Hanif)</t>
  </si>
  <si>
    <t xml:space="preserve">0345-3101289 New </t>
  </si>
  <si>
    <t>0333-2235654</t>
  </si>
  <si>
    <t>Carpainter (Nasir)</t>
  </si>
  <si>
    <t>0320-4032240</t>
  </si>
  <si>
    <t>Carpainter (Aslam)</t>
  </si>
  <si>
    <t>0320-4003646</t>
  </si>
  <si>
    <t>Col Mudassir</t>
  </si>
  <si>
    <t>8227981</t>
  </si>
  <si>
    <t>Ceramics (Madani Canavas Centre)</t>
  </si>
  <si>
    <t>2433912</t>
  </si>
  <si>
    <t>Aslam (Carpenter) N. Malik</t>
  </si>
  <si>
    <t>0320-5054566</t>
  </si>
  <si>
    <t>Iqbal  (Carpenter) N. Malik</t>
  </si>
  <si>
    <t xml:space="preserve"> C/O      4920398        (Ansar)</t>
  </si>
  <si>
    <t xml:space="preserve">Compressor </t>
  </si>
  <si>
    <t>0300-9249509</t>
  </si>
  <si>
    <t>Ceramics M.A Trial repair (Aziz)</t>
  </si>
  <si>
    <t>4980478</t>
  </si>
  <si>
    <t>Chemical Orient (Drew) Saleem</t>
  </si>
  <si>
    <t>4533527-4539535</t>
  </si>
  <si>
    <t>Saqib: 0300-2967483</t>
  </si>
  <si>
    <t>4549524</t>
  </si>
  <si>
    <t>Adeel  0300-8204020</t>
  </si>
  <si>
    <t>Cleaner Parveen C/O</t>
  </si>
  <si>
    <t>5051060</t>
  </si>
  <si>
    <t>0300-3380219</t>
  </si>
  <si>
    <t xml:space="preserve">Col Zulafiqar </t>
  </si>
  <si>
    <t>7541036</t>
  </si>
  <si>
    <t>0333-237942</t>
  </si>
  <si>
    <t>Cleaner (Shabana)</t>
  </si>
  <si>
    <t>0300-7089104</t>
  </si>
  <si>
    <t>Corps Commander house (Mr.Aslam)</t>
  </si>
  <si>
    <t>5602200</t>
  </si>
  <si>
    <t>Aslam Seema Ka daywar</t>
  </si>
  <si>
    <t>0320-4003640</t>
  </si>
  <si>
    <t>Catring (Zakir Hussain)</t>
  </si>
  <si>
    <t>0333-3127399</t>
  </si>
  <si>
    <t xml:space="preserve">Sohail trading Abdul Qadir </t>
  </si>
  <si>
    <t>0322-3886654</t>
  </si>
  <si>
    <t>Cpmuter (Passion)</t>
  </si>
  <si>
    <t>5370298-99</t>
  </si>
  <si>
    <t>0300-2150942-0333-3393733</t>
  </si>
  <si>
    <t>Carpenter Liqauat Ali</t>
  </si>
  <si>
    <t>0321-22373510-0300-2880731</t>
  </si>
  <si>
    <t>Clifton Contonment Board (Javed)</t>
  </si>
  <si>
    <t>5847830</t>
  </si>
  <si>
    <t>Chaseup</t>
  </si>
  <si>
    <t>32412255  34526697-98</t>
  </si>
  <si>
    <t>Imran 0321-8240500</t>
  </si>
  <si>
    <t>Col Javed Ahmed</t>
  </si>
  <si>
    <t>5897536</t>
  </si>
  <si>
    <t>Major Sohail    5382170</t>
  </si>
  <si>
    <t>D.H.A Water board (Humayon)</t>
  </si>
  <si>
    <t>Col. Humayun  5805302</t>
  </si>
  <si>
    <t>Zafar  5890365</t>
  </si>
  <si>
    <t>DHA Head Office</t>
  </si>
  <si>
    <t>111589589-2041 Major Shahid</t>
  </si>
  <si>
    <t xml:space="preserve">DHA Director Vigilance Col. Rizwan </t>
  </si>
  <si>
    <t>9266856-9266857</t>
  </si>
  <si>
    <t>DHA Women College</t>
  </si>
  <si>
    <t>5841670</t>
  </si>
  <si>
    <t>Dpty Dir Services Major Javed</t>
  </si>
  <si>
    <t>5886412</t>
  </si>
  <si>
    <t>Dpty Dir ---after off hrs security</t>
  </si>
  <si>
    <t>5886401-03</t>
  </si>
  <si>
    <t>Director Engineering</t>
  </si>
  <si>
    <t>5802953</t>
  </si>
  <si>
    <t xml:space="preserve">DHA Light Complaint </t>
  </si>
  <si>
    <t>5886401-5886403</t>
  </si>
  <si>
    <t>DHA Major Tatheer Abbas</t>
  </si>
  <si>
    <t>5805447</t>
  </si>
  <si>
    <t>DHA major Shaid Hafeez</t>
  </si>
  <si>
    <t>5892425</t>
  </si>
  <si>
    <t>Durrani A/C Eqp-Supplier</t>
  </si>
  <si>
    <t>617700-614328</t>
  </si>
  <si>
    <t>Daroga Kersi</t>
  </si>
  <si>
    <t>711643</t>
  </si>
  <si>
    <t>DHA Head office</t>
  </si>
  <si>
    <t>5886412,5886401</t>
  </si>
  <si>
    <t>111-589-589</t>
  </si>
  <si>
    <t>5886406</t>
  </si>
  <si>
    <t>DHA Complaints (ext. 206) Zubair</t>
  </si>
  <si>
    <t>" "</t>
  </si>
  <si>
    <t>DHA Development Col. Siddiqi</t>
  </si>
  <si>
    <t>5840330</t>
  </si>
  <si>
    <t>DHA Generator</t>
  </si>
  <si>
    <t>5841672</t>
  </si>
  <si>
    <t>Du Pont Mr. Asif Akram</t>
  </si>
  <si>
    <t>5840611-13</t>
  </si>
  <si>
    <t>Daikin sales Akhter Hussain</t>
  </si>
  <si>
    <t>4542587,4545871</t>
  </si>
  <si>
    <t>Diyani Engg. Sales &amp; Services</t>
  </si>
  <si>
    <t>7731866-7731710</t>
  </si>
  <si>
    <t>5872117</t>
  </si>
  <si>
    <t>Duckt Maker Ghaffar Baig</t>
  </si>
  <si>
    <t>4513571</t>
  </si>
  <si>
    <t>0300-2500461</t>
  </si>
  <si>
    <t>4586481</t>
  </si>
  <si>
    <t>Ilyas Saudia</t>
  </si>
  <si>
    <t>00966502420826</t>
  </si>
  <si>
    <t>Duckt Maker Ilyas Sons</t>
  </si>
  <si>
    <t>6311702</t>
  </si>
  <si>
    <t>Dean Control</t>
  </si>
  <si>
    <t>436001</t>
  </si>
  <si>
    <t>Duckt maker Enayat C/O Ataullah</t>
  </si>
  <si>
    <t>7724727-7720956</t>
  </si>
  <si>
    <t>4587397</t>
  </si>
  <si>
    <t>DHAP Resident Brig Irshad</t>
  </si>
  <si>
    <t>5886413</t>
  </si>
  <si>
    <t>DHA-Dev Wing Col Bashir</t>
  </si>
  <si>
    <t>Col. N.  Haq</t>
  </si>
  <si>
    <t>Decor Distri Sarwar</t>
  </si>
  <si>
    <t>4537523-24</t>
  </si>
  <si>
    <t>Diakin Service Dept.</t>
  </si>
  <si>
    <t>4542112-4542411</t>
  </si>
  <si>
    <t>Duckt Maker P.S.O Ilyas</t>
  </si>
  <si>
    <t>Dawn</t>
  </si>
  <si>
    <t>5670001</t>
  </si>
  <si>
    <t>5682187</t>
  </si>
  <si>
    <t>Defence Police Station</t>
  </si>
  <si>
    <t>5896880-542280</t>
  </si>
  <si>
    <t>Duct Maker Rana c/o Macs</t>
  </si>
  <si>
    <t>5061569</t>
  </si>
  <si>
    <t>6687968</t>
  </si>
  <si>
    <t>Duct Fabricator Sami</t>
  </si>
  <si>
    <t>worked at C. View</t>
  </si>
  <si>
    <t>Duct Maker Musharraf &amp; Sons</t>
  </si>
  <si>
    <t>Data Cable Footech Supp/Svc</t>
  </si>
  <si>
    <t>4533028</t>
  </si>
  <si>
    <t>Nadir Khan Cattaya</t>
  </si>
  <si>
    <t>0302-2920494</t>
  </si>
  <si>
    <t>Duct Labour Shahid c/o Rizwan</t>
  </si>
  <si>
    <t>7786639</t>
  </si>
  <si>
    <t>5047965-5042856</t>
  </si>
  <si>
    <t>Dr. Shrif</t>
  </si>
  <si>
    <t>Din Muhammad Codr.</t>
  </si>
  <si>
    <t>548100</t>
  </si>
  <si>
    <t xml:space="preserve">Diyan </t>
  </si>
  <si>
    <t>De- Ion Water Supply</t>
  </si>
  <si>
    <t>2621697</t>
  </si>
  <si>
    <t>Duct Maker Saifullah</t>
  </si>
  <si>
    <t>C/O 4587379</t>
  </si>
  <si>
    <t>0333-2130629</t>
  </si>
  <si>
    <t>Duty Free Shop</t>
  </si>
  <si>
    <t>449279-440098</t>
  </si>
  <si>
    <t>DHA (DEV) Mr. Rafi</t>
  </si>
  <si>
    <t>DHA Mr Khalil Mughal</t>
  </si>
  <si>
    <t>5017045</t>
  </si>
  <si>
    <t xml:space="preserve">Duct Feb Sadiq </t>
  </si>
  <si>
    <t>4517476</t>
  </si>
  <si>
    <t>0300-2231297</t>
  </si>
  <si>
    <t>Duct Maker Jan .M</t>
  </si>
  <si>
    <t>5047124</t>
  </si>
  <si>
    <t>Duct Febricator Toseef</t>
  </si>
  <si>
    <t>6371393</t>
  </si>
  <si>
    <t>4580508</t>
  </si>
  <si>
    <t>Duct Cont. Latif</t>
  </si>
  <si>
    <t>7215459</t>
  </si>
  <si>
    <t>Ducting Fabricator (Shafeeq)</t>
  </si>
  <si>
    <t>5670338</t>
  </si>
  <si>
    <t>Ducting Wala Hanif Auditorm</t>
  </si>
  <si>
    <t>0345-9429584</t>
  </si>
  <si>
    <t>Ducting Fabricator (Sadiq)</t>
  </si>
  <si>
    <t>farman Bayer Pakistn Plant Engg.</t>
  </si>
  <si>
    <t>0300-9290661</t>
  </si>
  <si>
    <t>Shahab    0333-3051497</t>
  </si>
  <si>
    <t>Arshad Shahb ka bhai 0345-3107159</t>
  </si>
  <si>
    <t xml:space="preserve">Azeem   </t>
  </si>
  <si>
    <t>0345-2371285</t>
  </si>
  <si>
    <t xml:space="preserve">Angle Iron Univeersity Patti </t>
  </si>
  <si>
    <t>0300-9265537, 34981805</t>
  </si>
  <si>
    <t>Duct Fabricator Iqbal Chamra Chorangi</t>
  </si>
  <si>
    <t>Arsalan Engineering</t>
  </si>
  <si>
    <t>0300-</t>
  </si>
  <si>
    <t xml:space="preserve">Dara </t>
  </si>
  <si>
    <t>5882530</t>
  </si>
  <si>
    <t>0300-9293662 Mam</t>
  </si>
  <si>
    <t>0303-7263966 Sir</t>
  </si>
  <si>
    <t>4559093</t>
  </si>
  <si>
    <t>DHA Girls College Phase VIII</t>
  </si>
  <si>
    <t>5841670,5841408</t>
  </si>
  <si>
    <t>DHA Police Station</t>
  </si>
  <si>
    <t>5382280,5896880</t>
  </si>
  <si>
    <t>Gizri Police Station</t>
  </si>
  <si>
    <t>5891709-2412211</t>
  </si>
  <si>
    <t>Dara Yousuf</t>
  </si>
  <si>
    <t>0320-4311385</t>
  </si>
  <si>
    <t>Dadax Owais Golimar</t>
  </si>
  <si>
    <t>6607193</t>
  </si>
  <si>
    <t>8353073</t>
  </si>
  <si>
    <t>Owais 0321-3894642</t>
  </si>
  <si>
    <t xml:space="preserve">Dadex Lahore </t>
  </si>
  <si>
    <t>Ilyas located at Qazafi Market : 0300-4016953, Ch. Aftab: Daud Tarders : 0300-9409741</t>
  </si>
  <si>
    <t>dadex Neelam colony</t>
  </si>
  <si>
    <t>Akhtar 35304558</t>
  </si>
  <si>
    <t>0313-2383599</t>
  </si>
  <si>
    <t xml:space="preserve">Dadex Lahore  Sales main office: </t>
  </si>
  <si>
    <t>0300-4056939, Imran Yousuf</t>
  </si>
  <si>
    <t xml:space="preserve">0334-4229411 Kamran Mirza. </t>
  </si>
  <si>
    <t>Dadex Tauheed Commercial</t>
  </si>
  <si>
    <t>35864888</t>
  </si>
  <si>
    <t>Dadex Khy Ittehad Phase 2</t>
  </si>
  <si>
    <t>Tel: (92-21) 35397002 - 09</t>
  </si>
  <si>
    <t>Dadex</t>
  </si>
  <si>
    <t>111-000-789    35397002-9 Sales                             4313860-79,    4315710-14</t>
  </si>
  <si>
    <t>4315716</t>
  </si>
  <si>
    <t xml:space="preserve">AH Technical Solutions Shuja </t>
  </si>
  <si>
    <t>0334-3212019,0312-2130034</t>
  </si>
  <si>
    <t>Dadex Factory Zubair</t>
  </si>
  <si>
    <t>, 35397002-9,  35317761-62, 35317764-65</t>
  </si>
  <si>
    <t>0345-3099156</t>
  </si>
  <si>
    <t xml:space="preserve">0300-2233125 Shuja </t>
  </si>
  <si>
    <t>35397010</t>
  </si>
  <si>
    <t>Kaarchi Factory Dadex</t>
  </si>
  <si>
    <t>36770155-58, 36770163-63</t>
  </si>
  <si>
    <t>muhammad.imam@dadex.com.pk</t>
  </si>
  <si>
    <t>Liansu Lianzu pipe brand</t>
  </si>
  <si>
    <t>35314351-3</t>
  </si>
  <si>
    <t>Dr. Ali Haider Naqvi</t>
  </si>
  <si>
    <t>D-S P- Shah Muhammad</t>
  </si>
  <si>
    <t>7782591</t>
  </si>
  <si>
    <t>0300-8205336</t>
  </si>
  <si>
    <t>D/ Febricator (Zia-ur-Rehman)</t>
  </si>
  <si>
    <t>4500352</t>
  </si>
  <si>
    <t>Dr. Nuzhat (Lhr)</t>
  </si>
  <si>
    <t>042-5857585,     042-5839601</t>
  </si>
  <si>
    <t>Dr. Nuzhat (Gujran Wala)</t>
  </si>
  <si>
    <t>0431-211034</t>
  </si>
  <si>
    <t>Ducting fabricator (Shafeeq)</t>
  </si>
  <si>
    <t>5800189</t>
  </si>
  <si>
    <t>0320-5005337</t>
  </si>
  <si>
    <t>Duct Installation cont. (Zia)</t>
  </si>
  <si>
    <t>404991</t>
  </si>
  <si>
    <t>Duct Fabricator Ayub Jalal</t>
  </si>
  <si>
    <t>5889900</t>
  </si>
  <si>
    <t>Shahid c/o Sami (Duct M.)</t>
  </si>
  <si>
    <t>0320-5034943</t>
  </si>
  <si>
    <t>Duct Fabricator Shaid</t>
  </si>
  <si>
    <t>0320-4074448</t>
  </si>
  <si>
    <t xml:space="preserve">DSRA </t>
  </si>
  <si>
    <t>5897015</t>
  </si>
  <si>
    <t>5887299-5880519</t>
  </si>
  <si>
    <t>Dr. Shahid SAMI</t>
  </si>
  <si>
    <t>0300-8247291</t>
  </si>
  <si>
    <t>5857245</t>
  </si>
  <si>
    <t>Dr. Hassan</t>
  </si>
  <si>
    <t>0320-5033791</t>
  </si>
  <si>
    <t>Dr. Akhter Hussain</t>
  </si>
  <si>
    <t>0300-8205770</t>
  </si>
  <si>
    <t>Dawood</t>
  </si>
  <si>
    <t>03332161111</t>
  </si>
  <si>
    <t>Farman Bayer Pakistn Plant Engg.</t>
  </si>
  <si>
    <t>0301-8225313</t>
  </si>
  <si>
    <t>Duct Maker (Raees)  Anees sons</t>
  </si>
  <si>
    <t>5899399</t>
  </si>
  <si>
    <t>0300-8208658</t>
  </si>
  <si>
    <t>Duct Maker (Raees  son</t>
  </si>
  <si>
    <t>Raseed Uncle 0333-2568982</t>
  </si>
  <si>
    <t>0323-2902041         0321-2272631</t>
  </si>
  <si>
    <t>0333-2568982</t>
  </si>
  <si>
    <t>Daru Wala (Rustan Jee)</t>
  </si>
  <si>
    <t>2412678</t>
  </si>
  <si>
    <t xml:space="preserve">Dadex Mr Faisal </t>
  </si>
  <si>
    <t>0300-2178632</t>
  </si>
  <si>
    <t>Defence Library</t>
  </si>
  <si>
    <t>5888859-5885143</t>
  </si>
  <si>
    <t>Dadex (Commercial Syndicate)</t>
  </si>
  <si>
    <t>5822124</t>
  </si>
  <si>
    <t>Dara (Civil Control)</t>
  </si>
  <si>
    <t>0300-8274391</t>
  </si>
  <si>
    <t>Diamond Drilling &amp; Sawing Services</t>
  </si>
  <si>
    <t>Shabir Lokhnad Walla  5222465-68</t>
  </si>
  <si>
    <t>5217792</t>
  </si>
  <si>
    <t>Diamond Shipping Services Akram</t>
  </si>
  <si>
    <t>5638370-8</t>
  </si>
  <si>
    <t>0302-8264215</t>
  </si>
  <si>
    <t>5638379</t>
  </si>
  <si>
    <t>Duct fabricator (Saiffrien)</t>
  </si>
  <si>
    <t>0300-2871636</t>
  </si>
  <si>
    <t>Ducting Cont (Jan Mohammad)</t>
  </si>
  <si>
    <t>03002513381</t>
  </si>
  <si>
    <t>Draft Man (Mujhid Off)</t>
  </si>
  <si>
    <t>6662362</t>
  </si>
  <si>
    <t>Duct Fabricator (Abdul Hafeez)</t>
  </si>
  <si>
    <t>0333-2102694</t>
  </si>
  <si>
    <t>Dr. Panjawani</t>
  </si>
  <si>
    <t>0300-8248962</t>
  </si>
  <si>
    <t>5842771</t>
  </si>
  <si>
    <t>Debrages Cleaner (Malik &amp; Razzak)</t>
  </si>
  <si>
    <t>0300-3994785</t>
  </si>
  <si>
    <t>Duct fabricator Naseem</t>
  </si>
  <si>
    <t>6374318</t>
  </si>
  <si>
    <t>Duct fabricator Sadiq</t>
  </si>
  <si>
    <t>Dawn News paper</t>
  </si>
  <si>
    <t>111-444-777</t>
  </si>
  <si>
    <t>S.H.O</t>
  </si>
  <si>
    <t>0333-2133198</t>
  </si>
  <si>
    <t>S.S.P Munir Sheikh</t>
  </si>
  <si>
    <t>D.S.P Samoon</t>
  </si>
  <si>
    <t>0300-8222736</t>
  </si>
  <si>
    <t>9251554</t>
  </si>
  <si>
    <t>S.H.O Defense Imtiaz</t>
  </si>
  <si>
    <t>0300-8232418</t>
  </si>
  <si>
    <t>D.S.P Trafic Kahawar</t>
  </si>
  <si>
    <t>9211010</t>
  </si>
  <si>
    <t>S.H.O Zia</t>
  </si>
  <si>
    <t>0300-2595970</t>
  </si>
  <si>
    <t>A.S.I Miskeen</t>
  </si>
  <si>
    <t>A.S.P Saqib Memon</t>
  </si>
  <si>
    <t>0300-2278005</t>
  </si>
  <si>
    <t>Anwar Electronics</t>
  </si>
  <si>
    <t>2725688-2721820</t>
  </si>
  <si>
    <t>Debrises Altaf</t>
  </si>
  <si>
    <t>0300-3366099</t>
  </si>
  <si>
    <t>Debrises Malik</t>
  </si>
  <si>
    <t>Daewoo cargo karachi</t>
  </si>
  <si>
    <t>36670827</t>
  </si>
  <si>
    <t>Engineering Services</t>
  </si>
  <si>
    <t>4546583-84</t>
  </si>
  <si>
    <t>0300-8233368</t>
  </si>
  <si>
    <t>Sajid Abbas</t>
  </si>
  <si>
    <t>4550662-4558941</t>
  </si>
  <si>
    <t>EIR Engineering Ind Review</t>
  </si>
  <si>
    <t>36958704- 36950909- 7715701-9</t>
  </si>
  <si>
    <t xml:space="preserve"> Iraqi 0333-2285515</t>
  </si>
  <si>
    <t>5206005</t>
  </si>
  <si>
    <t>eir347@gmail.com</t>
  </si>
  <si>
    <t>yasir  iraqi 0334-3997081</t>
  </si>
  <si>
    <t>Gas Age Applicances (Private) Limited</t>
  </si>
  <si>
    <t>Embessador Elect water heater</t>
  </si>
  <si>
    <t>Ali  Mehmud</t>
  </si>
  <si>
    <r>
      <t xml:space="preserve"> 333 4313106,</t>
    </r>
    <r>
      <rPr>
        <sz val="10"/>
        <rFont val="Calibri"/>
        <family val="2"/>
      </rPr>
      <t xml:space="preserve"> shehzad.313@hotmail.com</t>
    </r>
  </si>
  <si>
    <t xml:space="preserve">Tel: 042-37595333 Fax: 42-37595208 </t>
  </si>
  <si>
    <t>5-A, Fazal Elahi Road Rehman Pura Ambassador Factory</t>
  </si>
  <si>
    <t>Embassy Inn Khalid Anwar</t>
  </si>
  <si>
    <t>4535461-9</t>
  </si>
  <si>
    <r>
      <t>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ssyinn@cyber.net.pk, emb</t>
    </r>
    <r>
      <rPr>
        <sz val="12"/>
        <color indexed="10"/>
        <rFont val="Calibri"/>
        <family val="2"/>
      </rPr>
      <t>a</t>
    </r>
    <r>
      <rPr>
        <sz val="12"/>
        <rFont val="Calibri"/>
        <family val="2"/>
      </rPr>
      <t>ssyinn@hotmail.com</t>
    </r>
  </si>
  <si>
    <t>4526797</t>
  </si>
  <si>
    <t>Electrolux</t>
  </si>
  <si>
    <t>524270-527594 527481-5680224</t>
  </si>
  <si>
    <t>Electro Palace A/C Supl</t>
  </si>
  <si>
    <t>2736655-2761556</t>
  </si>
  <si>
    <t>Engineering Concern</t>
  </si>
  <si>
    <t>5061085</t>
  </si>
  <si>
    <t>664712</t>
  </si>
  <si>
    <t>Engine System F.T.C Accts.</t>
  </si>
  <si>
    <t>5675304</t>
  </si>
  <si>
    <t>Arab Tech</t>
  </si>
  <si>
    <t>35309801-8</t>
  </si>
  <si>
    <t>35309815</t>
  </si>
  <si>
    <t>Muzafar Iqbal kamdi (Procurment Officer)  0321-2597893</t>
  </si>
  <si>
    <t>muzaffar.iqbal@arabtecpak.com</t>
  </si>
  <si>
    <t xml:space="preserve">Control wire sher shah </t>
  </si>
  <si>
    <t>32588247,    32574640</t>
  </si>
  <si>
    <t>Engine System Factory Site.</t>
  </si>
  <si>
    <t>0201-750581-84</t>
  </si>
  <si>
    <t>Engatech Mr. Zaheer</t>
  </si>
  <si>
    <t>4982605</t>
  </si>
  <si>
    <t>Akbar :0300-8243137</t>
  </si>
  <si>
    <t>4981445</t>
  </si>
  <si>
    <t>Estern General Insurance</t>
  </si>
  <si>
    <t>7774971</t>
  </si>
  <si>
    <t>Gen. waseem Ghazi Asst. Shoaib</t>
  </si>
  <si>
    <t>0333-3142608</t>
  </si>
  <si>
    <t>Asgher ducting</t>
  </si>
  <si>
    <t>Asgher jalil</t>
  </si>
  <si>
    <t>0333-2106707</t>
  </si>
  <si>
    <t>Centre Point Asghar Ali</t>
  </si>
  <si>
    <t>34390300 Ext 285</t>
  </si>
  <si>
    <t>0301-8283395</t>
  </si>
  <si>
    <t>asgher.ali@tpl-property.com</t>
  </si>
  <si>
    <t>Bam jee 0301-8228660</t>
  </si>
  <si>
    <t>Milton  0301- 8202889</t>
  </si>
  <si>
    <t>Cool Point (Quiad Johar)</t>
  </si>
  <si>
    <t>0301-2017520,   35810981</t>
  </si>
  <si>
    <t>coolptcoolpoint@yahoo.com</t>
  </si>
  <si>
    <t>Emar Bam Jee</t>
  </si>
  <si>
    <t>0300-8482976</t>
  </si>
  <si>
    <t>Bam jee home 35374538</t>
  </si>
  <si>
    <t>Emirates Bank country Mna</t>
  </si>
  <si>
    <t>2416599 --111999777</t>
  </si>
  <si>
    <t>5874325-2416648 2416621</t>
  </si>
  <si>
    <t xml:space="preserve">Electro International </t>
  </si>
  <si>
    <t>5677594-5677481</t>
  </si>
  <si>
    <t>5680712</t>
  </si>
  <si>
    <t>Comfortech Engineering Ex Hoods</t>
  </si>
  <si>
    <t>Qadir 0345-2824762, 0300-2139051</t>
  </si>
  <si>
    <t>021-34542198</t>
  </si>
  <si>
    <t>0300-2139051,03452824760</t>
  </si>
  <si>
    <t>comfortech_eng@yahoo.com</t>
  </si>
  <si>
    <t>EMC Petra Agent</t>
  </si>
  <si>
    <t>4534161-4538153</t>
  </si>
  <si>
    <t>ASIF 0334-3436323</t>
  </si>
  <si>
    <t>4553605</t>
  </si>
  <si>
    <t>emcsyspakistan@gmail.com,emcsyspakistan@hotmail.com</t>
  </si>
  <si>
    <t xml:space="preserve">Zubair duct walla Academic </t>
  </si>
  <si>
    <t>0322-2350705</t>
  </si>
  <si>
    <t>Electron Sabro Agent (Zubairi)</t>
  </si>
  <si>
    <t>4544435-36</t>
  </si>
  <si>
    <t>E.M.C System</t>
  </si>
  <si>
    <t>4534161-4538153 4537367</t>
  </si>
  <si>
    <t>Zahid Hakeem   0321-2420739</t>
  </si>
  <si>
    <t>4538162   Fax</t>
  </si>
  <si>
    <t>E.M.C Ashraf Habib</t>
  </si>
  <si>
    <t>567135</t>
  </si>
  <si>
    <t>4538162</t>
  </si>
  <si>
    <t>Mecatech Mr. Zahid Nawaz</t>
  </si>
  <si>
    <t>0322-6106087</t>
  </si>
  <si>
    <t>G-4 project</t>
  </si>
  <si>
    <t>Easy Electronics</t>
  </si>
  <si>
    <t>5832540-41</t>
  </si>
  <si>
    <t>Ather  Leiamra</t>
  </si>
  <si>
    <t>0300-2318228</t>
  </si>
  <si>
    <t>8000301</t>
  </si>
  <si>
    <t>Ejaz Sons (Mr. Mehmood Ejaz)</t>
  </si>
  <si>
    <t>4551191-4558877</t>
  </si>
  <si>
    <t>0333-3536016</t>
  </si>
  <si>
    <t>4559415</t>
  </si>
  <si>
    <t>eijaz@cyber.net.pk</t>
  </si>
  <si>
    <t>Ejaz PES</t>
  </si>
  <si>
    <t>0345-2631907</t>
  </si>
  <si>
    <t>Burhani hospital</t>
  </si>
  <si>
    <t>32632556,32633038, Dr. Munir Ahmed</t>
  </si>
  <si>
    <t>CEO@burhanihospital.org.pk</t>
  </si>
  <si>
    <t>account mustansar 35646604</t>
  </si>
  <si>
    <t>BURHANI HOSPITAL Zahid Masih (Assistant Manager Maintenance)</t>
  </si>
  <si>
    <t>Cell:0345-7333063</t>
  </si>
  <si>
    <t>maint@burhanihospital.org.pk</t>
  </si>
  <si>
    <t>Tayebjee road, garikhata, karachi</t>
  </si>
  <si>
    <t>Al Khidmat Foundation</t>
  </si>
  <si>
    <t>34531143, 34559255 </t>
  </si>
  <si>
    <t>Epson</t>
  </si>
  <si>
    <t>5660256-5660260</t>
  </si>
  <si>
    <t>Expo Centre Web Address</t>
  </si>
  <si>
    <t>www.epb.gov.pk</t>
  </si>
  <si>
    <t>E.Mail address: epb@epb.pk</t>
  </si>
  <si>
    <t>9206473-4999231</t>
  </si>
  <si>
    <t>Expo Centre</t>
  </si>
  <si>
    <t>111-444-111-9206808</t>
  </si>
  <si>
    <t>4999234</t>
  </si>
  <si>
    <t>9244412 Fax Expo Center</t>
  </si>
  <si>
    <t>Electric Panel (Mr. Naeem Baig)</t>
  </si>
  <si>
    <t>0333-2108084</t>
  </si>
  <si>
    <t>5065324</t>
  </si>
  <si>
    <t>Moin Electric</t>
  </si>
  <si>
    <t>7724242</t>
  </si>
  <si>
    <t>Nashco Electronics</t>
  </si>
  <si>
    <t>5682217-5684213</t>
  </si>
  <si>
    <t>Electirc Wire Supply D Hall</t>
  </si>
  <si>
    <t>2419260 Faisal/ Iqbal</t>
  </si>
  <si>
    <t>Ezzi Engineering</t>
  </si>
  <si>
    <t>ali_systech@yahoo.com</t>
  </si>
  <si>
    <t> rubina@ezziengineering.com</t>
  </si>
  <si>
    <t>Ejaz IBM</t>
  </si>
  <si>
    <t>0300-2309449</t>
  </si>
  <si>
    <t>Ejaz Abbasi</t>
  </si>
  <si>
    <t>2424052- 2462578- 2424866-2418822</t>
  </si>
  <si>
    <t>0300-8221188</t>
  </si>
  <si>
    <t>2418823</t>
  </si>
  <si>
    <t>5844807</t>
  </si>
  <si>
    <t>Export Promotion Beauru</t>
  </si>
  <si>
    <t>9206487-90 ,9206808</t>
  </si>
  <si>
    <t>Amjad Sheikh   9201520</t>
  </si>
  <si>
    <t>Export Promotion Beauru Khaldi</t>
  </si>
  <si>
    <t>9201525</t>
  </si>
  <si>
    <t>Wilo pump Umer Ahsan</t>
  </si>
  <si>
    <t>35304338-35304339</t>
  </si>
  <si>
    <t>0345-8482050</t>
  </si>
  <si>
    <t>umer.ahsan@wilo-pakistan.com</t>
  </si>
  <si>
    <t>Export Promotion (Riaz Sheikh)</t>
  </si>
  <si>
    <t>9207209</t>
  </si>
  <si>
    <t>0300-9284546</t>
  </si>
  <si>
    <t>9202717 Fax Riaz Sheikh</t>
  </si>
  <si>
    <t>Electric Contractor (KESC Ashraf)</t>
  </si>
  <si>
    <t>Events &amp; Confrence</t>
  </si>
  <si>
    <t>7772087-88</t>
  </si>
  <si>
    <t>Eastern pipe Store (Master Make)</t>
  </si>
  <si>
    <t>5834718-5834719</t>
  </si>
  <si>
    <t>Zahid 0343-3045300   Amin 0300-2300238   Siddiq 0334-3150796</t>
  </si>
  <si>
    <t>Surayya Johri</t>
  </si>
  <si>
    <t>0334-3089674</t>
  </si>
  <si>
    <t>Khurram Javed Sanitary Store deals in IIL make</t>
  </si>
  <si>
    <t>Adil Ali   0333-2061628</t>
  </si>
  <si>
    <t>6602349</t>
  </si>
  <si>
    <t>Electrical Consultants</t>
  </si>
  <si>
    <t>2728382</t>
  </si>
  <si>
    <t>Ehtisham Fiber Glass wala</t>
  </si>
  <si>
    <t>0300-8203551</t>
  </si>
  <si>
    <t>Farooq Mehboob</t>
  </si>
  <si>
    <t>5874571-5870515-5873900</t>
  </si>
  <si>
    <t>0300-8225748</t>
  </si>
  <si>
    <t>5861928</t>
  </si>
  <si>
    <t>5841761</t>
  </si>
  <si>
    <t>Falcon Technologies Adil Khokhar Asst. Sales manager</t>
  </si>
  <si>
    <t>4559977-4558609</t>
  </si>
  <si>
    <t>Ahmed Sultan 0300-8222177</t>
  </si>
  <si>
    <t>4559681</t>
  </si>
  <si>
    <t>Mehboob cabarya</t>
  </si>
  <si>
    <t>0300-9265852</t>
  </si>
  <si>
    <t>Nusrat SMC</t>
  </si>
  <si>
    <t>0300-2682978</t>
  </si>
  <si>
    <t>Hafeez SMC Elec. Eng</t>
  </si>
  <si>
    <t>0321-8909096</t>
  </si>
  <si>
    <t>Farhan Mehboob (New Number)</t>
  </si>
  <si>
    <t>0300-8297779</t>
  </si>
  <si>
    <t>Rashid Pitza Next</t>
  </si>
  <si>
    <t>0300-9298202</t>
  </si>
  <si>
    <t>Shehzad Macdonald</t>
  </si>
  <si>
    <t>0302-8265191</t>
  </si>
  <si>
    <t>shahzad.lakhiar@mcdonalds.com.pk</t>
  </si>
  <si>
    <t>Orient Group of Companies</t>
  </si>
  <si>
    <t>UAN: 009 2-42-111-111-660</t>
  </si>
  <si>
    <t>Shahid mehmood Cell: 0092-300-8443436</t>
  </si>
  <si>
    <t>Shaff workshop</t>
  </si>
  <si>
    <t>35885276</t>
  </si>
  <si>
    <t>0300-8280123</t>
  </si>
  <si>
    <t xml:space="preserve">Workshop                                    0302-2244150            Raheel </t>
  </si>
  <si>
    <t>Fuji Product Shah Wilayat</t>
  </si>
  <si>
    <t>2624011-12</t>
  </si>
  <si>
    <t>Mubashir 0333-3049521</t>
  </si>
  <si>
    <t>Fort Pakistan (Khalid Gulzar)</t>
  </si>
  <si>
    <t>0346-2455550     021-34532881</t>
  </si>
  <si>
    <t>34532881,  34538780, 34529277</t>
  </si>
  <si>
    <t xml:space="preserve"> Fax : 34538780</t>
  </si>
  <si>
    <t>Mitsubishi agent   Arsalan  0315-9218090</t>
  </si>
  <si>
    <t>Gulzari Associates Fawad</t>
  </si>
  <si>
    <t xml:space="preserve">021-34688543, </t>
  </si>
  <si>
    <t>0345-2225006</t>
  </si>
  <si>
    <t> engg.khi@fortepak.com,</t>
  </si>
  <si>
    <t> khalid.gulzar@fortepak.com</t>
  </si>
  <si>
    <t>info@fortepak.com</t>
  </si>
  <si>
    <t>Kashif 03458533434</t>
  </si>
  <si>
    <t>Fourteen Star</t>
  </si>
  <si>
    <t>4332245-4558172</t>
  </si>
  <si>
    <t>Fort Pakistan (Ahmed)</t>
  </si>
  <si>
    <t>0300-2135023</t>
  </si>
  <si>
    <t>Fort Pakistan (Imran)</t>
  </si>
  <si>
    <t>0334-3239811</t>
  </si>
  <si>
    <t>Fatima Jawwad (Dr. Medil Link)</t>
  </si>
  <si>
    <t>5376071-4</t>
  </si>
  <si>
    <t>Diabetologist</t>
  </si>
  <si>
    <t>Sugar Specialist</t>
  </si>
  <si>
    <t>Fax Repair Shakeela  PABX</t>
  </si>
  <si>
    <t>0300-2577162</t>
  </si>
  <si>
    <t>Mason Abdul Qadeer Qauym Abad</t>
  </si>
  <si>
    <t>0315-2202129- 0300-2202129</t>
  </si>
  <si>
    <t>PABX Repairer Techno Ayaz Qureshi  2725089-2772037</t>
  </si>
  <si>
    <t>0300-7094452</t>
  </si>
  <si>
    <t>Forbs - Forbs &amp; Cambles</t>
  </si>
  <si>
    <t>200481-4</t>
  </si>
  <si>
    <t>204423</t>
  </si>
  <si>
    <t>Fakhri Accociates</t>
  </si>
  <si>
    <t>4388318</t>
  </si>
  <si>
    <t>300-8268153</t>
  </si>
  <si>
    <t>4523242</t>
  </si>
  <si>
    <t>Fakhri Tariq road</t>
  </si>
  <si>
    <t>4538576</t>
  </si>
  <si>
    <t>yunus@matrixconsultantspk.com</t>
  </si>
  <si>
    <t>Tanveer Mima  0300-8268153</t>
  </si>
  <si>
    <t>Phone  # 0092-21-34051350</t>
  </si>
  <si>
    <t>              0092-21-32016868</t>
  </si>
  <si>
    <t>Y.S , Matrix  Younus Sheikh</t>
  </si>
  <si>
    <t xml:space="preserve">35644194 Matrix </t>
  </si>
  <si>
    <t>info@matrixconsultantspk.com</t>
  </si>
  <si>
    <t>Fakhri Brothers</t>
  </si>
  <si>
    <t>2764077-2730591-3, 35886201-5</t>
  </si>
  <si>
    <t>Fakhri 0300-2005252</t>
  </si>
  <si>
    <t>2773707</t>
  </si>
  <si>
    <t>Fakhri Brothers Somro</t>
  </si>
  <si>
    <t>0302-8266123</t>
  </si>
  <si>
    <t>Dolat Ram: 0321-8270439</t>
  </si>
  <si>
    <t>Office cable TV Delta Zoom , Ali 0300-2663936, Bashir 0302-2508592, 02135888079</t>
  </si>
  <si>
    <t>35891344</t>
  </si>
  <si>
    <t>Shahid Bangladesh dhaka</t>
  </si>
  <si>
    <t>01715312506</t>
  </si>
  <si>
    <t>shahed_102@yahoo.com</t>
  </si>
  <si>
    <t>00-880-2-9885585</t>
  </si>
  <si>
    <t>Munawar</t>
  </si>
  <si>
    <t>House # CES A 11, Road 113, Gulshan</t>
  </si>
  <si>
    <t xml:space="preserve">Khwaja Zahid </t>
  </si>
  <si>
    <t>0300-2695568</t>
  </si>
  <si>
    <t>0333-3031798</t>
  </si>
  <si>
    <t>Abbot (Korangi) : 021-</t>
  </si>
  <si>
    <t>35046574-80</t>
  </si>
  <si>
    <t xml:space="preserve">UAAN Abbot  Phone (Landhi) : 111-222-688 
</t>
  </si>
  <si>
    <t>Shabbir Brothers</t>
  </si>
  <si>
    <t>32774779-2721315-2722264</t>
  </si>
  <si>
    <t>2724035</t>
  </si>
  <si>
    <t xml:space="preserve">Shabbir Brothers Tariq Road Yaseen </t>
  </si>
  <si>
    <t>34306624</t>
  </si>
  <si>
    <t>Shakeel Fakhri</t>
  </si>
  <si>
    <t>2751121</t>
  </si>
  <si>
    <t>0300-8245077</t>
  </si>
  <si>
    <t>0321-8245077</t>
  </si>
  <si>
    <t>Fire Fighting eqp. Supplier (Abasin)</t>
  </si>
  <si>
    <t>2417631-2417246</t>
  </si>
  <si>
    <t>2417246</t>
  </si>
  <si>
    <t>Fire Fighting eqp. Supplier (Moin)</t>
  </si>
  <si>
    <t>293609-292292</t>
  </si>
  <si>
    <t>Faridi Manzoor (York)</t>
  </si>
  <si>
    <t>445432</t>
  </si>
  <si>
    <t>Fiber Glass Fabricator</t>
  </si>
  <si>
    <t>535608</t>
  </si>
  <si>
    <t>Faiz Associates</t>
  </si>
  <si>
    <t>625439-622695-6688119</t>
  </si>
  <si>
    <t>6622167</t>
  </si>
  <si>
    <t>Farid Shoaib Sui Gas Contractor</t>
  </si>
  <si>
    <t>7723723</t>
  </si>
  <si>
    <t xml:space="preserve">Fluid Technalogy International </t>
  </si>
  <si>
    <t>6642539</t>
  </si>
  <si>
    <t>6641121</t>
  </si>
  <si>
    <t>Fluid Techgy Nisar Ahmed</t>
  </si>
  <si>
    <t xml:space="preserve">Faiz </t>
  </si>
  <si>
    <t>5890251-2,     5890701</t>
  </si>
  <si>
    <t>5890701</t>
  </si>
  <si>
    <t>Pioneer Cables</t>
  </si>
  <si>
    <t>32416511-32416514</t>
  </si>
  <si>
    <t>32475078</t>
  </si>
  <si>
    <t>Pakistan Cables</t>
  </si>
  <si>
    <t>32561170-32561175</t>
  </si>
  <si>
    <t>0300-8953394   Auranzeb 32462637</t>
  </si>
  <si>
    <t>32564614</t>
  </si>
  <si>
    <t>sales@pakistancables.com</t>
  </si>
  <si>
    <t>Fawaz Pakistan Chowk</t>
  </si>
  <si>
    <t>7721334</t>
  </si>
  <si>
    <t>Fiber pool Intn. Najam</t>
  </si>
  <si>
    <t>4397052-3 -4540510- 0345-2323727</t>
  </si>
  <si>
    <t>Aftab Jilani                 0321-2104707</t>
  </si>
  <si>
    <t>4380148</t>
  </si>
  <si>
    <t>Najam Ka Bhai Nadeem   0333-2141502</t>
  </si>
  <si>
    <t>Fwo Col Ehtesham</t>
  </si>
  <si>
    <t>5850514</t>
  </si>
  <si>
    <t>Farhan Mehboob</t>
  </si>
  <si>
    <t>0321-7326661</t>
  </si>
  <si>
    <t>571311</t>
  </si>
  <si>
    <t>Farid DHA  Stationary</t>
  </si>
  <si>
    <t>5840709</t>
  </si>
  <si>
    <t>5217196</t>
  </si>
  <si>
    <t>Feroze Associates</t>
  </si>
  <si>
    <t>5056116</t>
  </si>
  <si>
    <t>Fire Brigade</t>
  </si>
  <si>
    <t>72129864</t>
  </si>
  <si>
    <t>FND Fax</t>
  </si>
  <si>
    <t>35637878</t>
  </si>
  <si>
    <t>Faheem</t>
  </si>
  <si>
    <t>0333-2161391</t>
  </si>
  <si>
    <t>Farida Tariq mehboob</t>
  </si>
  <si>
    <t>5870678-5830214</t>
  </si>
  <si>
    <t>Filter Air Shahood PIB</t>
  </si>
  <si>
    <t>4929719</t>
  </si>
  <si>
    <t>Filter Maker</t>
  </si>
  <si>
    <t>6366361</t>
  </si>
  <si>
    <t>0320-4000426</t>
  </si>
  <si>
    <t>Fabricator Zaheer Ahmed</t>
  </si>
  <si>
    <t>6978506</t>
  </si>
  <si>
    <t>Flight Enquiry    114</t>
  </si>
  <si>
    <t>45791259</t>
  </si>
  <si>
    <t>4574011</t>
  </si>
  <si>
    <t>5898999-5802374</t>
  </si>
  <si>
    <t>Fareed Welder</t>
  </si>
  <si>
    <t>0322-3386891</t>
  </si>
  <si>
    <t>Fareed Assosictes</t>
  </si>
  <si>
    <t>5882580-5882581</t>
  </si>
  <si>
    <t>543480</t>
  </si>
  <si>
    <t>03037326661</t>
  </si>
  <si>
    <t>Farrukh Akhter Dr.</t>
  </si>
  <si>
    <t>Farooq sheikh</t>
  </si>
  <si>
    <t>4525996</t>
  </si>
  <si>
    <t>0303-7334131</t>
  </si>
  <si>
    <t>Freezol Lahore (Khalid)</t>
  </si>
  <si>
    <t>042-6303652-6303352</t>
  </si>
  <si>
    <t>Freezol Tariq Lhr</t>
  </si>
  <si>
    <t>0333-5101514</t>
  </si>
  <si>
    <t>PTV Lahore Irfan Farooq L Make</t>
  </si>
  <si>
    <t>042-6300396-042-6362595</t>
  </si>
  <si>
    <t>0321-8489911</t>
  </si>
  <si>
    <t>Farhan</t>
  </si>
  <si>
    <t>0300-8244530</t>
  </si>
  <si>
    <t>Millat Fan</t>
  </si>
  <si>
    <t>92-21-5683717 +92-21-5687524</t>
  </si>
  <si>
    <t xml:space="preserve">Dilawar Millat Fan </t>
  </si>
  <si>
    <t>Fiber glass  (Najam)</t>
  </si>
  <si>
    <t>0333-2236122</t>
  </si>
  <si>
    <t>Fiber Tech (Factory)</t>
  </si>
  <si>
    <t>5388167-9</t>
  </si>
  <si>
    <t>0320-4231247-               0300-8239862</t>
  </si>
  <si>
    <t>VIP Fiber Glass</t>
  </si>
  <si>
    <t>5835608</t>
  </si>
  <si>
    <t>Farooq Shah House #</t>
  </si>
  <si>
    <t>5341411</t>
  </si>
  <si>
    <t>03008221407</t>
  </si>
  <si>
    <t>Fraooq (Jameel asst)</t>
  </si>
  <si>
    <t>0300-2258424</t>
  </si>
  <si>
    <t xml:space="preserve">Shah Office </t>
  </si>
  <si>
    <t>5386981-82</t>
  </si>
  <si>
    <t>Faqeer Saeen</t>
  </si>
  <si>
    <t>0320-4318463</t>
  </si>
  <si>
    <t>Fiaza (Pkistani Click)  Web Designer</t>
  </si>
  <si>
    <t>5404298</t>
  </si>
  <si>
    <t>0300-3918245</t>
  </si>
  <si>
    <t>Frahana</t>
  </si>
  <si>
    <t xml:space="preserve">F B Area  Arshad Ali </t>
  </si>
  <si>
    <t>Fluid System International Sheikh Rafique</t>
  </si>
  <si>
    <t>0300-2033640</t>
  </si>
  <si>
    <t>Farhana Maojee</t>
  </si>
  <si>
    <t>5837847-2561106-9</t>
  </si>
  <si>
    <t>Faisal</t>
  </si>
  <si>
    <t>03204318463</t>
  </si>
  <si>
    <t>Jeewajee Mitusubishi Agent Split AC</t>
  </si>
  <si>
    <t>35350767</t>
  </si>
  <si>
    <t>furqan@jeewajee.com</t>
  </si>
  <si>
    <t>False Lealing (Bhaya Ali Ahmed)</t>
  </si>
  <si>
    <t>Flage Staff House</t>
  </si>
  <si>
    <t>021-5072114 (112)</t>
  </si>
  <si>
    <t>Fiber Glass (Ashfaq)</t>
  </si>
  <si>
    <t>Mitisubishi</t>
  </si>
  <si>
    <t>0300-9211520</t>
  </si>
  <si>
    <t>Febriglass (Popular)</t>
  </si>
  <si>
    <t>4829140-4978978-4964687</t>
  </si>
  <si>
    <t>Febriglass (Ehtesham)</t>
  </si>
  <si>
    <t>Febriglass (Rizwan)</t>
  </si>
  <si>
    <t>0333-2247747</t>
  </si>
  <si>
    <t>Fibre Tech Shahid Memon</t>
  </si>
  <si>
    <t>0300-8239862</t>
  </si>
  <si>
    <t>5804147</t>
  </si>
  <si>
    <t>Fareed du din 0300-8256189</t>
  </si>
  <si>
    <t>info@fibretech.com.pk</t>
  </si>
  <si>
    <t>Forte Pakistan</t>
  </si>
  <si>
    <t>4532881-2</t>
  </si>
  <si>
    <t>Furqan raja &amp; Company</t>
  </si>
  <si>
    <t>0345-2232255</t>
  </si>
  <si>
    <t>Faiza Pakistaniclik waqas 0321-2124267</t>
  </si>
  <si>
    <t>35312814-104</t>
  </si>
  <si>
    <t>faiza@pakistaniclick.com</t>
  </si>
  <si>
    <t>New # 4387191-2</t>
  </si>
  <si>
    <t>C-7/D, 2nd floor, flat #2, khy ittehad, phase 2, ext.</t>
  </si>
  <si>
    <t>Farhana Rehman (Baji)</t>
  </si>
  <si>
    <t>2240670</t>
  </si>
  <si>
    <t>0300-2818692</t>
  </si>
  <si>
    <t>Grammar School Junior</t>
  </si>
  <si>
    <t>5833491-93,   5833582</t>
  </si>
  <si>
    <t>sma_2626@yahoo.com</t>
  </si>
  <si>
    <t>5833582</t>
  </si>
  <si>
    <t>Muhammad ali gve this ID.</t>
  </si>
  <si>
    <t>Grammar School Senior</t>
  </si>
  <si>
    <t>5876414-5876455</t>
  </si>
  <si>
    <t>Greavs A/Conditioning</t>
  </si>
  <si>
    <t>5683350-5682565-69</t>
  </si>
  <si>
    <t>greaves.ac@gfg.com.pk</t>
  </si>
  <si>
    <t>danum bush</t>
  </si>
  <si>
    <t>York</t>
  </si>
  <si>
    <t>Ghulam Mustufa</t>
  </si>
  <si>
    <t>0333-2733738</t>
  </si>
  <si>
    <t>Ghulam Hussain S/S Fab</t>
  </si>
  <si>
    <t>7210515-7211659</t>
  </si>
  <si>
    <t>Ghaffar Baig</t>
  </si>
  <si>
    <t>4586481-4513571</t>
  </si>
  <si>
    <t>G.I Sheet Supp (Faisal mehmood)</t>
  </si>
  <si>
    <t>7728597</t>
  </si>
  <si>
    <t>G.I Fitting Valves Feroz</t>
  </si>
  <si>
    <t>2419071</t>
  </si>
  <si>
    <t>G.I fitting AL Mohsin</t>
  </si>
  <si>
    <t>32412919</t>
  </si>
  <si>
    <t>G.I Fitting Valves Anjar Wala</t>
  </si>
  <si>
    <t>Green traders Split A/C Shaoib</t>
  </si>
  <si>
    <t>2761596-2700268</t>
  </si>
  <si>
    <t>Shoaib 0321-3896127</t>
  </si>
  <si>
    <t>Ghani Carpenter Lhr</t>
  </si>
  <si>
    <t>5810112</t>
  </si>
  <si>
    <t>G.I Sheet supplier (Hanif Afzal)</t>
  </si>
  <si>
    <t>7764978-7728920</t>
  </si>
  <si>
    <t>G.I Sheet supplier (Altaf, Shoaib)</t>
  </si>
  <si>
    <t>7728949-7728610</t>
  </si>
  <si>
    <t xml:space="preserve">Ali Alam Dolman Mall </t>
  </si>
  <si>
    <t>0341-6460600</t>
  </si>
  <si>
    <t>Tariq Dolman</t>
  </si>
  <si>
    <t>0302-8271070</t>
  </si>
  <si>
    <t>Grill wale (Haji Yousuf)</t>
  </si>
  <si>
    <t>7210794-7211650</t>
  </si>
  <si>
    <t>5010345</t>
  </si>
  <si>
    <t>Bichuman tape  Hussain</t>
  </si>
  <si>
    <t>32401602</t>
  </si>
  <si>
    <t>Gibson Carporation</t>
  </si>
  <si>
    <t>4928354</t>
  </si>
  <si>
    <t>4914257                     (Shamim Rahat)</t>
  </si>
  <si>
    <t xml:space="preserve">Gujrat Steel </t>
  </si>
  <si>
    <t>5681686-5686412</t>
  </si>
  <si>
    <t>Garbage collection contractor (Mr.Butt)</t>
  </si>
  <si>
    <t>5873474</t>
  </si>
  <si>
    <t>Tufail  :  0300-8245048</t>
  </si>
  <si>
    <t>Ghori (sadiquain) Mam</t>
  </si>
  <si>
    <t>4992227-7220869</t>
  </si>
  <si>
    <t>Mecatech Pvt Ltd  LG / Sanyo Chiller split units Masroor</t>
  </si>
  <si>
    <t xml:space="preserve">34327581-82, 34327686 ,  111-026-126 </t>
  </si>
  <si>
    <t>lgcac@mecatech.com.pk</t>
  </si>
  <si>
    <t>khi@mecatech.com.pk</t>
  </si>
  <si>
    <t>0321-3599026  Masroor</t>
  </si>
  <si>
    <t xml:space="preserve">Mechatech Iftikhar 0321-2421574, </t>
  </si>
  <si>
    <t>Taha 0312-2198883</t>
  </si>
  <si>
    <t>Excise &amp; Taxation office</t>
  </si>
  <si>
    <t>9231408-10</t>
  </si>
  <si>
    <t xml:space="preserve">naveedhussain999@gmail.com </t>
  </si>
  <si>
    <t>9231410  Fax</t>
  </si>
  <si>
    <t>2nd Floor, Civic centre, Block 14, University Road, Karachi</t>
  </si>
  <si>
    <t>Ghori ( Sofitile) Sir</t>
  </si>
  <si>
    <t>4556522-33</t>
  </si>
  <si>
    <t>7220869</t>
  </si>
  <si>
    <t>Kareem Steel  Kareem Lakhani</t>
  </si>
  <si>
    <t>2726530-2726457</t>
  </si>
  <si>
    <t>Hussain Kumil son</t>
  </si>
  <si>
    <t>0300-8298752</t>
  </si>
  <si>
    <t>Sikla</t>
  </si>
  <si>
    <t>34326891-3</t>
  </si>
  <si>
    <t>Majid Khan: 0345-2011181</t>
  </si>
  <si>
    <t>samiullah 0322-9922884</t>
  </si>
  <si>
    <t>0345-2011172</t>
  </si>
  <si>
    <t xml:space="preserve">Murtaza </t>
  </si>
  <si>
    <t>Karsaz</t>
  </si>
  <si>
    <t>35801908-10, 35801912-14</t>
  </si>
  <si>
    <t>111- 527-729</t>
  </si>
  <si>
    <t>0321-2427221</t>
  </si>
  <si>
    <t>Ayman Alvi</t>
  </si>
  <si>
    <t>Murtaza Husami  FTC</t>
  </si>
  <si>
    <t>0331-0240053, 32640201-3</t>
  </si>
  <si>
    <t>Ameer Abbas FTC    Sajjad 0331-3355453</t>
  </si>
  <si>
    <t>0300-2375152</t>
  </si>
  <si>
    <t>Akber  lokhan 0333-2153313</t>
  </si>
  <si>
    <t xml:space="preserve">FTC </t>
  </si>
  <si>
    <t>32602111-   32602111. (ext yasir 326)
 (1249 Ameer Abbas Ext)</t>
  </si>
  <si>
    <t>32602111   Murtaza.</t>
  </si>
  <si>
    <t>Tehseen Allied Chiller Com. Eng.   tehseenr@gmail.com</t>
  </si>
  <si>
    <t>0321-2192177</t>
  </si>
  <si>
    <t xml:space="preserve">FTC Shoaib pioneer </t>
  </si>
  <si>
    <t>021-32213519 (326 Ext)</t>
  </si>
  <si>
    <t> 02132602111 &amp; 02132602222.</t>
  </si>
  <si>
    <t>Murtaza Peshawri</t>
  </si>
  <si>
    <t>0300-8223752</t>
  </si>
  <si>
    <t>murtaza.pishori@gmail.com</t>
  </si>
  <si>
    <t>5042276</t>
  </si>
  <si>
    <t>G.I steel Babar steel</t>
  </si>
  <si>
    <t>7733522</t>
  </si>
  <si>
    <t>G.I steel Babar steel (Mr Karim)</t>
  </si>
  <si>
    <t>7736270</t>
  </si>
  <si>
    <t>Golf Club DHA Col Naeem</t>
  </si>
  <si>
    <t>5841901</t>
  </si>
  <si>
    <t>GI Sheet Kareem</t>
  </si>
  <si>
    <t>7728541,7736270,7735716</t>
  </si>
  <si>
    <t>Gas Cutter / Welding Torch.</t>
  </si>
  <si>
    <t>7722027-7722201</t>
  </si>
  <si>
    <t>Ghani Ansari</t>
  </si>
  <si>
    <r>
      <t>4542083  -</t>
    </r>
    <r>
      <rPr>
        <sz val="18"/>
        <color indexed="10"/>
        <rFont val="Calibri"/>
        <family val="2"/>
      </rPr>
      <t>4525911 Mam</t>
    </r>
  </si>
  <si>
    <t>4225911 Sir</t>
  </si>
  <si>
    <t>G.I Sheet Haji Shafi-ud- Din</t>
  </si>
  <si>
    <t>7730872- 7730935</t>
  </si>
  <si>
    <t>Gas Oxygen Acyteen</t>
  </si>
  <si>
    <t>7721144-        7721105</t>
  </si>
  <si>
    <t>Haris &amp; Co  Laique CEO</t>
  </si>
  <si>
    <t>5396426- 0300-2001274</t>
  </si>
  <si>
    <t>hariseco@hotmail.com</t>
  </si>
  <si>
    <t>Altaf Soomro CBC</t>
  </si>
  <si>
    <t>0300-2767099</t>
  </si>
  <si>
    <t>Ronaq Zaidi CBC</t>
  </si>
  <si>
    <t>0300-5456639</t>
  </si>
  <si>
    <t>Nausheen HVACR Orient</t>
  </si>
  <si>
    <t>0302-8265388</t>
  </si>
  <si>
    <t>Consult-Tech International</t>
  </si>
  <si>
    <t xml:space="preserve"> 34375411-2, 34554441</t>
  </si>
  <si>
    <t>Architecture – Engineering – Management, 141- Amir Khusro Road, B.Y.J. Housing Society</t>
  </si>
  <si>
    <t>Shabih 0321-8221334</t>
  </si>
  <si>
    <t xml:space="preserve">Saleem ur Rehman </t>
  </si>
  <si>
    <t>0300-2143782</t>
  </si>
  <si>
    <t>Abdul rasheed 0334-5389984</t>
  </si>
  <si>
    <t>Ghanchi International (Rehan)</t>
  </si>
  <si>
    <t>32775694  35851715</t>
  </si>
  <si>
    <t>Venus geyser supplier ghanchi</t>
  </si>
  <si>
    <t>Ubaid 0321-2056069</t>
  </si>
  <si>
    <t xml:space="preserve">                5851714-15</t>
  </si>
  <si>
    <t>Amir: 0334-3700658    ghanchi.intl@gmail.com</t>
  </si>
  <si>
    <t>G.I Sheet (Sana Steel)</t>
  </si>
  <si>
    <t>7762312</t>
  </si>
  <si>
    <t>G.I Fitings</t>
  </si>
  <si>
    <t>Gas Supplier (Oxygen)</t>
  </si>
  <si>
    <t>6372755</t>
  </si>
  <si>
    <t>Gas valve Supplier. (M.Nazim)</t>
  </si>
  <si>
    <t>6658893</t>
  </si>
  <si>
    <t>Noor Bhoy Glass Factory</t>
  </si>
  <si>
    <t>5042275</t>
  </si>
  <si>
    <t>Noor Bhoy Glass Factory (office)</t>
  </si>
  <si>
    <t>7733251-7736187</t>
  </si>
  <si>
    <t>G.1 Fitting (Abbas Brothers)</t>
  </si>
  <si>
    <t>Guddo (Show room Saeed Bhai)</t>
  </si>
  <si>
    <t>4927083,4123705- 492727360</t>
  </si>
  <si>
    <t>0300-8237927</t>
  </si>
  <si>
    <t>Nandos Resturant</t>
  </si>
  <si>
    <t>mubeen.alam@hotmail.com</t>
  </si>
  <si>
    <t>Office No. 310, Clifton Centre, Main Clifton Road, Block 5, Clifton, Karachi, Pakistan.</t>
  </si>
  <si>
    <t>Glass Maker (Zakir N.Villa)</t>
  </si>
  <si>
    <t>5865067</t>
  </si>
  <si>
    <t>0300-8235053</t>
  </si>
  <si>
    <t xml:space="preserve"> Grohe karachi tile  Inda Brand </t>
  </si>
  <si>
    <t>5347460-61</t>
  </si>
  <si>
    <t>zilver brand</t>
  </si>
  <si>
    <t>35243190</t>
  </si>
  <si>
    <t>35347460-61</t>
  </si>
  <si>
    <t>Ghazi House (Gen. Tariq Ghazi)</t>
  </si>
  <si>
    <t>5823475,5820218</t>
  </si>
  <si>
    <t>Azhar Tracker Vigo</t>
  </si>
  <si>
    <t>0302-8252006</t>
  </si>
  <si>
    <t>Gas (Preimeir Gases)</t>
  </si>
  <si>
    <t>5883088</t>
  </si>
  <si>
    <t>0300-2262800</t>
  </si>
  <si>
    <t>Ghanchi Enterprises</t>
  </si>
  <si>
    <t>7764226</t>
  </si>
  <si>
    <t>0300-8262754</t>
  </si>
  <si>
    <t>Gas Contractor (Shoaib)</t>
  </si>
  <si>
    <t>4931670-4940457</t>
  </si>
  <si>
    <t>Geyser Supply Ambessador</t>
  </si>
  <si>
    <t>042-37595333-34</t>
  </si>
  <si>
    <t>0320-4339301</t>
  </si>
  <si>
    <t>GAS AGE APPLIANCES (PVT) LTD. 5/A,Fazal Ellahi Road Rehmanpura,Ferozepur Road</t>
  </si>
  <si>
    <t>Meco Water Cooler</t>
  </si>
  <si>
    <t>(021)35671999, 5213156</t>
  </si>
  <si>
    <t>Riasut 0315-2146226</t>
  </si>
  <si>
    <t>Gyeser</t>
  </si>
  <si>
    <t>7221500</t>
  </si>
  <si>
    <t>0333-3766198            0300-2137468</t>
  </si>
  <si>
    <t>Ghaffar Chaudhri</t>
  </si>
  <si>
    <t>0300-2131738</t>
  </si>
  <si>
    <t>Glass Almunium (Amin)</t>
  </si>
  <si>
    <t>0300-2141396</t>
  </si>
  <si>
    <t>Glaa Almunium Shareef</t>
  </si>
  <si>
    <t xml:space="preserve">5383363-     </t>
  </si>
  <si>
    <t>0300-9234420</t>
  </si>
  <si>
    <t>Gas Contractor (Al-Masood Associates)</t>
  </si>
  <si>
    <t>5841051-5841053</t>
  </si>
  <si>
    <t>Gas Contractor  (Shafeeq)</t>
  </si>
  <si>
    <t>5841051- 5841053</t>
  </si>
  <si>
    <t>0320-5040198</t>
  </si>
  <si>
    <t>0333-2059433</t>
  </si>
  <si>
    <t>Gas Contractor  (Tariq Khan)</t>
  </si>
  <si>
    <t>0320-4076256</t>
  </si>
  <si>
    <t>Glass Almunium (Nizam)</t>
  </si>
  <si>
    <t>5383363</t>
  </si>
  <si>
    <t>03002716476</t>
  </si>
  <si>
    <t>Gyeser Maker (Noorani Bros.)</t>
  </si>
  <si>
    <t>4823758</t>
  </si>
  <si>
    <t>03002274209</t>
  </si>
  <si>
    <t>Gardning Material (Pelikan)</t>
  </si>
  <si>
    <t>6688613</t>
  </si>
  <si>
    <t>Gul Ahmed Textile</t>
  </si>
  <si>
    <t>5082626-29</t>
  </si>
  <si>
    <t>5082625</t>
  </si>
  <si>
    <t>Gul Zareen</t>
  </si>
  <si>
    <t>0333-3233464</t>
  </si>
  <si>
    <t>Gul Ahmed Mr. Imtiyaz</t>
  </si>
  <si>
    <t>M.Ali         0300-8228553</t>
  </si>
  <si>
    <t>0300-8274525</t>
  </si>
  <si>
    <t>Glass Shmaoon</t>
  </si>
  <si>
    <t>5870288</t>
  </si>
  <si>
    <t>Garbage Cleaning Supv Dildar</t>
  </si>
  <si>
    <t>0333-2226273</t>
  </si>
  <si>
    <t>5681686- 5686412</t>
  </si>
  <si>
    <t>AB Electronics electric water heater</t>
  </si>
  <si>
    <t>32726860-2, 32760482 &amp; 69</t>
  </si>
  <si>
    <t>Gul Ahmed Unit # 8</t>
  </si>
  <si>
    <t>5020571-74</t>
  </si>
  <si>
    <t>Faraz Zahoor 0333-2241029</t>
  </si>
  <si>
    <t>Gyeser Maker Akram</t>
  </si>
  <si>
    <t>Gul Ahmed Display centre (Clifton)</t>
  </si>
  <si>
    <t>5374131</t>
  </si>
  <si>
    <t>Guddu (Sultana Khala)</t>
  </si>
  <si>
    <t>7667331</t>
  </si>
  <si>
    <t>0300-7087153</t>
  </si>
  <si>
    <t>G.1 Sheet Sup (Tariq, Nazeer)</t>
  </si>
  <si>
    <t>7735335</t>
  </si>
  <si>
    <t>0321-2342620</t>
  </si>
  <si>
    <t>Golimar</t>
  </si>
  <si>
    <t>6606982</t>
  </si>
  <si>
    <t>0300-9250178</t>
  </si>
  <si>
    <t>Governor Sindh Secratory</t>
  </si>
  <si>
    <t>9201212</t>
  </si>
  <si>
    <t>Genrator Repairer Ali Ahmed</t>
  </si>
  <si>
    <t>0302-2002420</t>
  </si>
  <si>
    <t>Ghazal Rahman</t>
  </si>
  <si>
    <r>
      <t xml:space="preserve">0301-2061601             </t>
    </r>
    <r>
      <rPr>
        <sz val="12"/>
        <color indexed="10"/>
        <rFont val="Calibri"/>
        <family val="2"/>
      </rPr>
      <t xml:space="preserve"> 0300-7081691 (Old No)</t>
    </r>
  </si>
  <si>
    <t>Gas Contractor Ayoub</t>
  </si>
  <si>
    <t>6989480</t>
  </si>
  <si>
    <t>0300-2133710</t>
  </si>
  <si>
    <t>Gul Ahmed House</t>
  </si>
  <si>
    <t>Javad 0300-9243164</t>
  </si>
  <si>
    <t>Hanfi Uncle  Ms. Shah</t>
  </si>
  <si>
    <t>4387439</t>
  </si>
  <si>
    <t>Hamid Haroon</t>
  </si>
  <si>
    <t>5670080-5677762-5682668-5852731</t>
  </si>
  <si>
    <t>Haroon Electrician</t>
  </si>
  <si>
    <t>0325-2824857</t>
  </si>
  <si>
    <t>Amjad electrician</t>
  </si>
  <si>
    <t>0322-3389030</t>
  </si>
  <si>
    <t>HMA Pumps  Korangi Factory</t>
  </si>
  <si>
    <t>35061580</t>
  </si>
  <si>
    <t>5073105</t>
  </si>
  <si>
    <t>HMA Pumps West Wharf</t>
  </si>
  <si>
    <t>2313574-77</t>
  </si>
  <si>
    <t>5881520</t>
  </si>
  <si>
    <t>2310601</t>
  </si>
  <si>
    <t>Aslam Raza 0334-3658852</t>
  </si>
  <si>
    <t>Hafiz-Ur-Rehman</t>
  </si>
  <si>
    <t>5875669</t>
  </si>
  <si>
    <t>0321-4305127</t>
  </si>
  <si>
    <t>5861803-5867053</t>
  </si>
  <si>
    <t>0300-9282313</t>
  </si>
  <si>
    <t>Humayon Dr. Eye Sp.</t>
  </si>
  <si>
    <t>5374575</t>
  </si>
  <si>
    <t>Hajra Ahmed</t>
  </si>
  <si>
    <t>7731752</t>
  </si>
  <si>
    <t>4911507</t>
  </si>
  <si>
    <t xml:space="preserve">Leopard Courier Karachi </t>
  </si>
  <si>
    <t>Adnan 34546488</t>
  </si>
  <si>
    <t>Hussain Haroon</t>
  </si>
  <si>
    <t>5682173</t>
  </si>
  <si>
    <t>Shalimar Steel Karachi</t>
  </si>
  <si>
    <t>Shaff 0300-8233139</t>
  </si>
  <si>
    <t>Hamid Kabaria</t>
  </si>
  <si>
    <t>4543798</t>
  </si>
  <si>
    <t>H.M Cables</t>
  </si>
  <si>
    <t>7214569</t>
  </si>
  <si>
    <t>Hood Bhai Dr.</t>
  </si>
  <si>
    <t>536054</t>
  </si>
  <si>
    <t>Hassam siddiqui</t>
  </si>
  <si>
    <t>4983193</t>
  </si>
  <si>
    <t>Hassan Abbas (PTV)</t>
  </si>
  <si>
    <t>051-9202976 , 9203310 Qamar</t>
  </si>
  <si>
    <t>0300-8988106</t>
  </si>
  <si>
    <t>Zaheer : 051-9077343,     9230143</t>
  </si>
  <si>
    <t>mechtech054@yahoo.com</t>
  </si>
  <si>
    <t>0332-3784869</t>
  </si>
  <si>
    <t>Hassani Sahib</t>
  </si>
  <si>
    <t>6990095</t>
  </si>
  <si>
    <t>6972170</t>
  </si>
  <si>
    <t>Hassan Dr.</t>
  </si>
  <si>
    <t>4902929</t>
  </si>
  <si>
    <t>643710</t>
  </si>
  <si>
    <t>Habib Bank DHA Br.</t>
  </si>
  <si>
    <t>5386085</t>
  </si>
  <si>
    <t>Faiz : 0300-9800503</t>
  </si>
  <si>
    <t>5805198</t>
  </si>
  <si>
    <t>Habib Bank DHA Jamali Street</t>
  </si>
  <si>
    <t>7723920</t>
  </si>
  <si>
    <t>Habib Bank Plaza</t>
  </si>
  <si>
    <t>2418000   Ext- 2600</t>
  </si>
  <si>
    <t>6th Floor  2314</t>
  </si>
  <si>
    <t>22nd Floor 2428</t>
  </si>
  <si>
    <t>Haji Rasheed Lhr</t>
  </si>
  <si>
    <t>5888529</t>
  </si>
  <si>
    <t>Hussain Ba</t>
  </si>
  <si>
    <t>5870592</t>
  </si>
  <si>
    <t>Haji Jamil</t>
  </si>
  <si>
    <t>5884011</t>
  </si>
  <si>
    <t>Haji Rashid Acct</t>
  </si>
  <si>
    <t>2435511</t>
  </si>
  <si>
    <t>4979213</t>
  </si>
  <si>
    <t>Haji sultan</t>
  </si>
  <si>
    <t>5881547</t>
  </si>
  <si>
    <t>0320-5032990</t>
  </si>
  <si>
    <t>0333-2309408</t>
  </si>
  <si>
    <t>5385001</t>
  </si>
  <si>
    <t>Hera Khan I.T.O</t>
  </si>
  <si>
    <t>2635826</t>
  </si>
  <si>
    <t>Habib Public School</t>
  </si>
  <si>
    <t>5686991-5681434</t>
  </si>
  <si>
    <t>5652437</t>
  </si>
  <si>
    <t>Hamida Khala</t>
  </si>
  <si>
    <t>5888901</t>
  </si>
  <si>
    <t>Haji Saleem</t>
  </si>
  <si>
    <t>7725522 - 7733321</t>
  </si>
  <si>
    <t>Habib Bank Korangi Rd</t>
  </si>
  <si>
    <t>Muneza/ shela 5832251</t>
  </si>
  <si>
    <t xml:space="preserve"> Moni Mushtaq</t>
  </si>
  <si>
    <t xml:space="preserve">Hotel Midway House </t>
  </si>
  <si>
    <t>4570371</t>
  </si>
  <si>
    <t>Hafiz  Jee (Pumps)</t>
  </si>
  <si>
    <t>7214848-06611159</t>
  </si>
  <si>
    <t>H.Q Brothers (Nut-Bolts)</t>
  </si>
  <si>
    <t>2415964</t>
  </si>
  <si>
    <t>Hamid Sons</t>
  </si>
  <si>
    <t>446202-452656</t>
  </si>
  <si>
    <t>Hamid Sons (Suleman)</t>
  </si>
  <si>
    <t>4521987-4523910</t>
  </si>
  <si>
    <t>Holiday Inn Crown Plaza</t>
  </si>
  <si>
    <t>5660611-50</t>
  </si>
  <si>
    <t>Hassan Dr. (Education)</t>
  </si>
  <si>
    <t xml:space="preserve">5891255 Mam </t>
  </si>
  <si>
    <t>5891225 Sir</t>
  </si>
  <si>
    <t>6907272</t>
  </si>
  <si>
    <t>Hassan Iqbal Exesl</t>
  </si>
  <si>
    <t>2571922</t>
  </si>
  <si>
    <t>Habib Aunder Dr.</t>
  </si>
  <si>
    <t>5834046</t>
  </si>
  <si>
    <t>M.M enterprises</t>
  </si>
  <si>
    <t>Hina 36932107-8</t>
  </si>
  <si>
    <t>hinammgcpk@yahoo.com</t>
  </si>
  <si>
    <t>Hina: 0331-2470196</t>
  </si>
  <si>
    <t>Hajra Ahmed Advocate</t>
  </si>
  <si>
    <t>Hilti -H.S. Ahmed Alley</t>
  </si>
  <si>
    <t>5672485-5672572 -5672847</t>
  </si>
  <si>
    <t>0300-8230448 Umair sabzwari</t>
  </si>
  <si>
    <t>H.S Ahmed Imran Ch. Mangaer</t>
  </si>
  <si>
    <t>4548345-7</t>
  </si>
  <si>
    <t>0301-8266214</t>
  </si>
  <si>
    <t>4548348</t>
  </si>
  <si>
    <t>H.S Ahmed Ally Fishers</t>
  </si>
  <si>
    <t>4548345-47</t>
  </si>
  <si>
    <t>Mubbashir 0321-2010326</t>
  </si>
  <si>
    <t>Danish 0301-8266216</t>
  </si>
  <si>
    <t>710, 7th Floor Progres Plaza</t>
  </si>
  <si>
    <t>5672487- 5676316</t>
  </si>
  <si>
    <t>322343372</t>
  </si>
  <si>
    <t>Kafeel Ghous Akbar</t>
  </si>
  <si>
    <t>0334-3961044</t>
  </si>
  <si>
    <t>5660317-18</t>
  </si>
  <si>
    <t>sales.khi@hmapumps.com</t>
  </si>
  <si>
    <t>Project Manager</t>
  </si>
  <si>
    <t>5676316-322-343-372</t>
  </si>
  <si>
    <t>Umair 0346-8204078</t>
  </si>
  <si>
    <t>0346-8205010</t>
  </si>
  <si>
    <t>Meer zada (Bacha Gull Brother)</t>
  </si>
  <si>
    <t>0346-2668825</t>
  </si>
  <si>
    <t>Umami Fried Fish Home Deleivery</t>
  </si>
  <si>
    <t>080022555-0345-8275522</t>
  </si>
  <si>
    <t>Zia Ghani Fakhri brothers</t>
  </si>
  <si>
    <t>zg@fakhribrothers.com</t>
  </si>
  <si>
    <t>0321-8270428</t>
  </si>
  <si>
    <t>HMA Pumps Grundfos Muzafar/ hassan</t>
  </si>
  <si>
    <t xml:space="preserve">2313574- 81  Saeed 0334- 3658852 </t>
  </si>
  <si>
    <t> Farhan 0346-8284012, 0343-9290222</t>
  </si>
  <si>
    <t>Arsalan Younus 0345-8238105</t>
  </si>
  <si>
    <t xml:space="preserve"> Wajahat Sales 0343-8204087</t>
  </si>
  <si>
    <t>m.zia@hmapumps.com</t>
  </si>
  <si>
    <t>Habib Engineering Co.</t>
  </si>
  <si>
    <t>2424220-2421029-2421469</t>
  </si>
  <si>
    <t>2420197</t>
  </si>
  <si>
    <t xml:space="preserve">Gul Ahmed Supervisor Mudasir </t>
  </si>
  <si>
    <t>0345-3040635</t>
  </si>
  <si>
    <t>Haji Ghulam Rasool Carpenter</t>
  </si>
  <si>
    <t>7732748</t>
  </si>
  <si>
    <t>Habib Public School (Anwar)</t>
  </si>
  <si>
    <t>5652437-5681434</t>
  </si>
  <si>
    <t>fE</t>
  </si>
  <si>
    <t>Hira Khan</t>
  </si>
  <si>
    <t>9211698</t>
  </si>
  <si>
    <t>Hashim painter</t>
  </si>
  <si>
    <t>5893655</t>
  </si>
  <si>
    <t>0300-2417263</t>
  </si>
  <si>
    <t>Hashim painter (Asst)</t>
  </si>
  <si>
    <t>0300-3786759</t>
  </si>
  <si>
    <t>Ferro sacning  Fatima</t>
  </si>
  <si>
    <t>021-35144211-3</t>
  </si>
  <si>
    <t xml:space="preserve">Hilti </t>
  </si>
  <si>
    <t>5676303-5676316</t>
  </si>
  <si>
    <t>111-144-584</t>
  </si>
  <si>
    <t xml:space="preserve">042 111 144 584 Lahore </t>
  </si>
  <si>
    <t>Hamid Shah</t>
  </si>
  <si>
    <t>4387439-4383729</t>
  </si>
  <si>
    <t>Hep Worth (Tariq Road)</t>
  </si>
  <si>
    <t>0303-7241347</t>
  </si>
  <si>
    <t>0320-4331776</t>
  </si>
  <si>
    <t>falconpolymers1@gmail.com</t>
  </si>
  <si>
    <t>Hep Worth (Clifton)</t>
  </si>
  <si>
    <t>573500-573505</t>
  </si>
  <si>
    <t>CHEF International</t>
  </si>
  <si>
    <t>Eye donation</t>
  </si>
  <si>
    <t>91-5339114</t>
  </si>
  <si>
    <t>Honda Breez Multan</t>
  </si>
  <si>
    <t>061-588871-3</t>
  </si>
  <si>
    <t>0300-8634333</t>
  </si>
  <si>
    <t>Haseena Cleaner</t>
  </si>
  <si>
    <t>5014278</t>
  </si>
  <si>
    <t>Heart Clinic (Mr. Rafeeq)</t>
  </si>
  <si>
    <t>111222911-5875649</t>
  </si>
  <si>
    <t>HVACR Islamabad (Fiaz ul Hassan)</t>
  </si>
  <si>
    <t>051-2274836</t>
  </si>
  <si>
    <t>Fax: 051-2274836</t>
  </si>
  <si>
    <t>Latif duct walla machine made duct.</t>
  </si>
  <si>
    <t>0300-2239874</t>
  </si>
  <si>
    <t>4526240-41</t>
  </si>
  <si>
    <t>Ice Burg Drinking Water cooler</t>
  </si>
  <si>
    <t>0333-2126720</t>
  </si>
  <si>
    <t>iceberg.coolers@gmail.com</t>
  </si>
  <si>
    <t>monir@super.net.pk</t>
  </si>
  <si>
    <t>info@haseenhabib.com, zalam@haseenhabib.com</t>
  </si>
  <si>
    <t>Haseen Habib Fibre Equip.</t>
  </si>
  <si>
    <r>
      <t xml:space="preserve">32421796 -34526240 </t>
    </r>
    <r>
      <rPr>
        <sz val="11"/>
        <rFont val="Calibri"/>
        <family val="2"/>
      </rPr>
      <t xml:space="preserve">abdul ghani  </t>
    </r>
    <r>
      <rPr>
        <sz val="18"/>
        <rFont val="Calibri"/>
        <family val="2"/>
      </rPr>
      <t xml:space="preserve">     New </t>
    </r>
  </si>
  <si>
    <t>Zeeshan alam</t>
  </si>
  <si>
    <t>4526242</t>
  </si>
  <si>
    <t>2410294</t>
  </si>
  <si>
    <t>Abdul Rasheed Shop walla</t>
  </si>
  <si>
    <t>0300-2990429</t>
  </si>
  <si>
    <t>Tehseen   0311-2510752</t>
  </si>
  <si>
    <t>Hussaini S/S Mart  (Almunium Sheet)</t>
  </si>
  <si>
    <t>2767045- 2729627</t>
  </si>
  <si>
    <t>Humayoun Zahir</t>
  </si>
  <si>
    <t>0320-4326530</t>
  </si>
  <si>
    <t>0300-8243137</t>
  </si>
  <si>
    <t>Haseeb Jabbar</t>
  </si>
  <si>
    <t>0303-7330063</t>
  </si>
  <si>
    <t>4937899</t>
  </si>
  <si>
    <t>Haseeb Duct Fab Fakhri</t>
  </si>
  <si>
    <t>0300- 5874714</t>
  </si>
  <si>
    <t>Abdul Jabbar Pipe walla</t>
  </si>
  <si>
    <t>0300-3455357</t>
  </si>
  <si>
    <t>Haseeb atta Uncle Damad</t>
  </si>
  <si>
    <t>0333-2110107</t>
  </si>
  <si>
    <t>Hotel Metropole</t>
  </si>
  <si>
    <t>5660145</t>
  </si>
  <si>
    <t>Hospital (South City)</t>
  </si>
  <si>
    <t>5862301-3</t>
  </si>
  <si>
    <t>Hashimi Traders</t>
  </si>
  <si>
    <t>7767045</t>
  </si>
  <si>
    <t>Hameed Noor</t>
  </si>
  <si>
    <t>7762299-4069</t>
  </si>
  <si>
    <t>0320-4058135</t>
  </si>
  <si>
    <t>5886613</t>
  </si>
  <si>
    <t>Hundai Defence Motor</t>
  </si>
  <si>
    <t>5880051-4</t>
  </si>
  <si>
    <t>Hasnain Baloch</t>
  </si>
  <si>
    <t>0300-8227260</t>
  </si>
  <si>
    <t>Hakeem Zahid Ilyas</t>
  </si>
  <si>
    <t>4988743</t>
  </si>
  <si>
    <t>Hanif (Carpenter)</t>
  </si>
  <si>
    <t>Haseeb Rasheed</t>
  </si>
  <si>
    <t>4527270-74</t>
  </si>
  <si>
    <t xml:space="preserve">Honda  Ali Bhai Motors </t>
  </si>
  <si>
    <t>4315730-31, 4556510</t>
  </si>
  <si>
    <t>4556510</t>
  </si>
  <si>
    <t xml:space="preserve">Hussain Shah </t>
  </si>
  <si>
    <t>9243190</t>
  </si>
  <si>
    <t xml:space="preserve">Plot # 23, sect 22, Korangi Industrail area  </t>
  </si>
  <si>
    <t>Bayer cropsceince</t>
  </si>
  <si>
    <t>Saleem: Inc. F &amp; P Indusrtrail &amp; operation  030-7030060, 5064914-5060721-23</t>
  </si>
  <si>
    <t>5062821</t>
  </si>
  <si>
    <t>MGH Engineering and        
Control Pvt Ltd.  Fire Suppression system</t>
  </si>
  <si>
    <t xml:space="preserve">Munawar </t>
  </si>
  <si>
    <t xml:space="preserve">34688676,  37070179 </t>
  </si>
  <si>
    <t>0333 9235554 Munawar</t>
  </si>
  <si>
    <t>Bayer Pakistan</t>
  </si>
  <si>
    <t>5611637-8</t>
  </si>
  <si>
    <t>Rizvi</t>
  </si>
  <si>
    <t>0300-8222177</t>
  </si>
  <si>
    <t>Hospital (Natonal)</t>
  </si>
  <si>
    <t>5380000-3-5380270-5</t>
  </si>
  <si>
    <t>Holiday Inn Lahore</t>
  </si>
  <si>
    <t xml:space="preserve">Hotel Front Desk:   92-42-6310077 </t>
  </si>
  <si>
    <t>Holiday Inn (Multan)</t>
  </si>
  <si>
    <t>Help Line Trust</t>
  </si>
  <si>
    <t>5889643-5889645</t>
  </si>
  <si>
    <t>0332-3743587</t>
  </si>
  <si>
    <t xml:space="preserve">Umer Duct </t>
  </si>
  <si>
    <t>0300- 9202675</t>
  </si>
  <si>
    <t>Help Line Trust (Consumer Protection)</t>
  </si>
  <si>
    <t>5889830-5889645</t>
  </si>
  <si>
    <t>5889740</t>
  </si>
  <si>
    <t>Help Line Trut  Farooq</t>
  </si>
  <si>
    <t>0320-4007450</t>
  </si>
  <si>
    <t>Henkle        Kaim Zia ud Din</t>
  </si>
  <si>
    <t>4540737-4528051-4533598</t>
  </si>
  <si>
    <t>4527457</t>
  </si>
  <si>
    <t>Karim 0333-2354152</t>
  </si>
  <si>
    <t>Hamza Engineering Waseem</t>
  </si>
  <si>
    <t xml:space="preserve"> 5051085- 4225771-35030056</t>
  </si>
  <si>
    <t>0300-2060522</t>
  </si>
  <si>
    <t>hamzaengineeringworks@yahoo.co.uk</t>
  </si>
  <si>
    <t xml:space="preserve">Iqra Engineering Works </t>
  </si>
  <si>
    <t>waseem hamza eng started his own company.</t>
  </si>
  <si>
    <t xml:space="preserve">0300-2060522, 03453705773, </t>
  </si>
  <si>
    <t>35433390, 35020376</t>
  </si>
  <si>
    <t>Junaid A to Z panel maker</t>
  </si>
  <si>
    <t>0301-8287151</t>
  </si>
  <si>
    <t>Humayun Enterprises</t>
  </si>
  <si>
    <t>5241829-8495299-</t>
  </si>
  <si>
    <t>0300-9292854</t>
  </si>
  <si>
    <t>Hayder panel maker</t>
  </si>
  <si>
    <t>5051085</t>
  </si>
  <si>
    <t>0300-2194046</t>
  </si>
  <si>
    <t>5077201</t>
  </si>
  <si>
    <t>Hilal</t>
  </si>
  <si>
    <t>5869858</t>
  </si>
  <si>
    <t xml:space="preserve">Hotel Mehran </t>
  </si>
  <si>
    <t>111-909-909</t>
  </si>
  <si>
    <t>5660851</t>
  </si>
  <si>
    <t>Dr. Usman Sadiq Remotoligist refred by Dr. Umer Phsiotherapist</t>
  </si>
  <si>
    <t>0333-6327123</t>
  </si>
  <si>
    <t>Hassan DR. Preem Villa</t>
  </si>
  <si>
    <t>House Hold Products</t>
  </si>
  <si>
    <t>2575205-7</t>
  </si>
  <si>
    <t xml:space="preserve">HBL Ghulam Asghar Sheikh </t>
  </si>
  <si>
    <t>2418000 (Ext : 2600)</t>
  </si>
  <si>
    <t>HBL Masood Electrical Contractor</t>
  </si>
  <si>
    <t>0301-2085753</t>
  </si>
  <si>
    <t>info@tech-automation.net</t>
  </si>
  <si>
    <t>Auto tech Masood BMS , Control</t>
  </si>
  <si>
    <t>021-34562625</t>
  </si>
  <si>
    <t>0345-2197531</t>
  </si>
  <si>
    <t>35076673</t>
  </si>
  <si>
    <t>masood@tech.automation.net</t>
  </si>
  <si>
    <t xml:space="preserve">HBL Basheer Ahmed </t>
  </si>
  <si>
    <t>0300-2695590</t>
  </si>
  <si>
    <t>Subway zamzama</t>
  </si>
  <si>
    <t>15-C, 4th Commercial Lane Phase 5, D.H.A.</t>
  </si>
  <si>
    <t>021-35868852, 021-35868907</t>
  </si>
  <si>
    <t>HVACR Event Provider Javed</t>
  </si>
  <si>
    <t>4818177</t>
  </si>
  <si>
    <t>0300-8256301</t>
  </si>
  <si>
    <t>Karachi</t>
  </si>
  <si>
    <t>Fax JES 32210468</t>
  </si>
  <si>
    <t>Honey Well</t>
  </si>
  <si>
    <t>35832541</t>
  </si>
  <si>
    <t xml:space="preserve">     </t>
  </si>
  <si>
    <t>JES Instumentation &amp; Contrc</t>
  </si>
  <si>
    <r>
      <rPr>
        <sz val="14"/>
        <rFont val="Calibri"/>
        <family val="2"/>
      </rPr>
      <t>Islamabad 0512711092</t>
    </r>
    <r>
      <rPr>
        <sz val="18"/>
        <rFont val="Calibri"/>
        <family val="2"/>
      </rPr>
      <t xml:space="preserve"> 32626436   Kashif</t>
    </r>
  </si>
  <si>
    <r>
      <t xml:space="preserve">Saif ud Din Manidvi Wala    </t>
    </r>
    <r>
      <rPr>
        <b/>
        <sz val="14"/>
        <rFont val="Calibri"/>
        <family val="2"/>
      </rPr>
      <t>0300-8206465</t>
    </r>
  </si>
  <si>
    <t>SM Kashif 0300-2109131</t>
  </si>
  <si>
    <t>0342-3206063</t>
  </si>
  <si>
    <t>Hepworth           ABID</t>
  </si>
  <si>
    <t>0321-3088077</t>
  </si>
  <si>
    <t>Hussain Abbas Compressor maintenance</t>
  </si>
  <si>
    <t xml:space="preserve"> 0302-2221695</t>
  </si>
  <si>
    <t>Hatim</t>
  </si>
  <si>
    <t>0313-2430651</t>
  </si>
  <si>
    <t xml:space="preserve">Imran </t>
  </si>
  <si>
    <t>609-897-0532</t>
  </si>
  <si>
    <t>12 Wane Ct NJ 08536 (USA)</t>
  </si>
  <si>
    <t>Cell #  908.307.0134 sent thru email on 31-09-2013</t>
  </si>
  <si>
    <t>Israr Ahmed Quick Const</t>
  </si>
  <si>
    <t>0333-3993304</t>
  </si>
  <si>
    <t>Dr. Imran Ahmed                            (Heart Specialist)</t>
  </si>
  <si>
    <t>Zia ud Din Medical University Clifton Campus 5862937-9</t>
  </si>
  <si>
    <t>National Medical Center</t>
  </si>
  <si>
    <t>5380000-               5380001-              5380207</t>
  </si>
  <si>
    <t>Dr. Sajid Ali Mirza Eye Specialist</t>
  </si>
  <si>
    <t>National Medical Centre</t>
  </si>
  <si>
    <t>Eye Spec: Dr. Akbar ali somro                                                                         Dr. Sami-ur- Rehman</t>
  </si>
  <si>
    <t>Spectrum skyline Trox</t>
  </si>
  <si>
    <t>34525984</t>
  </si>
  <si>
    <t>Iqbal  0300-8243010</t>
  </si>
  <si>
    <t>34545982</t>
  </si>
  <si>
    <t>spsk@trox@cyber.net.pk</t>
  </si>
  <si>
    <t>Asfia Nishat  A + Engineers</t>
  </si>
  <si>
    <t>34325466</t>
  </si>
  <si>
    <t>asfianishat@hotmail.com</t>
  </si>
  <si>
    <t>asfianishat@aplusengineers.com</t>
  </si>
  <si>
    <t>aplusengineers@gmail.com</t>
  </si>
  <si>
    <t>Suite No. 206, Anum Blessings, Near Ex-Duty Free Shop, Shahrah-E-Faisal, Karachi</t>
  </si>
  <si>
    <t>National Engineering Enterprises deals in Cooline Brand NEE</t>
  </si>
  <si>
    <t>35888298-35886326</t>
  </si>
  <si>
    <t>Sajjad Bukhari Director</t>
  </si>
  <si>
    <t>sajjad@cyber.net.pk</t>
  </si>
  <si>
    <t>Iqbal Sons Fibre glass/ Gooth</t>
  </si>
  <si>
    <t>4533122-2425144-2422179 2425144-4523849</t>
  </si>
  <si>
    <t>0300-8257734            Khalid</t>
  </si>
  <si>
    <t>4559488</t>
  </si>
  <si>
    <t>Elastomeric Inuslation</t>
  </si>
  <si>
    <t>Asad Pre Insulated Duct : 0300-9232013</t>
  </si>
  <si>
    <t>Iqbal Ansari</t>
  </si>
  <si>
    <t>670333</t>
  </si>
  <si>
    <t>Iqbal Custom Clearence</t>
  </si>
  <si>
    <t>2414982</t>
  </si>
  <si>
    <t>Iqbal Engineering Lhr</t>
  </si>
  <si>
    <t>042- 5751762-    042- 5751751            042- 5762233</t>
  </si>
  <si>
    <t>I.P. System Mr. Sarosh</t>
  </si>
  <si>
    <t>4555920-5882740-5880735</t>
  </si>
  <si>
    <t>0300-8251198</t>
  </si>
  <si>
    <t>4544578</t>
  </si>
  <si>
    <t>World Call Help Line</t>
  </si>
  <si>
    <t>111-111-965</t>
  </si>
  <si>
    <t>7015555</t>
  </si>
  <si>
    <t>ID 100650</t>
  </si>
  <si>
    <t>120587 new ID</t>
  </si>
  <si>
    <r>
      <t>Modam:</t>
    </r>
    <r>
      <rPr>
        <sz val="12"/>
        <rFont val="Calibri"/>
        <family val="2"/>
      </rPr>
      <t xml:space="preserve"> Scietific Atlanat.  </t>
    </r>
    <r>
      <rPr>
        <b/>
        <sz val="12"/>
        <rFont val="Calibri"/>
        <family val="2"/>
      </rPr>
      <t>Registered by</t>
    </r>
    <r>
      <rPr>
        <sz val="12"/>
        <rFont val="Calibri"/>
        <family val="2"/>
      </rPr>
      <t xml:space="preserve"> Pioneer Engineering Services.</t>
    </r>
  </si>
  <si>
    <t>I.M.E M/s Mehbood / Sajjad.G.</t>
  </si>
  <si>
    <t>4546521-4526538-4536617</t>
  </si>
  <si>
    <t xml:space="preserve"> 03021-7289199</t>
  </si>
  <si>
    <t>I.M.E Sajjad.G.</t>
  </si>
  <si>
    <t>Sajjad  03021-7289199</t>
  </si>
  <si>
    <t>Ehtisham 4303-7243530- 4536617</t>
  </si>
  <si>
    <t xml:space="preserve">1852661 M. Ali </t>
  </si>
  <si>
    <t>Hotel One LHR</t>
  </si>
  <si>
    <t>042-36302253</t>
  </si>
  <si>
    <t>Islam ud Din &amp; Sons</t>
  </si>
  <si>
    <t>IMS Mehmood -ul Haq</t>
  </si>
  <si>
    <t>4313196-97</t>
  </si>
  <si>
    <r>
      <t xml:space="preserve">0300-8293070   </t>
    </r>
    <r>
      <rPr>
        <b/>
        <sz val="12"/>
        <rFont val="Calibri"/>
        <family val="2"/>
      </rPr>
      <t xml:space="preserve"> Rashid  0300-2016810</t>
    </r>
  </si>
  <si>
    <t>4313198</t>
  </si>
  <si>
    <t>Imtiaz Engineering Ser.</t>
  </si>
  <si>
    <t>686448-675126</t>
  </si>
  <si>
    <t>Incom tax Advisor Mr. Shamim</t>
  </si>
  <si>
    <t>2416246</t>
  </si>
  <si>
    <t>KFC Ittehd outlet</t>
  </si>
  <si>
    <t>111-532-532</t>
  </si>
  <si>
    <t>Internatonal Elevators (Mr. Javaid)</t>
  </si>
  <si>
    <t>4556021</t>
  </si>
  <si>
    <t>4532924</t>
  </si>
  <si>
    <t>Juzer FTC</t>
  </si>
  <si>
    <t>0334-3960952</t>
  </si>
  <si>
    <t>International Consultants</t>
  </si>
  <si>
    <t>4987671-4986690</t>
  </si>
  <si>
    <t>Integ Engeeeing Services Amjad Hussain Pumps</t>
  </si>
  <si>
    <t>34978916, 34989399,34979828</t>
  </si>
  <si>
    <t>Amjad 0301-8210789</t>
  </si>
  <si>
    <t>info@integets.com, integets@cyber.net.pk, sales.e2@integets.com</t>
  </si>
  <si>
    <t>Integ Fire Hose Jamia</t>
  </si>
  <si>
    <t>4978916-4979828-4989399</t>
  </si>
  <si>
    <t>Naeem ul Islam    0300-8299952</t>
  </si>
  <si>
    <t>4977211</t>
  </si>
  <si>
    <t xml:space="preserve">Farrukh 0302 -8294340 </t>
  </si>
  <si>
    <t>Integrated Engineering Services - INTEG</t>
  </si>
  <si>
    <t>021-35833127 to 29</t>
  </si>
  <si>
    <t xml:space="preserve"> integ@cyber.net.pk</t>
  </si>
  <si>
    <t>. 021-35833124</t>
  </si>
  <si>
    <t>F-37/A, block-4, clifton, karachi.</t>
  </si>
  <si>
    <t>Iyaz Mehmood (MGK)</t>
  </si>
  <si>
    <t>2621608</t>
  </si>
  <si>
    <t>ICI Lhr Ahsan Anwar</t>
  </si>
  <si>
    <t>6373961-6311271-81</t>
  </si>
  <si>
    <t>6370040</t>
  </si>
  <si>
    <t>JS Bank Afsar</t>
  </si>
  <si>
    <t>0321-2204713</t>
  </si>
  <si>
    <t>Muzammil : 35386171-2</t>
  </si>
  <si>
    <t>Muzammil: 0300-2014346</t>
  </si>
  <si>
    <t>Imam Masjid Aiyaz</t>
  </si>
  <si>
    <t xml:space="preserve">542777 Mam , 5382777 Sir </t>
  </si>
  <si>
    <t>0300-2174061</t>
  </si>
  <si>
    <t>5885824</t>
  </si>
  <si>
    <t>0300-8983284</t>
  </si>
  <si>
    <t>Insulation Bright Enterp.  Tariq/ Tasneem</t>
  </si>
  <si>
    <t>9922209-7733650</t>
  </si>
  <si>
    <t>factory: 5064699-5049982, 7710200</t>
  </si>
  <si>
    <t>Abdul Samad</t>
  </si>
  <si>
    <t>Etimad Britgh Enterprise</t>
  </si>
  <si>
    <t>0300-2868088</t>
  </si>
  <si>
    <t>Baby Mubbashira</t>
  </si>
  <si>
    <t>A/C # 048265601-1002535</t>
  </si>
  <si>
    <t>Zikr Mehanti</t>
  </si>
  <si>
    <t>5876548-9</t>
  </si>
  <si>
    <t>0300-8290757</t>
  </si>
  <si>
    <t>Main Agha Khan Cardiologist Amir Hameed khan</t>
  </si>
  <si>
    <t>021-34865781</t>
  </si>
  <si>
    <t>Indus Cable Mr. Afzal</t>
  </si>
  <si>
    <t>4537165-4522981-4532350-4528985</t>
  </si>
  <si>
    <t>Zubair Area Incharge 2-C  2051433, 0300-9266377</t>
  </si>
  <si>
    <t>Defense Excanghe (Office numbers complans numbers)</t>
  </si>
  <si>
    <t>Ex. 5805599, 35880808</t>
  </si>
  <si>
    <t>Nadeem Line man</t>
  </si>
  <si>
    <t>0300-9264879</t>
  </si>
  <si>
    <t>Irfana Baji Account #</t>
  </si>
  <si>
    <t>230102000001080 Meezan Bank</t>
  </si>
  <si>
    <t>Ac Title: Sultan Mehmood</t>
  </si>
  <si>
    <t>Iqbal Lakhani Hydri Site</t>
  </si>
  <si>
    <t>5842425-5855840</t>
  </si>
  <si>
    <t>ICI Pak Port Qasim Mr. Nadeem</t>
  </si>
  <si>
    <t>0201-7502651 (Ext : 2381)</t>
  </si>
  <si>
    <t>Turbo Zubair</t>
  </si>
  <si>
    <t>0300-8239993</t>
  </si>
  <si>
    <t>Kamran Prime drive reparier</t>
  </si>
  <si>
    <t>0300-2556540</t>
  </si>
  <si>
    <t xml:space="preserve">DDFC </t>
  </si>
  <si>
    <t>35874986-35870289</t>
  </si>
  <si>
    <t>0302-8485688 Afroz</t>
  </si>
  <si>
    <t>DDFC 35836870</t>
  </si>
  <si>
    <t>Nadeem 0321-2350163</t>
  </si>
  <si>
    <t>Delta Engring Saleem</t>
  </si>
  <si>
    <t>0300-8267804</t>
  </si>
  <si>
    <t>Thermotech Arshad</t>
  </si>
  <si>
    <t>0333-3740076</t>
  </si>
  <si>
    <t>Silver Oaks GM Munawwar</t>
  </si>
  <si>
    <t>051-2113725-6</t>
  </si>
  <si>
    <t>051-2113848-9</t>
  </si>
  <si>
    <t>Aurangzab: 0321-5254285</t>
  </si>
  <si>
    <t>Ice Cube maker &amp; Supp</t>
  </si>
  <si>
    <t>111-836-871</t>
  </si>
  <si>
    <t>Danish Traders</t>
  </si>
  <si>
    <t>35830090</t>
  </si>
  <si>
    <t>I.M.S  IMS IM &amp; S  Aslam</t>
  </si>
  <si>
    <t>mehmood-ul- Haq</t>
  </si>
  <si>
    <t>Islam M Laith Wala C/O</t>
  </si>
  <si>
    <t>2986053</t>
  </si>
  <si>
    <t>0320-4090808</t>
  </si>
  <si>
    <t>603329</t>
  </si>
  <si>
    <t xml:space="preserve">Aleem </t>
  </si>
  <si>
    <t>Industrial Equipments</t>
  </si>
  <si>
    <t>2427223-2437806-2428787</t>
  </si>
  <si>
    <t>5673485</t>
  </si>
  <si>
    <t>0345-2411568</t>
  </si>
  <si>
    <t xml:space="preserve">M. S Structure manufacturer  Iqbal </t>
  </si>
  <si>
    <t>0301-2230857</t>
  </si>
  <si>
    <t>Pakistan Insulations (pvt.) LTD.</t>
  </si>
  <si>
    <t>4529722-23  Aleem 0345-2411568</t>
  </si>
  <si>
    <t>Sohail  0300-2681181</t>
  </si>
  <si>
    <t>4548686</t>
  </si>
  <si>
    <t>4532958</t>
  </si>
  <si>
    <t> unaiza.sabir@pakinsulation.com</t>
  </si>
  <si>
    <t>Pawen Bashir</t>
  </si>
  <si>
    <t>0333-2130635</t>
  </si>
  <si>
    <t>0345-2793285</t>
  </si>
  <si>
    <t>Industrial Combustion</t>
  </si>
  <si>
    <t>629390-627919</t>
  </si>
  <si>
    <t>Mr Naseem , Nosherwan, Iqbal :  5673485</t>
  </si>
  <si>
    <t>Jazz Help Line</t>
  </si>
  <si>
    <t>111-300-300</t>
  </si>
  <si>
    <t>Ijaz Sons (Mehmud Ejaz)</t>
  </si>
  <si>
    <t>4551191</t>
  </si>
  <si>
    <t>4558877</t>
  </si>
  <si>
    <t>2722209- 2733650</t>
  </si>
  <si>
    <t>7774514</t>
  </si>
  <si>
    <t>I &amp; M.S IMS</t>
  </si>
  <si>
    <t>4313196-7</t>
  </si>
  <si>
    <t>Kiran 0307-2224314</t>
  </si>
  <si>
    <t>Imran (pvc fabricator)</t>
  </si>
  <si>
    <t>6681341-6619367</t>
  </si>
  <si>
    <t>Iqbal (Patel eng. Lhr)</t>
  </si>
  <si>
    <t>0300-8423486</t>
  </si>
  <si>
    <t>Aslam (Patel eng. Lhr)</t>
  </si>
  <si>
    <t>0300-8423480</t>
  </si>
  <si>
    <t>Islam Saleem (s.pool)</t>
  </si>
  <si>
    <t>582305-8</t>
  </si>
  <si>
    <t>03008238177</t>
  </si>
  <si>
    <t>IFIC bank (vali)</t>
  </si>
  <si>
    <t>2428284,  111-369-369</t>
  </si>
  <si>
    <t>Iftikhar (safiah)</t>
  </si>
  <si>
    <t>0300-2671076</t>
  </si>
  <si>
    <t>Iftikhar Salah ud Din (ENT)</t>
  </si>
  <si>
    <t>5662266</t>
  </si>
  <si>
    <t>Insulation Contractor (Akbar)</t>
  </si>
  <si>
    <t>5888696-5896938</t>
  </si>
  <si>
    <t>Izhar ul Haq  (Becon house)</t>
  </si>
  <si>
    <t>0300-2206465</t>
  </si>
  <si>
    <t>ICL (Fareed)</t>
  </si>
  <si>
    <t>6312672-6317163,   New  4223370, 7675455</t>
  </si>
  <si>
    <t>0333-2116265</t>
  </si>
  <si>
    <t>Ismat (Z.Y)</t>
  </si>
  <si>
    <t>0303-7965488</t>
  </si>
  <si>
    <t>ISI (Mr. Ilyas)</t>
  </si>
  <si>
    <t>4550641-4556802-4550331</t>
  </si>
  <si>
    <t>Irfan Maniar</t>
  </si>
  <si>
    <r>
      <t xml:space="preserve">2313574     </t>
    </r>
    <r>
      <rPr>
        <sz val="18"/>
        <color indexed="10"/>
        <rFont val="Calibri"/>
        <family val="2"/>
      </rPr>
      <t>Sultan centre</t>
    </r>
  </si>
  <si>
    <t>0301-2477868</t>
  </si>
  <si>
    <t xml:space="preserve">Fax : 5073105 </t>
  </si>
  <si>
    <r>
      <t xml:space="preserve">5061580    </t>
    </r>
    <r>
      <rPr>
        <sz val="10"/>
        <color indexed="10"/>
        <rFont val="Calibri"/>
        <family val="2"/>
      </rPr>
      <t>Factory</t>
    </r>
  </si>
  <si>
    <t>Irfan Net working</t>
  </si>
  <si>
    <t>0345-3468885</t>
  </si>
  <si>
    <t>Irfana Daughter of sir</t>
  </si>
  <si>
    <t>0304-4140098</t>
  </si>
  <si>
    <t>Ilyas Kabaria Shop</t>
  </si>
  <si>
    <t>2784414-</t>
  </si>
  <si>
    <t>0300-2431626</t>
  </si>
  <si>
    <t>Iron M.S Usman Tayyab</t>
  </si>
  <si>
    <t>2572696-7571820</t>
  </si>
  <si>
    <t xml:space="preserve">Tariq: 0333-2282987, </t>
  </si>
  <si>
    <t>Tariq Home: 2580343</t>
  </si>
  <si>
    <t>Imtiaz (Gul Ahmed)</t>
  </si>
  <si>
    <t>03008224263 03008274525</t>
  </si>
  <si>
    <t>N.S.C Commander Saeed</t>
  </si>
  <si>
    <t>5379466-5873103</t>
  </si>
  <si>
    <t>0300-2834404</t>
  </si>
  <si>
    <t>5879490</t>
  </si>
  <si>
    <t>Indus Motors (Khali Waheed)</t>
  </si>
  <si>
    <t>03037299258</t>
  </si>
  <si>
    <t>Iqtedar</t>
  </si>
  <si>
    <t>Imran (Plumber-Pes)</t>
  </si>
  <si>
    <t>0345-2198116</t>
  </si>
  <si>
    <t>4598829</t>
  </si>
  <si>
    <t>Imran Munshi Alied Engr.</t>
  </si>
  <si>
    <t>5066901</t>
  </si>
  <si>
    <t>0300-2105916</t>
  </si>
  <si>
    <t>5066915-6</t>
  </si>
  <si>
    <t>Shumaile Alied Engr.</t>
  </si>
  <si>
    <t>5066901 (Ext 350)</t>
  </si>
  <si>
    <t>0301-8230304</t>
  </si>
  <si>
    <t>Ext. Anees 310</t>
  </si>
  <si>
    <t>Mohsin Canopy (febricator)</t>
  </si>
  <si>
    <t>0300-9243825</t>
  </si>
  <si>
    <t>Kamran Bukhari Pipe fitter</t>
  </si>
  <si>
    <t>0333-3069835</t>
  </si>
  <si>
    <t xml:space="preserve">Kamran waseem </t>
  </si>
  <si>
    <t>4545398</t>
  </si>
  <si>
    <t>Imdad Hussain</t>
  </si>
  <si>
    <t>0333-2451485</t>
  </si>
  <si>
    <t>Ilyas</t>
  </si>
  <si>
    <t>7230867</t>
  </si>
  <si>
    <t>Insuline supplyer (Novin)</t>
  </si>
  <si>
    <t>5865393-5864059</t>
  </si>
  <si>
    <t>Imran Rehman</t>
  </si>
  <si>
    <t>Imran Rehman (University)</t>
  </si>
  <si>
    <t>413-549-4568</t>
  </si>
  <si>
    <t>Imran 12 Wayne CT.</t>
  </si>
  <si>
    <t>0320-233278</t>
  </si>
  <si>
    <t>Ice Land   Inam Nabi -  Jawwad</t>
  </si>
  <si>
    <t>5899801-2</t>
  </si>
  <si>
    <t>Contractor</t>
  </si>
  <si>
    <t>Inaam Nabi   0321-8226885</t>
  </si>
  <si>
    <t>Plains boro NJO 853 (U.S.A)</t>
  </si>
  <si>
    <t>0321-7289199</t>
  </si>
  <si>
    <t>Ideas Fishar</t>
  </si>
  <si>
    <t>Ashar</t>
  </si>
  <si>
    <t>35893428</t>
  </si>
  <si>
    <t>IrfanBrothers(BABU BHAI)cloth merchant</t>
  </si>
  <si>
    <t>0300-2298262</t>
  </si>
  <si>
    <t xml:space="preserve">0321-2065821 </t>
  </si>
  <si>
    <t>32421684</t>
  </si>
  <si>
    <t>Industrial Suppliers</t>
  </si>
  <si>
    <t>Irfan 0301-3300051</t>
  </si>
  <si>
    <t>Jalal Engnr. ( C . Tower)</t>
  </si>
  <si>
    <t>2721134-2720681</t>
  </si>
  <si>
    <t>Javed fruit maker</t>
  </si>
  <si>
    <t>4946267</t>
  </si>
  <si>
    <t>Jabbar Marble Fixer</t>
  </si>
  <si>
    <t>2572121-298820</t>
  </si>
  <si>
    <t xml:space="preserve">Johonson Aga </t>
  </si>
  <si>
    <t>214695-216685-219348</t>
  </si>
  <si>
    <t>Jameel yousuf  Trakker Tower Ltd</t>
  </si>
  <si>
    <t>4312117</t>
  </si>
  <si>
    <t>0333-2200999</t>
  </si>
  <si>
    <t>5683336</t>
  </si>
  <si>
    <t>4546428</t>
  </si>
  <si>
    <t>Sharf ud Din Mamaon</t>
  </si>
  <si>
    <t>Jang News Papers</t>
  </si>
  <si>
    <t>2637111</t>
  </si>
  <si>
    <t>2636066-2632880</t>
  </si>
  <si>
    <t>Jaffary Associates</t>
  </si>
  <si>
    <t>6644481-6649429</t>
  </si>
  <si>
    <t>Jabir PVC Fabricator</t>
  </si>
  <si>
    <t>6906560</t>
  </si>
  <si>
    <t>Gharo : 0201-7600531</t>
  </si>
  <si>
    <t>Godown: 2562173</t>
  </si>
  <si>
    <t>2563038-293711</t>
  </si>
  <si>
    <t>Jali Supplier</t>
  </si>
  <si>
    <t>2425724</t>
  </si>
  <si>
    <t>Johri Mrs. Surayya</t>
  </si>
  <si>
    <t>5849728</t>
  </si>
  <si>
    <t>0321-7253106</t>
  </si>
  <si>
    <t>Jinnah hospital</t>
  </si>
  <si>
    <t>9201300 (Emergency 2200)</t>
  </si>
  <si>
    <t>Jamil yousuf</t>
  </si>
  <si>
    <t>5683333-5682222</t>
  </si>
  <si>
    <t>Javed electrical cont.</t>
  </si>
  <si>
    <t>0303-7253106</t>
  </si>
  <si>
    <t>Jan muhammad (water supplier)</t>
  </si>
  <si>
    <t>0300-8245377</t>
  </si>
  <si>
    <t>Jamal nasir</t>
  </si>
  <si>
    <t>0300-8206480</t>
  </si>
  <si>
    <t>Juiblee corporation</t>
  </si>
  <si>
    <t>2439070-2439081</t>
  </si>
  <si>
    <t>Javaid (Najib)</t>
  </si>
  <si>
    <t>5388488</t>
  </si>
  <si>
    <t xml:space="preserve">Jamil Jumbo PIA </t>
  </si>
  <si>
    <t>45795380-45794443-5832448</t>
  </si>
  <si>
    <t>Jinnah Hospital</t>
  </si>
  <si>
    <t>9201300 ext.2200</t>
  </si>
  <si>
    <t>Javaid Controller</t>
  </si>
  <si>
    <t>0300-9291515</t>
  </si>
  <si>
    <t>4991024</t>
  </si>
  <si>
    <t>Javed Engineer</t>
  </si>
  <si>
    <t>2423652-2424480</t>
  </si>
  <si>
    <t>Jay singh (Ashoke)</t>
  </si>
  <si>
    <t>Jublee Clamps Raj Traders C/O</t>
  </si>
  <si>
    <t>2417797</t>
  </si>
  <si>
    <t>New Jublee Corporation</t>
  </si>
  <si>
    <t>2439070  2416022</t>
  </si>
  <si>
    <t>111-000-520</t>
  </si>
  <si>
    <t>2414589</t>
  </si>
  <si>
    <t>JUBILEE CORPORATION Terasaki</t>
  </si>
  <si>
    <t>3260 2200 – 07</t>
  </si>
  <si>
    <t>Jamali  (Mrs.)</t>
  </si>
  <si>
    <t>03009231283</t>
  </si>
  <si>
    <t>5830165</t>
  </si>
  <si>
    <t>Jurgen konig (Merck Marker Pvt LTD.)</t>
  </si>
  <si>
    <t>111523523-4559210-17</t>
  </si>
  <si>
    <t>4535294</t>
  </si>
  <si>
    <t>4382307-09, 4382813-16</t>
  </si>
  <si>
    <t xml:space="preserve"> Jameel Rauf PIA Jumbo </t>
  </si>
  <si>
    <t>45795135-4579534</t>
  </si>
  <si>
    <t>0300-8200757</t>
  </si>
  <si>
    <t xml:space="preserve">Jameel </t>
  </si>
  <si>
    <t>03002258424</t>
  </si>
  <si>
    <t xml:space="preserve">Al-Ameen construction </t>
  </si>
  <si>
    <t>6636100-</t>
  </si>
  <si>
    <t>6635594</t>
  </si>
  <si>
    <t>Jamia Safyah Memorial</t>
  </si>
  <si>
    <t>5656197-8  Fida -  Zahid</t>
  </si>
  <si>
    <t>Junaid Sabro</t>
  </si>
  <si>
    <t>0300-2712499</t>
  </si>
  <si>
    <t xml:space="preserve">Japan A/C- Bilal </t>
  </si>
  <si>
    <t>4534717</t>
  </si>
  <si>
    <t>Javed Naseem Siddiqui (Chapter)</t>
  </si>
  <si>
    <t>2312988</t>
  </si>
  <si>
    <t>0300-8248323</t>
  </si>
  <si>
    <t>J.P Coat (Piyar Ali)</t>
  </si>
  <si>
    <t>2441775</t>
  </si>
  <si>
    <t>Jibran rikshaw wala near islamuddin</t>
  </si>
  <si>
    <t>0311-2672037</t>
  </si>
  <si>
    <t>KESC Area Complaints</t>
  </si>
  <si>
    <t>5385064-5895976</t>
  </si>
  <si>
    <t>Billing Dept 5385021</t>
  </si>
  <si>
    <t>Karachi Public School Murtuza Rajani</t>
  </si>
  <si>
    <t>5111-111-8</t>
  </si>
  <si>
    <t>0300-8240681</t>
  </si>
  <si>
    <t>5111119</t>
  </si>
  <si>
    <t xml:space="preserve">Fax : 5111111 after recording press  (102) </t>
  </si>
  <si>
    <t>KESC Badar Commercial</t>
  </si>
  <si>
    <t>35857797-8</t>
  </si>
  <si>
    <t>Ali Nawaz Sheikh</t>
  </si>
  <si>
    <t>Waheed SMC</t>
  </si>
  <si>
    <t>0333-3881128</t>
  </si>
  <si>
    <t>Tariq Amin SMC</t>
  </si>
  <si>
    <t>0345-2381838</t>
  </si>
  <si>
    <t>Karachi Public School Mustafa Hussain</t>
  </si>
  <si>
    <t>5111 -111-8</t>
  </si>
  <si>
    <t>0300-8293352</t>
  </si>
  <si>
    <t>5111 119</t>
  </si>
  <si>
    <t>Fax : 5111114 after recording press  (102) kousar 0300-8266752</t>
  </si>
  <si>
    <t>Karachi club</t>
  </si>
  <si>
    <t>5689571-72,5683764</t>
  </si>
  <si>
    <t>Karachi University (Umair Basha)</t>
  </si>
  <si>
    <t>Qamar (0333-3232741)</t>
  </si>
  <si>
    <t xml:space="preserve"> (Anwar Adil) Site Engineer  0304-2336146</t>
  </si>
  <si>
    <t>Seagull fuel storage tank, sound attenutors.</t>
  </si>
  <si>
    <t>36809001-3</t>
  </si>
  <si>
    <t>Azam A. Khan 0300-8257781</t>
  </si>
  <si>
    <t>seagull@seagull.com.pk</t>
  </si>
  <si>
    <t>Raghib 0333-2129109</t>
  </si>
  <si>
    <t>Karachi Gymkhana</t>
  </si>
  <si>
    <t>5689173-74</t>
  </si>
  <si>
    <t>Karachi Grammar school (Jr)</t>
  </si>
  <si>
    <t>5833491-3</t>
  </si>
  <si>
    <t>5832639</t>
  </si>
  <si>
    <t>Welders international fuel storage tank</t>
  </si>
  <si>
    <t>35048281-3</t>
  </si>
  <si>
    <t>welders78@yahoo.com</t>
  </si>
  <si>
    <t>Ehsan</t>
  </si>
  <si>
    <t>Karachi Grammar school (Sr)</t>
  </si>
  <si>
    <t xml:space="preserve">Naeem Chicken walla Sir home </t>
  </si>
  <si>
    <t>0333-2332679</t>
  </si>
  <si>
    <t>Al- Ghani chcken shop Ph 2</t>
  </si>
  <si>
    <t xml:space="preserve">Truck walla Riaz bhai ka </t>
  </si>
  <si>
    <t>Kamran sahab: 7087845</t>
  </si>
  <si>
    <t>A to Z engineering Javed Zaman</t>
  </si>
  <si>
    <t>5121811-12</t>
  </si>
  <si>
    <t xml:space="preserve"> atozee  Junai Zaman Kahn</t>
  </si>
  <si>
    <t>0321-8752630</t>
  </si>
  <si>
    <t>Karachi Electric Supply Corporation</t>
  </si>
  <si>
    <t>541006-   5896006-8</t>
  </si>
  <si>
    <t>5896006-8</t>
  </si>
  <si>
    <t>Kalam Siddiqui</t>
  </si>
  <si>
    <t>4818867</t>
  </si>
  <si>
    <t>khan Sahib (AY ) Lhr Baby</t>
  </si>
  <si>
    <t>7115151</t>
  </si>
  <si>
    <t>7113782</t>
  </si>
  <si>
    <t>khan Sahib (M.Y )</t>
  </si>
  <si>
    <t>62335-7220360</t>
  </si>
  <si>
    <t>kaka Lhr</t>
  </si>
  <si>
    <t>211479</t>
  </si>
  <si>
    <t xml:space="preserve">Printer Refilling Faisal </t>
  </si>
  <si>
    <t>0300-9268197</t>
  </si>
  <si>
    <t>35361185</t>
  </si>
  <si>
    <t>khalil col-Rwp</t>
  </si>
  <si>
    <t>051-862580</t>
  </si>
  <si>
    <t>Khan Brothers Danfoss</t>
  </si>
  <si>
    <t>34526002-5  Asim  0334 3369488</t>
  </si>
  <si>
    <t>Aman/  Ali   Ali raza   0333-3694825 salman 03313800025</t>
  </si>
  <si>
    <t>4545995</t>
  </si>
  <si>
    <t>Maqsood 0332-2468404</t>
  </si>
  <si>
    <t>Khan Brothers Aman</t>
  </si>
  <si>
    <t>4526002</t>
  </si>
  <si>
    <t>Frahan 0345-2130320</t>
  </si>
  <si>
    <t>Tariq Automation</t>
  </si>
  <si>
    <t>Kold Craft LHR</t>
  </si>
  <si>
    <t>5716727-5116728</t>
  </si>
  <si>
    <t>842528</t>
  </si>
  <si>
    <t xml:space="preserve">Amjad </t>
  </si>
  <si>
    <t>00971507816643</t>
  </si>
  <si>
    <t>khurram  Electrician</t>
  </si>
  <si>
    <t>579334-5865922</t>
  </si>
  <si>
    <t>Old # 5043291</t>
  </si>
  <si>
    <t>5043291</t>
  </si>
  <si>
    <t>Khurram Kaaf Engineers</t>
  </si>
  <si>
    <t>5867053  5241937-8</t>
  </si>
  <si>
    <t>0333-2332790</t>
  </si>
  <si>
    <t>5861803</t>
  </si>
  <si>
    <t>Kayaf Sound System</t>
  </si>
  <si>
    <t>5685654</t>
  </si>
  <si>
    <t>5680617</t>
  </si>
  <si>
    <t>kissan Goods</t>
  </si>
  <si>
    <t>740741-741046-743374</t>
  </si>
  <si>
    <t>kalia Money Exchanger</t>
  </si>
  <si>
    <t>5682385-5686734</t>
  </si>
  <si>
    <t>karim Lhr (Amjad)</t>
  </si>
  <si>
    <t>7118437</t>
  </si>
  <si>
    <t>Kashif jamil</t>
  </si>
  <si>
    <t>826393</t>
  </si>
  <si>
    <t>Kayteys Ref-co.</t>
  </si>
  <si>
    <t>430916-444911-448555</t>
  </si>
  <si>
    <t>Khalil Sons Welding Plants</t>
  </si>
  <si>
    <t>7219347</t>
  </si>
  <si>
    <t>Faucet Imporium</t>
  </si>
  <si>
    <t>35295244-55</t>
  </si>
  <si>
    <t>Shakeel duct Center Point</t>
  </si>
  <si>
    <t>0322-8236511</t>
  </si>
  <si>
    <t>Kuwait Conslate karachi</t>
  </si>
  <si>
    <t>5873805</t>
  </si>
  <si>
    <t>5874710- 5874675</t>
  </si>
  <si>
    <t>K.E.S.C Complaints</t>
  </si>
  <si>
    <t>541006</t>
  </si>
  <si>
    <t xml:space="preserve">Haier Pakistan Limited </t>
  </si>
  <si>
    <t>Aneel, Asif Iqbal</t>
  </si>
  <si>
    <t>35653650-</t>
  </si>
  <si>
    <t>asif.iqbalhaier@hotmail.com</t>
  </si>
  <si>
    <t>aneel.haier@gmail.com</t>
  </si>
  <si>
    <t>5867440</t>
  </si>
  <si>
    <t>5761704</t>
  </si>
  <si>
    <t>Khalid Rizvi Sharaf Shipping Alpha</t>
  </si>
  <si>
    <t>0301-8219259</t>
  </si>
  <si>
    <t>Danish Zubi Interior Decorator</t>
  </si>
  <si>
    <t>0300-8259425</t>
  </si>
  <si>
    <t>Adeel 0345-2833321</t>
  </si>
  <si>
    <t>A Plus engineers</t>
  </si>
  <si>
    <t>Mahaz 03462690638</t>
  </si>
  <si>
    <t>Nasir  0313-2550505</t>
  </si>
  <si>
    <t>Asfia 0333-3452377</t>
  </si>
  <si>
    <t>Total Constructions Ameer Ali Acounts</t>
  </si>
  <si>
    <t>35891731-32, 34, 35</t>
  </si>
  <si>
    <t>Faisal 0346-2827175</t>
  </si>
  <si>
    <t xml:space="preserve">Saeed 0346-2827179           total.studentcenter@gmail.com </t>
  </si>
  <si>
    <t>Amjad 0346-2827176</t>
  </si>
  <si>
    <t xml:space="preserve">zahid  Sharif Barcnh Manager Khi Office </t>
  </si>
  <si>
    <t>Total Constructions Shehzad Accounts</t>
  </si>
  <si>
    <t>35891734-5</t>
  </si>
  <si>
    <t>0300-82037911, 0304-6669039</t>
  </si>
  <si>
    <t>Total Kashif 0304-6669035</t>
  </si>
  <si>
    <t>Zameer 03008297644</t>
  </si>
  <si>
    <t>Ejaz Electrician Saudia</t>
  </si>
  <si>
    <t>Skype. Id. ajaz.rizvi. 027</t>
  </si>
  <si>
    <t>ajazrizviplc@gmail.com</t>
  </si>
  <si>
    <t xml:space="preserve">Jhon Welder </t>
  </si>
  <si>
    <t>0321-2022957</t>
  </si>
  <si>
    <t>System air Trading LLC. Fans</t>
  </si>
  <si>
    <t>00971-43477901</t>
  </si>
  <si>
    <t>info@systemair.ae </t>
  </si>
  <si>
    <t xml:space="preserve">Code Business Tower, Office no. 901, 9th floor, Al Barsha , PO. Box 39 19 89 Dubai, United Arab Emirates </t>
  </si>
  <si>
    <t>khalid khwaja (Project cordinator)</t>
  </si>
  <si>
    <t>5761702-5763598</t>
  </si>
  <si>
    <t>0300-2007849</t>
  </si>
  <si>
    <t>4522884</t>
  </si>
  <si>
    <t>Kaleem  Mohd Ali c/o best limosine service</t>
  </si>
  <si>
    <t>P.O Box # 926439 Amman Jadan</t>
  </si>
  <si>
    <t>Arsaln 0332-2595359</t>
  </si>
  <si>
    <t>Khalid Saif Ullah M.I.A Corp</t>
  </si>
  <si>
    <t>0301-8206044 ,  34310082-84, 34310507</t>
  </si>
  <si>
    <t>0332-2595358 Adnan ,   Mir Akbar Ali    0333-1243456</t>
  </si>
  <si>
    <t>Fax : 4527773 Faraz 300-2327488</t>
  </si>
  <si>
    <t>M.I.A Islamabad</t>
  </si>
  <si>
    <t>051-4445482-3</t>
  </si>
  <si>
    <t>0300-8503180 (Ashraf CEO)</t>
  </si>
  <si>
    <t>MIA Zulfiqar 0302-2665383</t>
  </si>
  <si>
    <t>M.I.A Islamabad Naseer Baig</t>
  </si>
  <si>
    <t>0300-8550977</t>
  </si>
  <si>
    <t>M.I.A Islamabad Zain</t>
  </si>
  <si>
    <t>03018553167</t>
  </si>
  <si>
    <t>zain.awan@mia.com.pk</t>
  </si>
  <si>
    <t>Adem rigger</t>
  </si>
  <si>
    <t>, 03232238830  03002800187</t>
  </si>
  <si>
    <t>Imran Jamil L/S LS chillers</t>
  </si>
  <si>
    <t>0321-2776100</t>
  </si>
  <si>
    <t>Absar    0322 2002501,  yaseen….PTV deal karta hay</t>
  </si>
  <si>
    <t>coo@iceburgindustries.net</t>
  </si>
  <si>
    <t>dgm.eng@iceburgindustries.net</t>
  </si>
  <si>
    <t>eng@iceburgindustries.net</t>
  </si>
  <si>
    <t>MIA Yaseen Islamabad</t>
  </si>
  <si>
    <t>0302-5144639</t>
  </si>
  <si>
    <t>LS Chillers iceburg</t>
  </si>
  <si>
    <t>03008246533 UMAR LS</t>
  </si>
  <si>
    <t>0322-2002504</t>
  </si>
  <si>
    <t>MN Associates Naseem CEO</t>
  </si>
  <si>
    <t>36116121-0300-8272567</t>
  </si>
  <si>
    <t>Saleem Rigger shop chain block walla</t>
  </si>
  <si>
    <t>2742885</t>
  </si>
  <si>
    <t>0300-2800186</t>
  </si>
  <si>
    <t>FTZ traders</t>
  </si>
  <si>
    <t>2417588-0334-3559752</t>
  </si>
  <si>
    <t>hussain7865152@gmail.com</t>
  </si>
  <si>
    <t xml:space="preserve"> 300-2293752   hussain@ftztraders.com</t>
  </si>
  <si>
    <t>2419023</t>
  </si>
  <si>
    <t>No- 8 Adnan Centre Jeswani Street Off Nicol Road</t>
  </si>
  <si>
    <t>Masood automation Controls</t>
  </si>
  <si>
    <t>masood@tech-automation.net</t>
  </si>
  <si>
    <t>Saleem M.I.A</t>
  </si>
  <si>
    <t>0301-8206045</t>
  </si>
  <si>
    <t>M.I.A Fax 4522884</t>
  </si>
  <si>
    <t>Ashraf  0300- 8503180</t>
  </si>
  <si>
    <t>Kabab Wala Shafiq baba</t>
  </si>
  <si>
    <t>35068372</t>
  </si>
  <si>
    <t>K.E.S.C u / g cable (Mr Rashi Azimd)</t>
  </si>
  <si>
    <t>2634468</t>
  </si>
  <si>
    <t>K.E.S.C  Ch Engineer Jamil Gul</t>
  </si>
  <si>
    <t>5687845</t>
  </si>
  <si>
    <t>K. N pools</t>
  </si>
  <si>
    <t>5837094-95</t>
  </si>
  <si>
    <t>Khalid Duct Wala</t>
  </si>
  <si>
    <t>5041907</t>
  </si>
  <si>
    <t>Johnson &amp; Johnson Pakistan Private Limited</t>
  </si>
  <si>
    <t>111-515- 515 -35045564 -35045560 -35044253 -35044254 Fax : 35044283</t>
  </si>
  <si>
    <t>Plot No.10 &amp; 25, Sector-20, Korangi Industrial Area,Karachi-75180, Sindh, Pakistan</t>
  </si>
  <si>
    <t>khurram Architect</t>
  </si>
  <si>
    <t>5845001-5847235</t>
  </si>
  <si>
    <t>Khawar Ghani</t>
  </si>
  <si>
    <t>4525911</t>
  </si>
  <si>
    <t>4592083</t>
  </si>
  <si>
    <t>Khalil (Mazda,track)</t>
  </si>
  <si>
    <t>5055288</t>
  </si>
  <si>
    <t>Khalid Yousuf</t>
  </si>
  <si>
    <t>4544094-7</t>
  </si>
  <si>
    <t>4544098</t>
  </si>
  <si>
    <t>Khalid Aziz (Pindi)</t>
  </si>
  <si>
    <t>051-74951</t>
  </si>
  <si>
    <t>0303-7772091</t>
  </si>
  <si>
    <t>Khan Sahab Lhr</t>
  </si>
  <si>
    <t>042-7115151,   042-7113782</t>
  </si>
  <si>
    <t>0427115151- 0427113782</t>
  </si>
  <si>
    <t xml:space="preserve">Kizar </t>
  </si>
  <si>
    <t>0300-8264864</t>
  </si>
  <si>
    <t>Kisan goods</t>
  </si>
  <si>
    <t>7521693-7524889</t>
  </si>
  <si>
    <t>Khalid Yousfi 0301-8232440</t>
  </si>
  <si>
    <t>KSB pumps  Deputy Manager Sales</t>
  </si>
  <si>
    <t>4388306-9  saad 0300-8770415</t>
  </si>
  <si>
    <t>Umer Ahsan  0345-8482050</t>
  </si>
  <si>
    <t>umair.subzwari@ksn.com.pk 4388302</t>
  </si>
  <si>
    <t>umer.ahsan@ksb.com.pk</t>
  </si>
  <si>
    <t xml:space="preserve">Shoaib Bashir: </t>
  </si>
  <si>
    <t>0300-2519572</t>
  </si>
  <si>
    <t>Zia Ghani Orient Joined Regional Sales Manager</t>
  </si>
  <si>
    <t>35893361-63</t>
  </si>
  <si>
    <t>300-9282431</t>
  </si>
  <si>
    <t>35896231</t>
  </si>
  <si>
    <t xml:space="preserve">Maria </t>
  </si>
  <si>
    <t>KSB Maria instead of Zia</t>
  </si>
  <si>
    <t>4388306-9  (ext 121)</t>
  </si>
  <si>
    <t>KSB Ideas waqas 0300-8240454</t>
  </si>
  <si>
    <t>0342-2190787</t>
  </si>
  <si>
    <t>Nayyar KSB Seal</t>
  </si>
  <si>
    <t>0300-2003421</t>
  </si>
  <si>
    <t>M.Rizwan Hashmi 0300 828 7559</t>
  </si>
  <si>
    <t>35390481-2</t>
  </si>
  <si>
    <t>rizwan.hashmi@idea.com.pk</t>
  </si>
  <si>
    <t>Jawed 0332-3404754</t>
  </si>
  <si>
    <t>Sr.Engineer (KSB Pumps - Div)</t>
  </si>
  <si>
    <t>KSB Imran</t>
  </si>
  <si>
    <t>0300-8219840</t>
  </si>
  <si>
    <t>khalid kabaria</t>
  </si>
  <si>
    <t>0300-8237677</t>
  </si>
  <si>
    <t>Khalid int Pleasure Motors</t>
  </si>
  <si>
    <t>4552636-4552626</t>
  </si>
  <si>
    <t>0300-8225177</t>
  </si>
  <si>
    <t>Kulkul</t>
  </si>
  <si>
    <t>Khalid Nathia gali</t>
  </si>
  <si>
    <t>0303-7326937</t>
  </si>
  <si>
    <t>Khurram javed dadex</t>
  </si>
  <si>
    <t xml:space="preserve"> PHONE NO 021-5304558         021-7625343      0313-2383599    FAX  NO  021-5304558</t>
  </si>
  <si>
    <t xml:space="preserve">  SHOP NO 6-E BUILDING NO 7-E 27TH TOUHEED COM EREA  PHASE V D.H.A KARACHI                                  </t>
  </si>
  <si>
    <t>khan brothers (super equipments)</t>
  </si>
  <si>
    <t>4526002-3</t>
  </si>
  <si>
    <t>Karcher (super equipments)</t>
  </si>
  <si>
    <t>4527223-4535091-2</t>
  </si>
  <si>
    <t>Karcher (super equipments) Lhr</t>
  </si>
  <si>
    <t>042-5831274-856522</t>
  </si>
  <si>
    <t>4545301 Karachi</t>
  </si>
  <si>
    <t>Colnal Zulfiqar</t>
  </si>
  <si>
    <t>2541036</t>
  </si>
  <si>
    <t>Kia (Insurance Mr. Murad)</t>
  </si>
  <si>
    <t>2750209</t>
  </si>
  <si>
    <t>Konig (Mr. Merck Markar)</t>
  </si>
  <si>
    <t>111523523-4559210-17 4382307-09 , 438213-16</t>
  </si>
  <si>
    <t>Zulfiqar 0300-8290158</t>
  </si>
  <si>
    <t>5843140</t>
  </si>
  <si>
    <t>Khalids (iqbal)</t>
  </si>
  <si>
    <t>0300245177</t>
  </si>
  <si>
    <t>Ahsan 0333-5159620</t>
  </si>
  <si>
    <t>Khalid Dr.</t>
  </si>
  <si>
    <t>0345-5079991</t>
  </si>
  <si>
    <t>H # 573 / A, St - 18, CKL 111.</t>
  </si>
  <si>
    <t>051- 5596307</t>
  </si>
  <si>
    <t>Khalid A Butt</t>
  </si>
  <si>
    <t>212-715-7000</t>
  </si>
  <si>
    <t>201-928-1007</t>
  </si>
  <si>
    <t xml:space="preserve">Kashif </t>
  </si>
  <si>
    <t>0300-9223598</t>
  </si>
  <si>
    <t>Karam caramics</t>
  </si>
  <si>
    <t>5879509,5865561-3</t>
  </si>
  <si>
    <t>Kamran Rasheed</t>
  </si>
  <si>
    <t>0300-8202949</t>
  </si>
  <si>
    <t>Kiran Freezing Centre Split A/C</t>
  </si>
  <si>
    <t>6364721-</t>
  </si>
  <si>
    <t>0304-2374890  0321-2567279</t>
  </si>
  <si>
    <t>6368141</t>
  </si>
  <si>
    <t>Kumail Bohri</t>
  </si>
  <si>
    <t>5347829</t>
  </si>
  <si>
    <t>0300-8235152</t>
  </si>
  <si>
    <r>
      <t xml:space="preserve">5846153- </t>
    </r>
    <r>
      <rPr>
        <sz val="10"/>
        <color indexed="10"/>
        <rFont val="Calibri"/>
        <family val="2"/>
      </rPr>
      <t>5347829 New Bangalow</t>
    </r>
  </si>
  <si>
    <t>Kumail Son Tahir</t>
  </si>
  <si>
    <t>0300-8221052</t>
  </si>
  <si>
    <t>Golimar  0346-2407520 guard</t>
  </si>
  <si>
    <t xml:space="preserve">0346-2239180 Khalid </t>
  </si>
  <si>
    <t>Kabaria Amir ali</t>
  </si>
  <si>
    <t>2580816</t>
  </si>
  <si>
    <t xml:space="preserve">Kabaria Garden Faisal </t>
  </si>
  <si>
    <t>0322-2493750</t>
  </si>
  <si>
    <t>Shmashad</t>
  </si>
  <si>
    <t>0322-2082162</t>
  </si>
  <si>
    <t>Kitchen Fabricator</t>
  </si>
  <si>
    <t>0300-8292652</t>
  </si>
  <si>
    <t>Kitchen Fabricator Hatmi Eng</t>
  </si>
  <si>
    <t>6676390</t>
  </si>
  <si>
    <t>Khalid Alvi Justice Multan</t>
  </si>
  <si>
    <t>051-Or 081-524907</t>
  </si>
  <si>
    <t>Anwar Sadat (A. Sadat &amp; Co)</t>
  </si>
  <si>
    <t>5670439-5670444</t>
  </si>
  <si>
    <t>Farooq Secratory</t>
  </si>
  <si>
    <t>34892031-32</t>
  </si>
  <si>
    <t>2nd offcie where anwar sadat sits.</t>
  </si>
  <si>
    <t>Kabaria Ilyas</t>
  </si>
  <si>
    <t>Kashif (A.S.P)</t>
  </si>
  <si>
    <t>2782591-</t>
  </si>
  <si>
    <t>03002206005</t>
  </si>
  <si>
    <t>Kabaria (Khalid)</t>
  </si>
  <si>
    <t>0333-2128764</t>
  </si>
  <si>
    <t>Najmi Bilgrami</t>
  </si>
  <si>
    <t>35242629-42, 35857990-57</t>
  </si>
  <si>
    <t>Shafeeq  0321-8221334</t>
  </si>
  <si>
    <t>Kidney Center</t>
  </si>
  <si>
    <t>5661005-6</t>
  </si>
  <si>
    <t>Karachi Tile Mart Grohi</t>
  </si>
  <si>
    <t>3-5347460</t>
  </si>
  <si>
    <t>5243190</t>
  </si>
  <si>
    <t>purchase@karachitile.com</t>
  </si>
  <si>
    <t>khalid najmi  info@karachitile.com,  sales1@karachitile.com</t>
  </si>
  <si>
    <t>Karachi Public School</t>
  </si>
  <si>
    <t>Kumail Bhai (Mr-Khwaja)</t>
  </si>
  <si>
    <t>Kumail Bhai (Mr-Farman)</t>
  </si>
  <si>
    <t>0300-2465404</t>
  </si>
  <si>
    <t>Kumail Bhai (Mr-Ayaz)</t>
  </si>
  <si>
    <t>0300-2654145</t>
  </si>
  <si>
    <t>Khwaja House</t>
  </si>
  <si>
    <t>4504762</t>
  </si>
  <si>
    <t>Kabaria Hussain Bhai</t>
  </si>
  <si>
    <t>0300-8233107</t>
  </si>
  <si>
    <t>Kamran (PES)</t>
  </si>
  <si>
    <t>0345-2853396</t>
  </si>
  <si>
    <t>Kumail (Mrs.)</t>
  </si>
  <si>
    <t>5347827</t>
  </si>
  <si>
    <t>0300-8253252</t>
  </si>
  <si>
    <t>Kuwaja Sahib</t>
  </si>
  <si>
    <t>KSB Yasir Qureshi</t>
  </si>
  <si>
    <t>8291278</t>
  </si>
  <si>
    <t>Khurram</t>
  </si>
  <si>
    <t>0333-2159061</t>
  </si>
  <si>
    <t>Trarmal Steel Gurdar wala beam</t>
  </si>
  <si>
    <t>32732839-32731924</t>
  </si>
  <si>
    <t>Khalifa Anwar</t>
  </si>
  <si>
    <t>0300-2265278</t>
  </si>
  <si>
    <t>Kabaria Saleem S.S pipe fittings</t>
  </si>
  <si>
    <t>2573784-2574903</t>
  </si>
  <si>
    <t>Kumail Guard</t>
  </si>
  <si>
    <t>0345-2117017</t>
  </si>
  <si>
    <t>Shoukat Valve</t>
  </si>
  <si>
    <t>2569797</t>
  </si>
  <si>
    <t>Haroon Valve</t>
  </si>
  <si>
    <t>2577565</t>
  </si>
  <si>
    <t>Khalidi     EPB</t>
  </si>
  <si>
    <t>KESC Ext II Naeem</t>
  </si>
  <si>
    <t>5385021 Dpty GM</t>
  </si>
  <si>
    <t>KESC Anis Ansar</t>
  </si>
  <si>
    <t>9211167 CE</t>
  </si>
  <si>
    <t>KESC Khalid Iqabl</t>
  </si>
  <si>
    <t>9205445</t>
  </si>
  <si>
    <t>Laique Brothers PVC pipe</t>
  </si>
  <si>
    <t>2732475-2732512</t>
  </si>
  <si>
    <t>Leo Service Hotel Kitchen Ware</t>
  </si>
  <si>
    <t>2734983-2764428</t>
  </si>
  <si>
    <t>Longman Rubber Co.</t>
  </si>
  <si>
    <t>4928354-479863</t>
  </si>
  <si>
    <t>Fine Rubber Store, seals</t>
  </si>
  <si>
    <t>32735007-3547081-3894670</t>
  </si>
  <si>
    <t>Lasmo- Mr. Lynn</t>
  </si>
  <si>
    <t>5872041-5845852</t>
  </si>
  <si>
    <t>Luck Trade</t>
  </si>
  <si>
    <t>4524267-4535387</t>
  </si>
  <si>
    <t>4546517</t>
  </si>
  <si>
    <t>Katys Armoflex suplier</t>
  </si>
  <si>
    <t>34520916-34384911-34385898</t>
  </si>
  <si>
    <t>4530305</t>
  </si>
  <si>
    <t>Kayteys insulation</t>
  </si>
  <si>
    <t>4520916</t>
  </si>
  <si>
    <t>Katys</t>
  </si>
  <si>
    <t>4520916-4384911-4385898</t>
  </si>
  <si>
    <t>Latif wooden sample</t>
  </si>
  <si>
    <t>0345-2768584</t>
  </si>
  <si>
    <t>Lali India Patyala</t>
  </si>
  <si>
    <t>0091-175-2232857</t>
  </si>
  <si>
    <t>0091-175-2232778</t>
  </si>
  <si>
    <t>0091-175-5000029</t>
  </si>
  <si>
    <t>Home-                              0091-175-5533857</t>
  </si>
  <si>
    <t>Lalai Mobile at home</t>
  </si>
  <si>
    <t>0091-9814861966</t>
  </si>
  <si>
    <t>Lacson tobaco Alam</t>
  </si>
  <si>
    <t>5689081-9 ext 66</t>
  </si>
  <si>
    <t>Lacson Siza Food</t>
  </si>
  <si>
    <t>5680451-5685705</t>
  </si>
  <si>
    <t>5698000</t>
  </si>
  <si>
    <t>Lasmo- Mr. Arif ul islam</t>
  </si>
  <si>
    <t>0320-4323997</t>
  </si>
  <si>
    <t>lifescan</t>
  </si>
  <si>
    <t>111-515-516</t>
  </si>
  <si>
    <t>lakson Mr. Basheer</t>
  </si>
  <si>
    <t>5804233-584265</t>
  </si>
  <si>
    <t>Laroosh</t>
  </si>
  <si>
    <t>6647154-624065</t>
  </si>
  <si>
    <t>Laroosh Salah ud Din</t>
  </si>
  <si>
    <t>0345-2127612 New Slah udin</t>
  </si>
  <si>
    <t>0320-4322495</t>
  </si>
  <si>
    <t>L.G  Ice Burg Absorption Chiller</t>
  </si>
  <si>
    <t>5391871-5</t>
  </si>
  <si>
    <t>Nousheen</t>
  </si>
  <si>
    <t>L.G delux group Danish Sultan</t>
  </si>
  <si>
    <t>5650936-38, 5685651-2</t>
  </si>
  <si>
    <t>0321-0300-8216166</t>
  </si>
  <si>
    <t>L.G tools Star Link</t>
  </si>
  <si>
    <t>2422708</t>
  </si>
  <si>
    <t>2414295</t>
  </si>
  <si>
    <t>Lath Machine Wala (Asif)</t>
  </si>
  <si>
    <t>5389173</t>
  </si>
  <si>
    <t>Laboratory (Qualitest)</t>
  </si>
  <si>
    <t>6949770-6949769</t>
  </si>
  <si>
    <t>E-199, Block - J, North Nazimabad Karachi.</t>
  </si>
  <si>
    <t>6949781</t>
  </si>
  <si>
    <t>Lutech café (Zeeshan)</t>
  </si>
  <si>
    <t>5800007-5805476</t>
  </si>
  <si>
    <t>Lab Sind Clifton Branch</t>
  </si>
  <si>
    <t>573662</t>
  </si>
  <si>
    <t>Lab Sind Tariq Road Branch</t>
  </si>
  <si>
    <t>4557770-3</t>
  </si>
  <si>
    <t>Lab Sind Behind Taj Complex</t>
  </si>
  <si>
    <t>2783535-6,   2786499</t>
  </si>
  <si>
    <t>Laique (Beaconhouse)</t>
  </si>
  <si>
    <t>6311173</t>
  </si>
  <si>
    <t>Rafiq Lowara  0300-2033640</t>
  </si>
  <si>
    <t>New 0300-2558561</t>
  </si>
  <si>
    <t>rafiq_sheikh@hotmail.com</t>
  </si>
  <si>
    <t>Lahore (Tofi)</t>
  </si>
  <si>
    <t>042-6372425</t>
  </si>
  <si>
    <t>Mrs, Lotiya</t>
  </si>
  <si>
    <t>5682265</t>
  </si>
  <si>
    <t>KATYS</t>
  </si>
  <si>
    <t>4520916-4388555-4384911</t>
  </si>
  <si>
    <t>4546891-4530305</t>
  </si>
  <si>
    <t>Shaheer : 0345-2826335</t>
  </si>
  <si>
    <t>Lowara Pumps (Husnain Balouch)</t>
  </si>
  <si>
    <t xml:space="preserve">4310205-6 </t>
  </si>
  <si>
    <t>4380576</t>
  </si>
  <si>
    <t>Rafiq 0300-2033640</t>
  </si>
  <si>
    <t xml:space="preserve">0300-2033640 Irfan Manyar 0301-8232460 (Left lowara) </t>
  </si>
  <si>
    <t xml:space="preserve"> Farhan Soomro  0300-8245153</t>
  </si>
  <si>
    <t>Lowara</t>
  </si>
  <si>
    <t>Lab Instruments</t>
  </si>
  <si>
    <t>2636466</t>
  </si>
  <si>
    <t>Level Controler (Hatim)</t>
  </si>
  <si>
    <t>6674110</t>
  </si>
  <si>
    <t>0300-2109052</t>
  </si>
  <si>
    <t>Labortaries PCSIR Complex             E.Mail : klcpesir @khi.paknet.com.pk</t>
  </si>
  <si>
    <t>Director  General                                                 4641841, 4641501</t>
  </si>
  <si>
    <t>PABX Exchange : 4641834-5,        46442894-8   4650785 (Lab Inc)</t>
  </si>
  <si>
    <t>D.G Office Fax :  4641847,  4641832</t>
  </si>
  <si>
    <t>Zahid Hussain Khan       I L O    4641030</t>
  </si>
  <si>
    <t>LG TV</t>
  </si>
  <si>
    <t>5672473-4541995-7,  27248587-9</t>
  </si>
  <si>
    <t>LG AC</t>
  </si>
  <si>
    <t>LG Azhar</t>
  </si>
  <si>
    <t>03002713270</t>
  </si>
  <si>
    <t>Lucky One</t>
  </si>
  <si>
    <t>Jalah Ahmed 0336-2461296</t>
  </si>
  <si>
    <t>MCB Defence</t>
  </si>
  <si>
    <t>mcb1397@mcb.com.pk</t>
  </si>
  <si>
    <t>ICI Paints company</t>
  </si>
  <si>
    <t>111 100 200</t>
  </si>
  <si>
    <t>35295021-4</t>
  </si>
  <si>
    <t>Khalid 0300-8267340        khalid_hameed@ici.com</t>
  </si>
  <si>
    <t>mohsin_mansoori@ici.com</t>
  </si>
  <si>
    <t>MCB Maryam Center Branch</t>
  </si>
  <si>
    <t>5800116-5892446-5390719,                             5885755 waseem Operation manager</t>
  </si>
  <si>
    <r>
      <t xml:space="preserve">35886159 Mangaer Qadir Sheikh                                Bank Manager </t>
    </r>
    <r>
      <rPr>
        <b/>
        <sz val="16"/>
        <rFont val="Calibri"/>
        <family val="2"/>
      </rPr>
      <t>Ali 0324-2018828</t>
    </r>
  </si>
  <si>
    <t>0324-</t>
  </si>
  <si>
    <t>Fax: 35893054</t>
  </si>
  <si>
    <t>35800116-35390719</t>
  </si>
  <si>
    <t>Ph.II, Ext., DHA, Karachi.</t>
  </si>
  <si>
    <t>Branch code: 1397</t>
  </si>
  <si>
    <t>Adnan Mobile</t>
  </si>
  <si>
    <t>0300-2452166</t>
  </si>
  <si>
    <t>Sabir Duct Walla</t>
  </si>
  <si>
    <t>0300-2791400</t>
  </si>
  <si>
    <t xml:space="preserve">Moto Mandi </t>
  </si>
  <si>
    <t>A/C # 3077, Br. Code: 0347, Mian Asif jamil, MCB.</t>
  </si>
  <si>
    <t>0546-505573 Asif Moto</t>
  </si>
  <si>
    <t>jy@tplworld.com</t>
  </si>
  <si>
    <t>Shahzad Brothers</t>
  </si>
  <si>
    <t xml:space="preserve">21-C, Sunset Commercial Street No.1, Off Sunset Boulevard South Street No.11, DHA ph-4 Karachi, Pakistan. </t>
  </si>
  <si>
    <t>35392361 , -0302-8222540</t>
  </si>
  <si>
    <t>shahzadbrothers@gmail.com</t>
  </si>
  <si>
    <t xml:space="preserve">TPL Traker , center point </t>
  </si>
  <si>
    <r>
      <t>34390300 Ext 220/ 285 </t>
    </r>
    <r>
      <rPr>
        <b/>
        <sz val="11"/>
        <rFont val="Calibri"/>
        <family val="2"/>
      </rPr>
      <t>| Ali Asghar Cell:</t>
    </r>
    <r>
      <rPr>
        <sz val="11"/>
        <rFont val="Calibri"/>
        <family val="2"/>
      </rPr>
      <t> +92.301.8283395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 </t>
    </r>
    <r>
      <rPr>
        <b/>
        <sz val="11"/>
        <rFont val="Calibri"/>
        <family val="2"/>
      </rPr>
      <t>Fax: </t>
    </r>
    <r>
      <rPr>
        <sz val="11"/>
        <rFont val="Calibri"/>
        <family val="2"/>
      </rPr>
      <t>+92.21.34529429 </t>
    </r>
    <r>
      <rPr>
        <b/>
        <sz val="11"/>
        <rFont val="Calibri"/>
        <family val="2"/>
      </rPr>
      <t>|</t>
    </r>
    <r>
      <rPr>
        <sz val="11"/>
        <rFont val="Calibri"/>
        <family val="2"/>
      </rPr>
      <t>www.tplworld.com  </t>
    </r>
    <r>
      <rPr>
        <b/>
        <sz val="11"/>
        <rFont val="Calibri"/>
        <family val="2"/>
      </rPr>
      <t>| email jameel direct</t>
    </r>
  </si>
  <si>
    <t>Adnan khandwala</t>
  </si>
  <si>
    <t>0300-8241599</t>
  </si>
  <si>
    <t xml:space="preserve">Makkah Electric </t>
  </si>
  <si>
    <t>Majeed/ Aleem 2733257</t>
  </si>
  <si>
    <t>Pervez malik Villa  plumber Hafeez</t>
  </si>
  <si>
    <t>0333-2239434</t>
  </si>
  <si>
    <t>School of Arts Auto Cad Centre at nursery</t>
  </si>
  <si>
    <t>4391017</t>
  </si>
  <si>
    <t>NCR educational centre</t>
  </si>
  <si>
    <t>4312093-95</t>
  </si>
  <si>
    <t>4314608-9</t>
  </si>
  <si>
    <t>Medicine Supplier Sir &amp; Aunty</t>
  </si>
  <si>
    <t>2436528</t>
  </si>
  <si>
    <t>Naseem Ahmed  (Kamran Brothers)</t>
  </si>
  <si>
    <t>Tariq Hepa Filter</t>
  </si>
  <si>
    <t>0333-5339090</t>
  </si>
  <si>
    <t>021-36345690</t>
  </si>
  <si>
    <t>Ti0300928@gmail.com</t>
  </si>
  <si>
    <t>Mussotariq@live.com</t>
  </si>
  <si>
    <t>Lasani Haroon</t>
  </si>
  <si>
    <t>2423411-3511</t>
  </si>
  <si>
    <t>2417841</t>
  </si>
  <si>
    <t>Imran Rehman USA</t>
  </si>
  <si>
    <t>001-609897058</t>
  </si>
  <si>
    <t>Murtza Sup of Sheet</t>
  </si>
  <si>
    <t>0333-3228352</t>
  </si>
  <si>
    <t>Mumtaz Ahmed Taja</t>
  </si>
  <si>
    <t>5832031-570385</t>
  </si>
  <si>
    <t>0300-8261978</t>
  </si>
  <si>
    <t>14700</t>
  </si>
  <si>
    <t>Mumtaz Steel ( Iron) M. Shafi</t>
  </si>
  <si>
    <t>2776035-2736230</t>
  </si>
  <si>
    <t>Godown 2771757</t>
  </si>
  <si>
    <t>Tailor Ramaswami wakeel</t>
  </si>
  <si>
    <t>0300-2683817</t>
  </si>
  <si>
    <t>Al karimjee &amp; Co karam jee</t>
  </si>
  <si>
    <t>Fateh Steel Boys Hostel</t>
  </si>
  <si>
    <t>32728898</t>
  </si>
  <si>
    <t>0300-2107239</t>
  </si>
  <si>
    <t>Fateh Ali Tajani</t>
  </si>
  <si>
    <t xml:space="preserve"> Shop # 64/ 66, Moein Steel market, Baba-e-Urdu Road , Karachi </t>
  </si>
  <si>
    <t>Al Shafi enterprises</t>
  </si>
  <si>
    <t>5310364-6</t>
  </si>
  <si>
    <t>Jameel 0300-8266660</t>
  </si>
  <si>
    <t>Nadeem 0303-2706400</t>
  </si>
  <si>
    <t>Dolat Ali sheikh Fakhri C/O</t>
  </si>
  <si>
    <t>0345-2241411</t>
  </si>
  <si>
    <t>doulatali786@hotmail.com</t>
  </si>
  <si>
    <t>Faisal Bank Barkat banking</t>
  </si>
  <si>
    <t>35311442-3-4</t>
  </si>
  <si>
    <t>A/C # 09100-1978-007</t>
  </si>
  <si>
    <t>Br. Manager Saqlain Haider 03213857575, 0315-9186759</t>
  </si>
  <si>
    <t xml:space="preserve">JS Bank </t>
  </si>
  <si>
    <t>3531 1442-3-4  Ext 201</t>
  </si>
  <si>
    <t>emraan.pathan@jsbl.com</t>
  </si>
  <si>
    <t>A/C # 0000109059</t>
  </si>
  <si>
    <t>Mumtaz Qaisar PIA</t>
  </si>
  <si>
    <t>45795131- 517820</t>
  </si>
  <si>
    <t>517820</t>
  </si>
  <si>
    <t>Metropole Hotel</t>
  </si>
  <si>
    <t>Mujeeb printer</t>
  </si>
  <si>
    <t>2723187</t>
  </si>
  <si>
    <t>Midway Hotel</t>
  </si>
  <si>
    <t>480371</t>
  </si>
  <si>
    <t>Mideast Hospital</t>
  </si>
  <si>
    <t>5877701-5</t>
  </si>
  <si>
    <t>M.H Qureshi</t>
  </si>
  <si>
    <t>5686407</t>
  </si>
  <si>
    <t>5661133-5661166</t>
  </si>
  <si>
    <t>Munir Dye maker</t>
  </si>
  <si>
    <t>6320303</t>
  </si>
  <si>
    <t>MAM Associates (Zaheer Mirza)</t>
  </si>
  <si>
    <t>4972739</t>
  </si>
  <si>
    <t>Michal Piping wala PTV</t>
  </si>
  <si>
    <t>5864614 (Nehbr)</t>
  </si>
  <si>
    <t>0345-2879179</t>
  </si>
  <si>
    <t>5367560</t>
  </si>
  <si>
    <t>Mama Anwar Kabaria c/o</t>
  </si>
  <si>
    <t>295570</t>
  </si>
  <si>
    <t>M. Hussain Kansi</t>
  </si>
  <si>
    <t>547619</t>
  </si>
  <si>
    <t>Meraj Laith Wala</t>
  </si>
  <si>
    <t>2724874</t>
  </si>
  <si>
    <t>Mehran Hotel</t>
  </si>
  <si>
    <t>5660851-12</t>
  </si>
  <si>
    <t>Ali Merchant S.Pool Wala</t>
  </si>
  <si>
    <t>0321-8200848</t>
  </si>
  <si>
    <t>Kahlid Plumber Resume</t>
  </si>
  <si>
    <t>Khalid Saif Ullah M .I A Corparation</t>
  </si>
  <si>
    <t>4539654</t>
  </si>
  <si>
    <t>Mehboob Col. Uncle</t>
  </si>
  <si>
    <t>Mandi Family Shahid Mandi: 0333-8009440</t>
  </si>
  <si>
    <t>0546-507931</t>
  </si>
  <si>
    <t>Shahid Mandi: 0333-8009440</t>
  </si>
  <si>
    <t>054-507653</t>
  </si>
  <si>
    <t>0546-505573</t>
  </si>
  <si>
    <t>Atif Jameel A/C #</t>
  </si>
  <si>
    <t xml:space="preserve"> MCB A/C # 3077   Br. Code 0347 </t>
  </si>
  <si>
    <t>M.S Sheet Suppliers</t>
  </si>
  <si>
    <t>2730788-90</t>
  </si>
  <si>
    <t>Moid Sb. Dr.</t>
  </si>
  <si>
    <t>211895-219666</t>
  </si>
  <si>
    <t>5842412</t>
  </si>
  <si>
    <t>M. Ali  KG</t>
  </si>
  <si>
    <t>0333-2255132</t>
  </si>
  <si>
    <t>M. A Associates</t>
  </si>
  <si>
    <t>5392245</t>
  </si>
  <si>
    <t>5392246</t>
  </si>
  <si>
    <t>Mughal Develpers</t>
  </si>
  <si>
    <r>
      <t>5892027-</t>
    </r>
    <r>
      <rPr>
        <sz val="18"/>
        <color indexed="10"/>
        <rFont val="Calibri"/>
        <family val="2"/>
      </rPr>
      <t>5389706-</t>
    </r>
    <r>
      <rPr>
        <sz val="18"/>
        <rFont val="Calibri"/>
        <family val="2"/>
      </rPr>
      <t>5835219</t>
    </r>
  </si>
  <si>
    <t>Mughals Reference</t>
  </si>
  <si>
    <t>0300-8207459</t>
  </si>
  <si>
    <t>Metalica Copper Tubes</t>
  </si>
  <si>
    <t>2413567-2736744</t>
  </si>
  <si>
    <t>0303-7294840</t>
  </si>
  <si>
    <t>2721246</t>
  </si>
  <si>
    <t xml:space="preserve">Medil Link Hospital </t>
  </si>
  <si>
    <t>Muslim MS sheet</t>
  </si>
  <si>
    <t>0331-9292878</t>
  </si>
  <si>
    <t>Muslim Gym Khana</t>
  </si>
  <si>
    <t>5218469          5687811  5683221            5218480     (Shoiab  5684958)</t>
  </si>
  <si>
    <t>5684931    5683221   5218480         5217529    5218473</t>
  </si>
  <si>
    <t>5686956</t>
  </si>
  <si>
    <t>muslimgym@cyber.net.pk</t>
  </si>
  <si>
    <t>Mohi- ud- Din Crane Wala</t>
  </si>
  <si>
    <t>571761</t>
  </si>
  <si>
    <t>Murtuza Steel</t>
  </si>
  <si>
    <t>2729245-2729447</t>
  </si>
  <si>
    <t>Macnum Mackenzi</t>
  </si>
  <si>
    <t>24113041</t>
  </si>
  <si>
    <t>Mehran Engineering</t>
  </si>
  <si>
    <t>office   2728363   factory  36954285</t>
  </si>
  <si>
    <t>faisal raza  0300-2331299</t>
  </si>
  <si>
    <t>2736206</t>
  </si>
  <si>
    <t>Mehran Eng Factory</t>
  </si>
  <si>
    <t>65428</t>
  </si>
  <si>
    <t>Anwar: 0300-9248272</t>
  </si>
  <si>
    <t>Mazhar Tehseen South Bend</t>
  </si>
  <si>
    <t>5681880</t>
  </si>
  <si>
    <t>Multi Electronics (Rouf)</t>
  </si>
  <si>
    <t>6325257</t>
  </si>
  <si>
    <t>Moid Khan</t>
  </si>
  <si>
    <t>4821429</t>
  </si>
  <si>
    <t>Mumtaz Ahmed</t>
  </si>
  <si>
    <t>Major Shahid (Pindi)</t>
  </si>
  <si>
    <t>7238858</t>
  </si>
  <si>
    <t>0333-2146196</t>
  </si>
  <si>
    <t>510364</t>
  </si>
  <si>
    <t>Metro Electric</t>
  </si>
  <si>
    <t>2422278-2412278</t>
  </si>
  <si>
    <t>Farrukh Zara engineers</t>
  </si>
  <si>
    <t>34388896-0333-0910091</t>
  </si>
  <si>
    <t>Vesbo pipe. Terane pipe</t>
  </si>
  <si>
    <t xml:space="preserve">34321724 Hassan </t>
  </si>
  <si>
    <t>Manzoor Badmash</t>
  </si>
  <si>
    <t>0322-2970334</t>
  </si>
  <si>
    <t>35888761</t>
  </si>
  <si>
    <t>Musharraf Nawab Pakland Hostel)</t>
  </si>
  <si>
    <t>4540538</t>
  </si>
  <si>
    <t>Nasir Aziz Aghaz Super Market</t>
  </si>
  <si>
    <t>0314-2002256</t>
  </si>
  <si>
    <t>Manzoor Faridi (York)</t>
  </si>
  <si>
    <t>4543158-4546140</t>
  </si>
  <si>
    <t>Mughal Machenical.                                York            Mr. Mushtaq</t>
  </si>
  <si>
    <t>5386053-5386083</t>
  </si>
  <si>
    <t>Mushtaq Bilal      St. Eng</t>
  </si>
  <si>
    <t>4554253-4554153</t>
  </si>
  <si>
    <t>0333-2149825</t>
  </si>
  <si>
    <t>M.S pipes/Fitting Dimond Traders</t>
  </si>
  <si>
    <t>242635-2413275-2415312</t>
  </si>
  <si>
    <t>001-203 569 6588</t>
  </si>
  <si>
    <t>Gave on Atta uncles death.</t>
  </si>
  <si>
    <t>M.S pipes Imran</t>
  </si>
  <si>
    <t>2418851-2418935</t>
  </si>
  <si>
    <t>Mehmood ul Haq  IMS</t>
  </si>
  <si>
    <t>4313196-97 Ext   103</t>
  </si>
  <si>
    <t>0300-8293070</t>
  </si>
  <si>
    <t>haseeb 03008293074</t>
  </si>
  <si>
    <t>MAQ Int. Ecnosta Ast</t>
  </si>
  <si>
    <t>4535671-74</t>
  </si>
  <si>
    <t>Munir Raza (Kulsoom)</t>
  </si>
  <si>
    <t>5012053-5041812</t>
  </si>
  <si>
    <t xml:space="preserve">Mrs. Atta ur Rehman </t>
  </si>
  <si>
    <t>6905341</t>
  </si>
  <si>
    <t>Mujahid Architect</t>
  </si>
  <si>
    <t>5887590</t>
  </si>
  <si>
    <t>0300-2195441</t>
  </si>
  <si>
    <t>M.S pipe fitting (Younas Sons)</t>
  </si>
  <si>
    <t>2442374-2425194</t>
  </si>
  <si>
    <t>Musharraf Nawab (Islamabad))</t>
  </si>
  <si>
    <t>051-270472-5</t>
  </si>
  <si>
    <t>Atif   03452443146</t>
  </si>
  <si>
    <t>051-282966</t>
  </si>
  <si>
    <t>Mc-Donalds I.I Chundrigarh</t>
  </si>
  <si>
    <t>2422171-5</t>
  </si>
  <si>
    <t>Mc-Donalds National Stadium</t>
  </si>
  <si>
    <t>4949508</t>
  </si>
  <si>
    <t>Mc-Donalds M.Ali Society</t>
  </si>
  <si>
    <t>4537664</t>
  </si>
  <si>
    <t>Mc-Donalds Ware House Sher  Shah</t>
  </si>
  <si>
    <t>2561616- 5698441</t>
  </si>
  <si>
    <t>Mc-Donalds Ammar Ansari OR Amir</t>
  </si>
  <si>
    <t>0300-8227161</t>
  </si>
  <si>
    <t>Mc-Donalds Siza Food</t>
  </si>
  <si>
    <t>5698441-5698000</t>
  </si>
  <si>
    <t xml:space="preserve">Major Shahid </t>
  </si>
  <si>
    <t>Muhammad Shafique</t>
  </si>
  <si>
    <t>0300-25059972</t>
  </si>
  <si>
    <t>Muhammad Aslam Carpainter</t>
  </si>
  <si>
    <t>0345-3246008</t>
  </si>
  <si>
    <t>Muhammad Din Commander</t>
  </si>
  <si>
    <t>458100-</t>
  </si>
  <si>
    <t>5882358-5882576</t>
  </si>
  <si>
    <t>Mobilink</t>
  </si>
  <si>
    <t>5670261-8</t>
  </si>
  <si>
    <t>Makkinon Mackenzi</t>
  </si>
  <si>
    <t>2413041-7</t>
  </si>
  <si>
    <t>2412916</t>
  </si>
  <si>
    <t>Mc-Donalds  National Stadium</t>
  </si>
  <si>
    <t>Nazim  (Gas valve serv)</t>
  </si>
  <si>
    <t>Mansoor Javed (Nova) Phase VII G.S</t>
  </si>
  <si>
    <t>5865393</t>
  </si>
  <si>
    <t>0303-7329191</t>
  </si>
  <si>
    <t>5887949</t>
  </si>
  <si>
    <t>Naveed H malik</t>
  </si>
  <si>
    <t>5801000</t>
  </si>
  <si>
    <t>Munawar Ali Khan DSRA</t>
  </si>
  <si>
    <t>5894341-5381958</t>
  </si>
  <si>
    <t>Mandi (Patyala Jewellers)</t>
  </si>
  <si>
    <t>045-6505573</t>
  </si>
  <si>
    <t>Bha ud- Din  (Sultan Zarigar)</t>
  </si>
  <si>
    <t>045-6505673</t>
  </si>
  <si>
    <t>Family</t>
  </si>
  <si>
    <t>045-6507831</t>
  </si>
  <si>
    <t>045-6507931</t>
  </si>
  <si>
    <t>Mariot Hotel</t>
  </si>
  <si>
    <t>5680111</t>
  </si>
  <si>
    <t>Muzafar Sheikh SSP Trafic</t>
  </si>
  <si>
    <t>8281974-9215015 Off</t>
  </si>
  <si>
    <t>0333-2269941</t>
  </si>
  <si>
    <t>9215022</t>
  </si>
  <si>
    <t>Malik A Razzaq</t>
  </si>
  <si>
    <t>5534322</t>
  </si>
  <si>
    <t>0322-5128790</t>
  </si>
  <si>
    <t>Malik Meharban</t>
  </si>
  <si>
    <t>0303-6255459</t>
  </si>
  <si>
    <t>6638880</t>
  </si>
  <si>
    <t>Mop (Mustufa)</t>
  </si>
  <si>
    <t>0320-221756</t>
  </si>
  <si>
    <t>5676208</t>
  </si>
  <si>
    <t>Mop (Mustufa) Son</t>
  </si>
  <si>
    <t>0320-4323353</t>
  </si>
  <si>
    <t>Mehran Pannels Maker</t>
  </si>
  <si>
    <t>7761966</t>
  </si>
  <si>
    <t>Mc Donald Mohd.Ali Socity</t>
  </si>
  <si>
    <t>Mustafa G.I.G</t>
  </si>
  <si>
    <t>4550052-4552100</t>
  </si>
  <si>
    <t>MARS Sabro Dealer</t>
  </si>
  <si>
    <t>4543138</t>
  </si>
  <si>
    <t>Moulan Alam Sher Imam</t>
  </si>
  <si>
    <t>0300-8225489</t>
  </si>
  <si>
    <t>MURPAD (Insurance KIA)</t>
  </si>
  <si>
    <t>7750209</t>
  </si>
  <si>
    <t>Mubashara Nadeem</t>
  </si>
  <si>
    <t>5380019-5800235</t>
  </si>
  <si>
    <t>A/C # MCB 0482-6560-1100- 2535</t>
  </si>
  <si>
    <t>5882144</t>
  </si>
  <si>
    <t>0321-2801224</t>
  </si>
  <si>
    <t>Motor Manufacturer Javed.</t>
  </si>
  <si>
    <t>2423652</t>
  </si>
  <si>
    <t>Mir Afsar</t>
  </si>
  <si>
    <t>0303-7249980</t>
  </si>
  <si>
    <t>5895346</t>
  </si>
  <si>
    <t>MAM Associates  Zaheer Mirza</t>
  </si>
  <si>
    <t>0300-2117954</t>
  </si>
  <si>
    <t>4975160</t>
  </si>
  <si>
    <t>Major Shahid</t>
  </si>
  <si>
    <t>5602027</t>
  </si>
  <si>
    <t>Majeed Abbasi</t>
  </si>
  <si>
    <t>5882449</t>
  </si>
  <si>
    <t>-+]][-</t>
  </si>
  <si>
    <t>Mubarak (Carpainter)</t>
  </si>
  <si>
    <t>5801681</t>
  </si>
  <si>
    <t>0345-2390872</t>
  </si>
  <si>
    <t xml:space="preserve"> \985</t>
  </si>
  <si>
    <t>Maroof Mehboob</t>
  </si>
  <si>
    <t>0300-8231920</t>
  </si>
  <si>
    <t>Younus shutter walla</t>
  </si>
  <si>
    <t>0321-2575204</t>
  </si>
  <si>
    <t>Muhammad Ali (KGS)</t>
  </si>
  <si>
    <t xml:space="preserve">Moin Haroon </t>
  </si>
  <si>
    <t>0300-8244188</t>
  </si>
  <si>
    <t>Mehanti (Zikr)</t>
  </si>
  <si>
    <t>5831148-49</t>
  </si>
  <si>
    <t>5876042</t>
  </si>
  <si>
    <t>Western motors Afatb</t>
  </si>
  <si>
    <t>0321-8249907</t>
  </si>
  <si>
    <t>toyotaclifton@gmail.com</t>
  </si>
  <si>
    <t>Moona Bhabi</t>
  </si>
  <si>
    <t>0344-4647855</t>
  </si>
  <si>
    <t>Moona Bhaibi Home PTCL   5361410</t>
  </si>
  <si>
    <t>042-35212780</t>
  </si>
  <si>
    <t>Nadeem Navy Housing Swimming Pool</t>
  </si>
  <si>
    <t>0306-2302218</t>
  </si>
  <si>
    <t>Sonia Moona Bhabi Sister</t>
  </si>
  <si>
    <t>0345-4001288</t>
  </si>
  <si>
    <r>
      <t>A/C # 1048020100</t>
    </r>
    <r>
      <rPr>
        <sz val="14"/>
        <color indexed="10"/>
        <rFont val="Calibri"/>
        <family val="2"/>
      </rPr>
      <t>4859-4</t>
    </r>
    <r>
      <rPr>
        <sz val="14"/>
        <rFont val="Calibri"/>
        <family val="2"/>
      </rPr>
      <t xml:space="preserve"> , Br. Code: 1048 ,  Branch name : Wahdat Road Saima Waheed</t>
    </r>
  </si>
  <si>
    <t xml:space="preserve">Moona Bhabi new number </t>
  </si>
  <si>
    <t>0344 - 4647855</t>
  </si>
  <si>
    <t>Iram usman HBL 65 HABB 0001977900231803</t>
  </si>
  <si>
    <t>By pass formula Islamic Shehed Center , Alnafisa Building, Main Shahrah-e- Itraq Near CIA Center.</t>
  </si>
  <si>
    <t>021-34817778, 02132789417, 03005432786, 0300-9764786</t>
  </si>
  <si>
    <t>Mir Khan (Sindh Club)</t>
  </si>
  <si>
    <t>5661430-5661445-46 5661884-5671175</t>
  </si>
  <si>
    <t>Ext:283</t>
  </si>
  <si>
    <t>35880387</t>
  </si>
  <si>
    <t>Muzammil Lhr</t>
  </si>
  <si>
    <t>0427597685</t>
  </si>
  <si>
    <t>0321-9246196</t>
  </si>
  <si>
    <t>7786574</t>
  </si>
  <si>
    <t>Shams Tank</t>
  </si>
  <si>
    <t>Tank Fabricator M. Hussain</t>
  </si>
  <si>
    <t xml:space="preserve">32724806,   0333-2136596, 0300-2609169, 0313-2004726, </t>
  </si>
  <si>
    <t>Masooma Aapa &amp; Sister</t>
  </si>
  <si>
    <t>5873322</t>
  </si>
  <si>
    <t>03002145661 03037299430</t>
  </si>
  <si>
    <t>Mustafa Sher</t>
  </si>
  <si>
    <t>03008217204</t>
  </si>
  <si>
    <t>Malik Traders</t>
  </si>
  <si>
    <t>5823011-5877469</t>
  </si>
  <si>
    <t>35319896 Jami</t>
  </si>
  <si>
    <t>Mujeeb</t>
  </si>
  <si>
    <t>00966-52570096</t>
  </si>
  <si>
    <t>Mustafeez</t>
  </si>
  <si>
    <t>042-5712954</t>
  </si>
  <si>
    <t>0333-4588914</t>
  </si>
  <si>
    <t>Maqsood Tile Fixer</t>
  </si>
  <si>
    <t>0321-8976944</t>
  </si>
  <si>
    <t>Murtza Peshawri</t>
  </si>
  <si>
    <t>Mustafeez Mother</t>
  </si>
  <si>
    <t>03005262866</t>
  </si>
  <si>
    <t>Mukhtar</t>
  </si>
  <si>
    <t>03332121490</t>
  </si>
  <si>
    <t xml:space="preserve">Plot# 111-C, Jami Commercial Lane # 1, DHA Phase VII, Karachi , Opp. Zubaidas </t>
  </si>
  <si>
    <t>RAK Ceramica</t>
  </si>
  <si>
    <t xml:space="preserve">35311800, 35311801 </t>
  </si>
  <si>
    <t xml:space="preserve">0300-2330558, 0300-9212255 </t>
  </si>
  <si>
    <t>Danish</t>
  </si>
  <si>
    <t xml:space="preserve">Mubarak </t>
  </si>
  <si>
    <t>0300-2260305</t>
  </si>
  <si>
    <t>Mason (Ahmed Hassan)c/o Riaz</t>
  </si>
  <si>
    <t>5686186</t>
  </si>
  <si>
    <t>M.S Fabricator (Khalid)</t>
  </si>
  <si>
    <t>03002981852</t>
  </si>
  <si>
    <t>Mujhaid Sadiq</t>
  </si>
  <si>
    <t>5887590-5887510</t>
  </si>
  <si>
    <t>03008278573</t>
  </si>
  <si>
    <t>Mujahid Draftman</t>
  </si>
  <si>
    <t>Ghaffar Tile Wala</t>
  </si>
  <si>
    <t>0333-2122141</t>
  </si>
  <si>
    <t>Unique Fstner</t>
  </si>
  <si>
    <t>32774383-89</t>
  </si>
  <si>
    <t>Marbal (Haji Ghaffar)</t>
  </si>
  <si>
    <t>5068374-5067991</t>
  </si>
  <si>
    <t>Noor zada 0333-2213854</t>
  </si>
  <si>
    <t>Fame Internationl Zahabia Paint equlant     fameintl@yahoo.com</t>
  </si>
  <si>
    <t>32025660</t>
  </si>
  <si>
    <t>6952359</t>
  </si>
  <si>
    <t>zafar@mallick@yahoo..com</t>
  </si>
  <si>
    <t>Farhan 0343-3874422</t>
  </si>
  <si>
    <t>Mona</t>
  </si>
  <si>
    <t>034-5417033</t>
  </si>
  <si>
    <t>khi.fi@orient.com.pk</t>
  </si>
  <si>
    <t>Mitsubishi (Orient)</t>
  </si>
  <si>
    <t>32700325-7</t>
  </si>
  <si>
    <t xml:space="preserve">042-37543562 </t>
  </si>
  <si>
    <t>Waqar: 03009258824,              swaqar.khi@ogc.com.pk</t>
  </si>
  <si>
    <t>Farrukh</t>
  </si>
  <si>
    <t>0300-2599049</t>
  </si>
  <si>
    <t xml:space="preserve">Salim Manjlai Electronics Split A/C </t>
  </si>
  <si>
    <t>2730988-2727514</t>
  </si>
  <si>
    <t>0300-9283250</t>
  </si>
  <si>
    <t>2760545</t>
  </si>
  <si>
    <t>Mason (Nisar) Tile Fixer</t>
  </si>
  <si>
    <t>0321-7254568</t>
  </si>
  <si>
    <t>Mubashir Fisher mungo</t>
  </si>
  <si>
    <t>0321-2010326</t>
  </si>
  <si>
    <t>Ali 03212224326   Waqas 0321-2011326</t>
  </si>
  <si>
    <t>Mohsin BMS</t>
  </si>
  <si>
    <t>0333-1280933</t>
  </si>
  <si>
    <t xml:space="preserve"> 5834445-7 </t>
  </si>
  <si>
    <t>5861717-5871717</t>
  </si>
  <si>
    <t>Naveed Carpainter</t>
  </si>
  <si>
    <t>0300-2663548</t>
  </si>
  <si>
    <t>Najeeb Councellor</t>
  </si>
  <si>
    <t>5854758</t>
  </si>
  <si>
    <t xml:space="preserve">NKR Engineering Pvt Ltd WILO Pumps </t>
  </si>
  <si>
    <t>4520103-4</t>
  </si>
  <si>
    <t xml:space="preserve">Raheel Khan    </t>
  </si>
  <si>
    <t>Workshop Mr. Shakir 0300-2031635</t>
  </si>
  <si>
    <t>Rashid 0300-7030093</t>
  </si>
  <si>
    <t>field.engineers@yahoo.com</t>
  </si>
  <si>
    <t>Saparvez2002@yahoo.com</t>
  </si>
  <si>
    <t>Thermotech Engg Air separator</t>
  </si>
  <si>
    <t>35120840</t>
  </si>
  <si>
    <t>aasim@tte.com.pk</t>
  </si>
  <si>
    <t>Spring Isolator Pervez  Tariq Corporation   32628409, 32639178</t>
  </si>
  <si>
    <r>
      <t xml:space="preserve">4538128-0320-5011522   </t>
    </r>
    <r>
      <rPr>
        <sz val="16"/>
        <rFont val="Calibri"/>
        <family val="2"/>
      </rPr>
      <t>Tariq Ali 0333-5339090</t>
    </r>
  </si>
  <si>
    <t>0333-2345787</t>
  </si>
  <si>
    <t xml:space="preserve">Iqbal </t>
  </si>
  <si>
    <t>0315-5556666 Syed pervez Ali Boss</t>
  </si>
  <si>
    <t xml:space="preserve">Asim PTCL IPTV </t>
  </si>
  <si>
    <t>0333-3510218</t>
  </si>
  <si>
    <t>Zohaib   0321-2336667</t>
  </si>
  <si>
    <t xml:space="preserve">0321-3491245 Daud </t>
  </si>
  <si>
    <t>Eaton Resturant</t>
  </si>
  <si>
    <t>35384588, 35803014</t>
  </si>
  <si>
    <t>Waheed son of Abbasi sahab</t>
  </si>
  <si>
    <t>0345-1151355</t>
  </si>
  <si>
    <t xml:space="preserve">KESC </t>
  </si>
  <si>
    <t>5385064- 5895976</t>
  </si>
  <si>
    <t>Main Naeem Dpty G.Manager KESC</t>
  </si>
  <si>
    <t>5385021</t>
  </si>
  <si>
    <t>Naeem Ullah Qureshi</t>
  </si>
  <si>
    <t>7787082</t>
  </si>
  <si>
    <t>5388550</t>
  </si>
  <si>
    <t>Naqvi Gen. Order Suppl.</t>
  </si>
  <si>
    <t>4933803</t>
  </si>
  <si>
    <t>Nisar Mason</t>
  </si>
  <si>
    <t>7725045-7730113</t>
  </si>
  <si>
    <t>National Fiber</t>
  </si>
  <si>
    <t>Naeem Malik</t>
  </si>
  <si>
    <t>5886129</t>
  </si>
  <si>
    <t>Nisar X-en - DHA</t>
  </si>
  <si>
    <t>5862476</t>
  </si>
  <si>
    <t>Naeem Tahir N.J</t>
  </si>
  <si>
    <t>609-882-3770</t>
  </si>
  <si>
    <t>Naeem Khan PSO house</t>
  </si>
  <si>
    <t>510223-5670887</t>
  </si>
  <si>
    <t>Nochi, pentax, agrico, rizwan</t>
  </si>
  <si>
    <t>2415361- 2427527</t>
  </si>
  <si>
    <t>7733254-7736187</t>
  </si>
  <si>
    <t>Naseer Sons. Nursury</t>
  </si>
  <si>
    <t>4531466</t>
  </si>
  <si>
    <t>4531266</t>
  </si>
  <si>
    <t>570267-571445</t>
  </si>
  <si>
    <t>0300246766</t>
  </si>
  <si>
    <t>5861273</t>
  </si>
  <si>
    <t>Nafis Cables Lhr</t>
  </si>
  <si>
    <t>042342832</t>
  </si>
  <si>
    <t>National Engineering</t>
  </si>
  <si>
    <t>5886306</t>
  </si>
  <si>
    <t>5887978</t>
  </si>
  <si>
    <t>Neutech A/C Eqp.</t>
  </si>
  <si>
    <t>5885701-5</t>
  </si>
  <si>
    <t>5885706</t>
  </si>
  <si>
    <t>News</t>
  </si>
  <si>
    <t>2630611</t>
  </si>
  <si>
    <t>2418343-4</t>
  </si>
  <si>
    <t>Nadia Ghaffar</t>
  </si>
  <si>
    <t>5650330</t>
  </si>
  <si>
    <t>4969613</t>
  </si>
  <si>
    <t>Naveed H Malik SITE</t>
  </si>
  <si>
    <t>5872222-5873333</t>
  </si>
  <si>
    <t>Nasim Anyo Electrician Jubilk</t>
  </si>
  <si>
    <t>7725376</t>
  </si>
  <si>
    <t>Nazir malik</t>
  </si>
  <si>
    <t>5844077-</t>
  </si>
  <si>
    <t>5845415</t>
  </si>
  <si>
    <t>Nasir Malik Dr.</t>
  </si>
  <si>
    <t>5888087</t>
  </si>
  <si>
    <t>Naqvi/Siddiqui Architect</t>
  </si>
  <si>
    <t>4532324-4532349</t>
  </si>
  <si>
    <t>Najam</t>
  </si>
  <si>
    <t>2415483-224728</t>
  </si>
  <si>
    <t>045-2323727  Najma Fibre Pool</t>
  </si>
  <si>
    <t>Najam ABS pipe</t>
  </si>
  <si>
    <t>4397052-3</t>
  </si>
  <si>
    <t>0345-2323727</t>
  </si>
  <si>
    <t>Nathia Gali</t>
  </si>
  <si>
    <t>0992355216-17</t>
  </si>
  <si>
    <t>Kamarn A to Z  MCC panels</t>
  </si>
  <si>
    <t>0321-8287155</t>
  </si>
  <si>
    <t>kamran@atozee.net</t>
  </si>
  <si>
    <t>junaid@atozee.net</t>
  </si>
  <si>
    <t>mkamranbutt@gmail.com</t>
  </si>
  <si>
    <t>Junaid A to Z MCC panel maker</t>
  </si>
  <si>
    <t>Novartis</t>
  </si>
  <si>
    <t>2316118</t>
  </si>
  <si>
    <t>2311165</t>
  </si>
  <si>
    <t>7725522</t>
  </si>
  <si>
    <t>New Sheeld Eng Shaheen</t>
  </si>
  <si>
    <t>5889611-5897595</t>
  </si>
  <si>
    <t>Nusrat Jameel</t>
  </si>
  <si>
    <t>0300226611</t>
  </si>
  <si>
    <t>Nusrat K.S.A</t>
  </si>
  <si>
    <t>00966508845582</t>
  </si>
  <si>
    <t>Naveed Khan Pool</t>
  </si>
  <si>
    <t>5849619-21</t>
  </si>
  <si>
    <t>0300-8271177         info@networldholding.com</t>
  </si>
  <si>
    <t>Nisar RWP</t>
  </si>
  <si>
    <t>522915</t>
  </si>
  <si>
    <t>Naveed A. Khan (Net world)</t>
  </si>
  <si>
    <t>5849619-20-21</t>
  </si>
  <si>
    <t>0300-8287787 info@networldholding.com</t>
  </si>
  <si>
    <t>5849720-5853789</t>
  </si>
  <si>
    <t>Naveed 0300 8271177</t>
  </si>
  <si>
    <t>networld@cyber.net.pk</t>
  </si>
  <si>
    <t>Naveed A. Khan</t>
  </si>
  <si>
    <t>5865698-5865699</t>
  </si>
  <si>
    <t>Naeem Baig</t>
  </si>
  <si>
    <t>Nancy H. Pools Coach DHA</t>
  </si>
  <si>
    <t>5892327</t>
  </si>
  <si>
    <t xml:space="preserve">Najam </t>
  </si>
  <si>
    <t>4921088- 4540510</t>
  </si>
  <si>
    <t>03204089562</t>
  </si>
  <si>
    <t>03008226611</t>
  </si>
  <si>
    <t>Noman (I &amp; Ms)</t>
  </si>
  <si>
    <t>03037257881</t>
  </si>
  <si>
    <t>N.J.w School</t>
  </si>
  <si>
    <t>5064300</t>
  </si>
  <si>
    <t>Nuzhat Dr. (Lhr)</t>
  </si>
  <si>
    <t>0425857585-5839601</t>
  </si>
  <si>
    <t>Nuzhat Dr. (Gujranwala)</t>
  </si>
  <si>
    <t>Nuzhat Shah</t>
  </si>
  <si>
    <t>Nadeem</t>
  </si>
  <si>
    <t>Novo Nordisk (Mansoor)</t>
  </si>
  <si>
    <t>Nadir Buksh (Plumber)</t>
  </si>
  <si>
    <t>5384376</t>
  </si>
  <si>
    <t>5382354</t>
  </si>
  <si>
    <t>Subway</t>
  </si>
  <si>
    <t>35350202</t>
  </si>
  <si>
    <t>S.I.U.T</t>
  </si>
  <si>
    <t>32726041</t>
  </si>
  <si>
    <t>Naheed Mashoodullah</t>
  </si>
  <si>
    <t>5889306-5898027</t>
  </si>
  <si>
    <t>New Shyjai Sanitary (Ammar)</t>
  </si>
  <si>
    <t>6685781</t>
  </si>
  <si>
    <t>Nisar Meson</t>
  </si>
  <si>
    <t>03212164759</t>
  </si>
  <si>
    <t>Naveed (Electrical con)  NEC</t>
  </si>
  <si>
    <t xml:space="preserve">5885913-4, 5403916        </t>
  </si>
  <si>
    <t>0321-9270792-0345-2780675</t>
  </si>
  <si>
    <t>ALI  0335-8109192</t>
  </si>
  <si>
    <t>5885913</t>
  </si>
  <si>
    <t>0333-3096336 Kelash</t>
  </si>
  <si>
    <t>Nadeem Associates Vesbo</t>
  </si>
  <si>
    <t>34540510</t>
  </si>
  <si>
    <t>Hassan     0345-2323728</t>
  </si>
  <si>
    <t>Nadeem Hyper Star</t>
  </si>
  <si>
    <t>0307-4440567</t>
  </si>
  <si>
    <t>Octroi post port Qasim S.A.Mukhtar/Fazal/Akram</t>
  </si>
  <si>
    <t>0321-222096   0321330935</t>
  </si>
  <si>
    <t>Optec Lighting</t>
  </si>
  <si>
    <t>5380133-8228598</t>
  </si>
  <si>
    <t>5380133</t>
  </si>
  <si>
    <t>Orient Water Services (Chamber Court Shaeed-e-Millat Rd.)</t>
  </si>
  <si>
    <t>4539535-4549524-4533527</t>
  </si>
  <si>
    <t>0300-8213874   ASIM   0300-7000438</t>
  </si>
  <si>
    <t>Adeel 03008204020  0334-3947233</t>
  </si>
  <si>
    <t>Oreint Electric Work</t>
  </si>
  <si>
    <t>575991-577696</t>
  </si>
  <si>
    <t>KCCI karachi chamber of comerce</t>
  </si>
  <si>
    <t>99218001-09 (ext 129)</t>
  </si>
  <si>
    <t>info@kcci.com.pk , secretary@kcci.com.pk </t>
  </si>
  <si>
    <t>www.kcci.com.pk</t>
  </si>
  <si>
    <t>Nizam Heater Aram bagh</t>
  </si>
  <si>
    <t>32625718, 0321-2703016</t>
  </si>
  <si>
    <t>OHMS Lights Mr. Jozer</t>
  </si>
  <si>
    <t>5822952</t>
  </si>
  <si>
    <t>OHMS Lights Mr. Lovi</t>
  </si>
  <si>
    <t>7760818-7728128</t>
  </si>
  <si>
    <t>OHMS Lights (Work Shop) (Mr.Khursheed)</t>
  </si>
  <si>
    <t>5875725</t>
  </si>
  <si>
    <t>Owais</t>
  </si>
  <si>
    <t>0300-2150320</t>
  </si>
  <si>
    <t>A/C card Hashoo tariq Circuit Centre</t>
  </si>
  <si>
    <t>2730761</t>
  </si>
  <si>
    <t>0300-9210468</t>
  </si>
  <si>
    <t>0300-2102682</t>
  </si>
  <si>
    <t>Orient (Mitsubishi) A/C</t>
  </si>
  <si>
    <t>4311417-4311418</t>
  </si>
  <si>
    <t>M Naeem</t>
  </si>
  <si>
    <t>Elec    0346-2724851</t>
  </si>
  <si>
    <t>Pearl Continental  P.C  Khi</t>
  </si>
  <si>
    <t>5685021</t>
  </si>
  <si>
    <t>Jalal: 0306-2023314</t>
  </si>
  <si>
    <t>Pearl Continental  P.C  Lhr</t>
  </si>
  <si>
    <t>042-6360210</t>
  </si>
  <si>
    <t>Protector (Zafer Owner Hay)</t>
  </si>
  <si>
    <t>4535377-79 ( Sheeraz)</t>
  </si>
  <si>
    <t xml:space="preserve">PIA Flight Enquiry </t>
  </si>
  <si>
    <t>4862559-60-114</t>
  </si>
  <si>
    <t>PIA Cargocity</t>
  </si>
  <si>
    <t>5689631-5680051</t>
  </si>
  <si>
    <t>PIA Cargocity (Air-Port)</t>
  </si>
  <si>
    <t>4572011</t>
  </si>
  <si>
    <t>PIA Cargocity (Reservation)</t>
  </si>
  <si>
    <t>5871571-73</t>
  </si>
  <si>
    <t>pakhyd1@beaconet.net</t>
  </si>
  <si>
    <t>PAK Hydrolic Lhr.</t>
  </si>
  <si>
    <t>042-6284167-69</t>
  </si>
  <si>
    <t>info@pakhydraulic.com  0333 4212345</t>
  </si>
  <si>
    <t>042-6284170</t>
  </si>
  <si>
    <t>pakhyd@yahoo.com</t>
  </si>
  <si>
    <t>Popular Bath and Shower UBIT</t>
  </si>
  <si>
    <t>4829140 (Naeem)</t>
  </si>
  <si>
    <t>4964687-4878978</t>
  </si>
  <si>
    <t>PAK Westrex P/A System</t>
  </si>
  <si>
    <t>Pakistan Gen. Goods</t>
  </si>
  <si>
    <t>201640-202583</t>
  </si>
  <si>
    <t>PCSIR Labortaries Complex             E.Mail : klcpesir @khi.paknet.com.pk</t>
  </si>
  <si>
    <t>Popular paints Zahabia Industrial area</t>
  </si>
  <si>
    <t>32727282-32730115</t>
  </si>
  <si>
    <t>32550255</t>
  </si>
  <si>
    <t>Ali Kkbar: 0300-2414776</t>
  </si>
  <si>
    <t>PSO House</t>
  </si>
  <si>
    <t>5670887-5670887</t>
  </si>
  <si>
    <t>P.Box (2044) 9203866-85</t>
  </si>
  <si>
    <t>Pleasure Drive Karachi</t>
  </si>
  <si>
    <t>431677-432344-439716-439942</t>
  </si>
  <si>
    <t>Pleasure Drive Lhr</t>
  </si>
  <si>
    <t>7572577-6364038</t>
  </si>
  <si>
    <t>0321353162</t>
  </si>
  <si>
    <t>Progress Engineering. M.Saleem</t>
  </si>
  <si>
    <t>571953-5689631</t>
  </si>
  <si>
    <t>Pump Supp. Kabaria. Mr.Younus</t>
  </si>
  <si>
    <t>2574488</t>
  </si>
  <si>
    <t>Paramount Labs</t>
  </si>
  <si>
    <t>201212</t>
  </si>
  <si>
    <t>Porta Company</t>
  </si>
  <si>
    <t>2006089</t>
  </si>
  <si>
    <t>hassanalishariff@mobilink.blackberry.com</t>
  </si>
  <si>
    <t>Waheed Sons PORTA</t>
  </si>
  <si>
    <t>021-35120912-35120944</t>
  </si>
  <si>
    <t>021-35078096-97-98   Hussain 0345-2502935</t>
  </si>
  <si>
    <t>Shafique: 0345-2151518</t>
  </si>
  <si>
    <t>karachi@waheedsons.com.pk</t>
  </si>
  <si>
    <t>Phillips Almarkaz</t>
  </si>
  <si>
    <t>7731931</t>
  </si>
  <si>
    <t>Phillips Company</t>
  </si>
  <si>
    <t>296898-295483</t>
  </si>
  <si>
    <t>Paktel</t>
  </si>
  <si>
    <t>5689631</t>
  </si>
  <si>
    <t>Pharma Int. Insulin</t>
  </si>
  <si>
    <t>5865393-5864059 5860149</t>
  </si>
  <si>
    <t>Plumbing Material Supp.</t>
  </si>
  <si>
    <t>573004-5862289</t>
  </si>
  <si>
    <t>Pak - Kwait Investment</t>
  </si>
  <si>
    <t>513590-513280-51614</t>
  </si>
  <si>
    <t>Sumaya</t>
  </si>
  <si>
    <t>111453453  Ext:  (139)</t>
  </si>
  <si>
    <t>Pizza hut. Clifton</t>
  </si>
  <si>
    <t>578597</t>
  </si>
  <si>
    <t xml:space="preserve">P.V.C Fabricator Iqbal </t>
  </si>
  <si>
    <t>421593</t>
  </si>
  <si>
    <t>Philips Al-Markaz</t>
  </si>
  <si>
    <t>Optech Lighting &amp; Sytems Philips lights fixture</t>
  </si>
  <si>
    <t>5898945-5898960</t>
  </si>
  <si>
    <t>Asad Bukhari</t>
  </si>
  <si>
    <t>PVC Fabricator Akbar Ali c/o khwaja Auto</t>
  </si>
  <si>
    <t>5015331</t>
  </si>
  <si>
    <t>Pakistan General Goods.</t>
  </si>
  <si>
    <t>Phili Head office</t>
  </si>
  <si>
    <t>5874641-9</t>
  </si>
  <si>
    <t>P.C Lahore</t>
  </si>
  <si>
    <t>Prem Engineering</t>
  </si>
  <si>
    <t>34516693-4</t>
  </si>
  <si>
    <t>Inaam 0332-2149333</t>
  </si>
  <si>
    <t>Moiz 0334-1992333</t>
  </si>
  <si>
    <t>EBM Abdur Rehman</t>
  </si>
  <si>
    <t>111-326-326 Ext( 463)</t>
  </si>
  <si>
    <t>3506 0825</t>
  </si>
  <si>
    <t>Abdul Rehman 03088881640</t>
  </si>
  <si>
    <t>Mobeen 0333-3532279</t>
  </si>
  <si>
    <t>Azhar 0308-8882071, 03002469800</t>
  </si>
  <si>
    <t xml:space="preserve">EBM Shehzad Accounts </t>
  </si>
  <si>
    <t>111-326-326 Ext( 465)</t>
  </si>
  <si>
    <t>waseem finance (321).</t>
  </si>
  <si>
    <t>Tax matters Bashir, Saroosh saroosh.asghar@ebm.com.pk</t>
  </si>
  <si>
    <t>Baber Brothers</t>
  </si>
  <si>
    <t>34589372, 34583528</t>
  </si>
  <si>
    <t>0333-2363237</t>
  </si>
  <si>
    <t>P &amp; O</t>
  </si>
  <si>
    <t>Prem Rawal</t>
  </si>
  <si>
    <t>011-6898914, (215)357229</t>
  </si>
  <si>
    <t>Pumps s/s HMA</t>
  </si>
  <si>
    <t>2313574</t>
  </si>
  <si>
    <t>Pump Repairer Mr. Bhola</t>
  </si>
  <si>
    <t>5875137</t>
  </si>
  <si>
    <t>Peter</t>
  </si>
  <si>
    <t>0345-2522077</t>
  </si>
  <si>
    <t>Plumber Azam</t>
  </si>
  <si>
    <t>111-222-111-5684315-5684363</t>
  </si>
  <si>
    <t>PVC Kabarias M.Hussain</t>
  </si>
  <si>
    <t>03037293236</t>
  </si>
  <si>
    <t>Pakeezah Enterprise (Imran)</t>
  </si>
  <si>
    <t>2441641-2440457</t>
  </si>
  <si>
    <t>03204304725</t>
  </si>
  <si>
    <t>Pipe Insulator (Abdul Majeed)</t>
  </si>
  <si>
    <t>Pipe Fabricator MS</t>
  </si>
  <si>
    <t>Qayum 0345-2862023-0333-3660978</t>
  </si>
  <si>
    <t>fast Cool Insulation for pipe</t>
  </si>
  <si>
    <t>34523778</t>
  </si>
  <si>
    <t>Pak Freez S S Sink</t>
  </si>
  <si>
    <t>021-34126784</t>
  </si>
  <si>
    <t>Pakistan Insulation (Pvt.)LTD.</t>
  </si>
  <si>
    <t>4529722-23/ 45329580</t>
  </si>
  <si>
    <t>3009220455</t>
  </si>
  <si>
    <t>454868</t>
  </si>
  <si>
    <t>Police Emergency</t>
  </si>
  <si>
    <t>15-134-2412222</t>
  </si>
  <si>
    <t>Police DHA</t>
  </si>
  <si>
    <t>5382280-5896880</t>
  </si>
  <si>
    <t>Police Gizri</t>
  </si>
  <si>
    <t>5891709-2412222</t>
  </si>
  <si>
    <t>190-1/A, 2&amp;3 Khayyam Chambers, Nursery</t>
  </si>
  <si>
    <t>Panasonic Office Prod.</t>
  </si>
  <si>
    <t>5897870- 34540519, 34541760, 34541762, 34530661 – 3</t>
  </si>
  <si>
    <t>5897878</t>
  </si>
  <si>
    <t>panasonic@shajani.com   shajani@cyber.net.pk   panasonic@cyber.net.pk</t>
  </si>
  <si>
    <t>Police ASP Saleh Muhammad</t>
  </si>
  <si>
    <t>03008205336</t>
  </si>
  <si>
    <t>Pump Manufacturer Javed</t>
  </si>
  <si>
    <t>32400769</t>
  </si>
  <si>
    <t>Pearl Confectionery Pvt Ltd</t>
  </si>
  <si>
    <t>2570235-2566462</t>
  </si>
  <si>
    <t>Rohinton G.M</t>
  </si>
  <si>
    <t>2575508</t>
  </si>
  <si>
    <t>Pervez Lohar</t>
  </si>
  <si>
    <t>03037231644</t>
  </si>
  <si>
    <t>Parco Col Munawwar</t>
  </si>
  <si>
    <t>5090100-13</t>
  </si>
  <si>
    <t>5090144</t>
  </si>
  <si>
    <t>Pump (Nadeem Rehan &amp; Co.)</t>
  </si>
  <si>
    <t>35169048-</t>
  </si>
  <si>
    <t>UMER</t>
  </si>
  <si>
    <t>PVC Pipe Golimar</t>
  </si>
  <si>
    <t>6607037</t>
  </si>
  <si>
    <t>Plumber Moin</t>
  </si>
  <si>
    <t>6628436</t>
  </si>
  <si>
    <t>03002183948</t>
  </si>
  <si>
    <t>Plumber Akbab</t>
  </si>
  <si>
    <t>Plumber Alam</t>
  </si>
  <si>
    <t>03009202661</t>
  </si>
  <si>
    <t>Pervaz Lahore</t>
  </si>
  <si>
    <t>6981782</t>
  </si>
  <si>
    <t>Pervez (Al Hadeed)  Traders Qamar/ Hadi</t>
  </si>
  <si>
    <t>2410898-2413174</t>
  </si>
  <si>
    <t>Qamar: 0300-8216897</t>
  </si>
  <si>
    <t>2413248</t>
  </si>
  <si>
    <t xml:space="preserve">ptceqp@cyber.net.pk </t>
  </si>
  <si>
    <t>Pervez Akhter Irrigation System</t>
  </si>
  <si>
    <t>0300-2403595</t>
  </si>
  <si>
    <t>Pump Agrico</t>
  </si>
  <si>
    <t>2415361-2427527</t>
  </si>
  <si>
    <t>03008228322</t>
  </si>
  <si>
    <t>2410932-5069476</t>
  </si>
  <si>
    <t>Vesbo pipes</t>
  </si>
  <si>
    <t>4540510    0345-2323728</t>
  </si>
  <si>
    <t>pool@cyber.net.pk                         0213-4540510</t>
  </si>
  <si>
    <t>4540510</t>
  </si>
  <si>
    <t>Hassan</t>
  </si>
  <si>
    <t>VESBO pipes Fibre Pool Fasih</t>
  </si>
  <si>
    <t>8246998</t>
  </si>
  <si>
    <t>4310148</t>
  </si>
  <si>
    <t>Prince pipe Ata hussain channa</t>
  </si>
  <si>
    <t>2564648-9</t>
  </si>
  <si>
    <t>0345-3461789-0300-2752239</t>
  </si>
  <si>
    <t>2586376</t>
  </si>
  <si>
    <t>Printing Press (Majeed Shalwani)</t>
  </si>
  <si>
    <t>2624942</t>
  </si>
  <si>
    <t>PSO (Machine Room)</t>
  </si>
  <si>
    <t>(2044) 9203866</t>
  </si>
  <si>
    <t>PSO (AZIZ)</t>
  </si>
  <si>
    <t>2872 Major</t>
  </si>
  <si>
    <t>(2831-209)</t>
  </si>
  <si>
    <t>PSO (Zafar Farooq)</t>
  </si>
  <si>
    <t>2227</t>
  </si>
  <si>
    <t>Rizwan (03002280188</t>
  </si>
  <si>
    <t>2717</t>
  </si>
  <si>
    <t>Qadri Pool</t>
  </si>
  <si>
    <t>0300-9234220</t>
  </si>
  <si>
    <t>0314-9234220</t>
  </si>
  <si>
    <t>PSO Uniforms OK Garments</t>
  </si>
  <si>
    <t> 021-35214002</t>
  </si>
  <si>
    <t>0300-2849271</t>
  </si>
  <si>
    <t>Saleem ul Haq</t>
  </si>
  <si>
    <t>STALKER STREET (MOCHI GALI) SADDAR, KARACHI</t>
  </si>
  <si>
    <t>PSO (Qadri)</t>
  </si>
  <si>
    <t>5402169</t>
  </si>
  <si>
    <t>0301-2609070</t>
  </si>
  <si>
    <t>6338401</t>
  </si>
  <si>
    <t>PIA (Col Mudassir)</t>
  </si>
  <si>
    <t>45794640</t>
  </si>
  <si>
    <t>PIA Telephone department</t>
  </si>
  <si>
    <t>PSO Azam Farooq</t>
  </si>
  <si>
    <t>Pipe Centre (Rizwan)</t>
  </si>
  <si>
    <t>5340055</t>
  </si>
  <si>
    <t>03332252114</t>
  </si>
  <si>
    <t>5347853</t>
  </si>
  <si>
    <t>Polisher (Himidi)</t>
  </si>
  <si>
    <t>03002612073</t>
  </si>
  <si>
    <t>Duct maker Amjad Ali</t>
  </si>
  <si>
    <t>0345-6062669-0300-8935294</t>
  </si>
  <si>
    <t>PSO Can unit (Korangi)</t>
  </si>
  <si>
    <t>5064032-5078032-5066225</t>
  </si>
  <si>
    <t>Hussain Panel maker</t>
  </si>
  <si>
    <t>2001634-0333-2315658  Raza.</t>
  </si>
  <si>
    <t>PSO Can unit (Rashid)</t>
  </si>
  <si>
    <t>03332198105</t>
  </si>
  <si>
    <t>Payar Ali (J.P. Coat)</t>
  </si>
  <si>
    <t>Papi (Mandi Bahawdin)</t>
  </si>
  <si>
    <t>03007740471</t>
  </si>
  <si>
    <t>PRE-COLD (L.G)</t>
  </si>
  <si>
    <t>2391871-5</t>
  </si>
  <si>
    <t>Phupo</t>
  </si>
  <si>
    <t>2760470</t>
  </si>
  <si>
    <t>Sohail Pump</t>
  </si>
  <si>
    <t>2429712</t>
  </si>
  <si>
    <t>Petal Engineering Islamabad Mr. Iqbal gave the #s 051-4438634</t>
  </si>
  <si>
    <t>Fax: 051-4431373   petal@brain.net.pk</t>
  </si>
  <si>
    <t>Afzal 0300-4517932</t>
  </si>
  <si>
    <t>petcoenggr@gmail.com</t>
  </si>
  <si>
    <t>Petal Engineering Lahore</t>
  </si>
  <si>
    <t>042-6581076                                     042-6584366</t>
  </si>
  <si>
    <r>
      <t>New fax No                         042-6584377</t>
    </r>
    <r>
      <rPr>
        <sz val="10"/>
        <rFont val="Calibri"/>
        <family val="2"/>
      </rPr>
      <t xml:space="preserve">-      Afzal Fax: 042-6584377         </t>
    </r>
  </si>
  <si>
    <t xml:space="preserve"> 042-5826411</t>
  </si>
  <si>
    <t xml:space="preserve">0300-4517932 Afzal </t>
  </si>
  <si>
    <t>Pak Qatar Takaful Fund</t>
  </si>
  <si>
    <t>34374101-3</t>
  </si>
  <si>
    <t>Qaiser Zarif   0334-3521983</t>
  </si>
  <si>
    <t>Qadir Associates ARCH</t>
  </si>
  <si>
    <t>5661461-5673668</t>
  </si>
  <si>
    <t>5676792</t>
  </si>
  <si>
    <t>4932331-4930361</t>
  </si>
  <si>
    <t>Qadir Crane wala</t>
  </si>
  <si>
    <t>0344-2860704</t>
  </si>
  <si>
    <t>Jabbar Crane Wala</t>
  </si>
  <si>
    <t>0346-2417355</t>
  </si>
  <si>
    <t>p09ik</t>
  </si>
  <si>
    <t>Anwar Pakistan Engineering Council</t>
  </si>
  <si>
    <t>0345-2950346</t>
  </si>
  <si>
    <t>Qayyum Qadir Insulator</t>
  </si>
  <si>
    <t>0345-2890429</t>
  </si>
  <si>
    <t>Qazi Mustufa PTV    0333-5272989</t>
  </si>
  <si>
    <t xml:space="preserve">051-9203901    (A/C pls 8040-3 HBL Ptv, Isl) </t>
  </si>
  <si>
    <t>9206811</t>
  </si>
  <si>
    <t>Rauf Siddiqui PTV</t>
  </si>
  <si>
    <t>051-9202976            0300-5152928</t>
  </si>
  <si>
    <t>9203901</t>
  </si>
  <si>
    <t>051-9203406 Rauf Fax</t>
  </si>
  <si>
    <t>PTV Chairman Ashfaq Ahmed Gondal</t>
  </si>
  <si>
    <t>051-9205731</t>
  </si>
  <si>
    <t xml:space="preserve"> Fax : 051- 9201350- 051-92011184</t>
  </si>
  <si>
    <t>Anwar ul Haq Ac Ofcer Dev PTV</t>
  </si>
  <si>
    <t>051-9077390</t>
  </si>
  <si>
    <t>051-9203785</t>
  </si>
  <si>
    <t>Umer Enterprises Networking supp</t>
  </si>
  <si>
    <t>5654373-5686428</t>
  </si>
  <si>
    <t>111-8637-11</t>
  </si>
  <si>
    <t>5683356</t>
  </si>
  <si>
    <t>9201633</t>
  </si>
  <si>
    <t>Muhmmad Haleem Cont. Fianance</t>
  </si>
  <si>
    <t>051-9202384</t>
  </si>
  <si>
    <t>Fax: 051-9201633</t>
  </si>
  <si>
    <t xml:space="preserve">PTV Dircector Fanace Muhamd Kaleem </t>
  </si>
  <si>
    <t>Fax: 051- 9208450</t>
  </si>
  <si>
    <t>Fax: 051-9201748</t>
  </si>
  <si>
    <t>Nawaz Ali Tarer</t>
  </si>
  <si>
    <t>Shehzada Kahn PTV (Dir. Finance)</t>
  </si>
  <si>
    <t>051-9201748</t>
  </si>
  <si>
    <t>Fax: 051-9207421</t>
  </si>
  <si>
    <t>Mujahid cylinder wala</t>
  </si>
  <si>
    <t>0345-2746548</t>
  </si>
  <si>
    <t>Qaiser Electrician c/o</t>
  </si>
  <si>
    <t>5011471-5011257</t>
  </si>
  <si>
    <t>Master Abdul Hameed</t>
  </si>
  <si>
    <t>0345-2187065</t>
  </si>
  <si>
    <t xml:space="preserve">Kousar Medicos Gizri </t>
  </si>
  <si>
    <t>5824385</t>
  </si>
  <si>
    <t>Qamar-ul- Hassan  A/C Tec</t>
  </si>
  <si>
    <t>0300-2919769</t>
  </si>
  <si>
    <t>Liaquat Naveed Malik villa</t>
  </si>
  <si>
    <t>0333-2199404</t>
  </si>
  <si>
    <t>Qamar ud din contractor</t>
  </si>
  <si>
    <t>310684</t>
  </si>
  <si>
    <t>Qureshi Naeem Ullah</t>
  </si>
  <si>
    <t>Qureshi M.H</t>
  </si>
  <si>
    <t>0300- 8228007</t>
  </si>
  <si>
    <t>Qualitex Laboratory</t>
  </si>
  <si>
    <t>2310354-203226</t>
  </si>
  <si>
    <t>203982</t>
  </si>
  <si>
    <t>Qureshi Iqbal (Samina)</t>
  </si>
  <si>
    <t>575186-577895</t>
  </si>
  <si>
    <t>Qasim Ali Trading co.</t>
  </si>
  <si>
    <t>2413338-2411365</t>
  </si>
  <si>
    <t>2415421</t>
  </si>
  <si>
    <t>Qutub Uddin Jamali</t>
  </si>
  <si>
    <t>2423636</t>
  </si>
  <si>
    <t>Qaizar</t>
  </si>
  <si>
    <t>Q.W.G.H</t>
  </si>
  <si>
    <t>5383241-574095</t>
  </si>
  <si>
    <t>Qurban Ali shah S.D.O Electrical</t>
  </si>
  <si>
    <t>5606079</t>
  </si>
  <si>
    <t>RahilTariq</t>
  </si>
  <si>
    <t>6980128-200628</t>
  </si>
  <si>
    <t>0427118437</t>
  </si>
  <si>
    <t>Rashid Akhter</t>
  </si>
  <si>
    <t>7720854</t>
  </si>
  <si>
    <t>Rashid Naeem Checker Sheet wale</t>
  </si>
  <si>
    <t>2736697-2728854-2730770</t>
  </si>
  <si>
    <t>Royal Traders Sanitary</t>
  </si>
  <si>
    <t>6621750-6606238</t>
  </si>
  <si>
    <t>2412628</t>
  </si>
  <si>
    <t>Waseem Admaji Agent</t>
  </si>
  <si>
    <t>Head office :2412623</t>
  </si>
  <si>
    <t>Ali Nawab Saifyah</t>
  </si>
  <si>
    <t>0300-2648528</t>
  </si>
  <si>
    <t>Silver Star Insurance Amir</t>
  </si>
  <si>
    <t>32621558</t>
  </si>
  <si>
    <t>M. Ali 0333-3408427</t>
  </si>
  <si>
    <t>Amir 0333-6858782</t>
  </si>
  <si>
    <t>Rehmani Insurance Agent</t>
  </si>
  <si>
    <t>2427110</t>
  </si>
  <si>
    <t>0300-2610893</t>
  </si>
  <si>
    <t>2424687</t>
  </si>
  <si>
    <t>Head Office fax:2429035</t>
  </si>
  <si>
    <t>Rehmani Insurance Agent gave call centre number</t>
  </si>
  <si>
    <t>0800-00242</t>
  </si>
  <si>
    <t>Khalid  34381382 Fax number</t>
  </si>
  <si>
    <t>Rais ul Haq</t>
  </si>
  <si>
    <t>423936</t>
  </si>
  <si>
    <t>4522064</t>
  </si>
  <si>
    <t>Rashid Ex IHC TSD</t>
  </si>
  <si>
    <t>03204024042</t>
  </si>
  <si>
    <t>612054-6674391</t>
  </si>
  <si>
    <t>Steelex PVT Ltd</t>
  </si>
  <si>
    <t>9221-2578290 / 2564237 / 2565866 / 2565833</t>
  </si>
  <si>
    <t>B-30 (A), Estate Avenue S.I.T.E., Karachi 75700, Sindh, Pakistan - See more at: http://www.steelexpvtltd.enic.pk/#sthash.0qLfzPj2.dpuf</t>
  </si>
  <si>
    <t>S.S Sheet wahab steel international</t>
  </si>
  <si>
    <t xml:space="preserve">Fahad </t>
  </si>
  <si>
    <t>0342-2189542</t>
  </si>
  <si>
    <t>Defense Thana</t>
  </si>
  <si>
    <t>35382280</t>
  </si>
  <si>
    <t>7707691-5380731</t>
  </si>
  <si>
    <t>Khalid Mehmud Air Devices</t>
  </si>
  <si>
    <t>0321-2573321-0343-3109504</t>
  </si>
  <si>
    <t>Azeem fabricator dubai</t>
  </si>
  <si>
    <t>971552337894</t>
  </si>
  <si>
    <t>0302-3316578</t>
  </si>
  <si>
    <t>Sajjad Hayder Bench mark</t>
  </si>
  <si>
    <t>0332-3051718</t>
  </si>
  <si>
    <t>Dolat Ram Skin Doctor</t>
  </si>
  <si>
    <t>Faisal Bank Ph. VIII</t>
  </si>
  <si>
    <t>Mohi-ul- Ghni 8260160-0321-2416560</t>
  </si>
  <si>
    <t>5246011-5246014</t>
  </si>
  <si>
    <t>MHR: 021-61500000124</t>
  </si>
  <si>
    <t>Faisal Bank Korangi Road</t>
  </si>
  <si>
    <t xml:space="preserve"> 5388160-1-175</t>
  </si>
  <si>
    <t>A/C # 0144 006-000 3832</t>
  </si>
  <si>
    <t xml:space="preserve">HBL Asif </t>
  </si>
  <si>
    <t>A/C Title: M. Habib-ur- Rehman</t>
  </si>
  <si>
    <t>A/C # 5026-79000-58355</t>
  </si>
  <si>
    <t>35242551, 35851844</t>
  </si>
  <si>
    <t>Khurram Duct wala</t>
  </si>
  <si>
    <t>0345-3007498</t>
  </si>
  <si>
    <t>Bilal bhai gave number</t>
  </si>
  <si>
    <t>Umair York</t>
  </si>
  <si>
    <t>0300-9231297</t>
  </si>
  <si>
    <t>Ramzan Electric</t>
  </si>
  <si>
    <t>5375991-5377696</t>
  </si>
  <si>
    <t>Imran 0333-3112234</t>
  </si>
  <si>
    <t>5879574</t>
  </si>
  <si>
    <t>Naseem UPS</t>
  </si>
  <si>
    <t>0333-3358325</t>
  </si>
  <si>
    <t>Razi:          0322-2182070</t>
  </si>
  <si>
    <t>Rashid Mahmud Orangi</t>
  </si>
  <si>
    <t>6668365</t>
  </si>
  <si>
    <t>Rashid Lahore</t>
  </si>
  <si>
    <t>R.B Corp. Mansoor-ul-Haq</t>
  </si>
  <si>
    <t>5681297</t>
  </si>
  <si>
    <t>Russi Dinshaw</t>
  </si>
  <si>
    <t>5682180</t>
  </si>
  <si>
    <t>530917</t>
  </si>
  <si>
    <t>Rizia Aquil Dr.</t>
  </si>
  <si>
    <t>6642863</t>
  </si>
  <si>
    <t>Early Learning Centre Yasmeen Hamid Admin Co- Ordinator</t>
  </si>
  <si>
    <t>34225720-1,  34225487</t>
  </si>
  <si>
    <t>yaso.ahmed@gmail.com</t>
  </si>
  <si>
    <t>Rizvi S.H. Ex Intecont</t>
  </si>
  <si>
    <t>6643779</t>
  </si>
  <si>
    <t>Rubber Himalia</t>
  </si>
  <si>
    <t>2720114-4521292</t>
  </si>
  <si>
    <t>4521292</t>
  </si>
  <si>
    <t>5342574</t>
  </si>
  <si>
    <t>Synergy Pakistan waseem</t>
  </si>
  <si>
    <t>05342568-35342474</t>
  </si>
  <si>
    <t>Waseem 0342-7338463</t>
  </si>
  <si>
    <t>waseem@synergyepc.com</t>
  </si>
  <si>
    <t>Raza (Hafiz Sahab Walay) Lhr</t>
  </si>
  <si>
    <t>0300-8438388</t>
  </si>
  <si>
    <t>Raza &amp; Associates Mr. Sabir</t>
  </si>
  <si>
    <t>4976599</t>
  </si>
  <si>
    <t>Rehmani            (Insurance Agent)</t>
  </si>
  <si>
    <t>fahad 0301-8229556</t>
  </si>
  <si>
    <t>Y. H Associates  Yousuf Hassan</t>
  </si>
  <si>
    <t>4315071-4315072</t>
  </si>
  <si>
    <t>Yousuf Hassan 0300-8241652                                     Ebad 0321-8241652,                     Masroor 0307-2421757</t>
  </si>
  <si>
    <t>Fahd: 0301-8229556</t>
  </si>
  <si>
    <t>4382527</t>
  </si>
  <si>
    <t>Abdul Majeed 0334-2534233</t>
  </si>
  <si>
    <t>Regent Plaza Ejaz (Engg. Dpt)</t>
  </si>
  <si>
    <t>35657000</t>
  </si>
  <si>
    <t xml:space="preserve"> Ejaz : 0300-2721848</t>
  </si>
  <si>
    <t>Rubi Traders  Ruby Traders</t>
  </si>
  <si>
    <t>2744077-8</t>
  </si>
  <si>
    <t>New pool Nina Bibi</t>
  </si>
  <si>
    <t>35845366-35847781</t>
  </si>
  <si>
    <t>0302-2755383</t>
  </si>
  <si>
    <t>Riaz Motor Rewinder</t>
  </si>
  <si>
    <t>0332-2415406</t>
  </si>
  <si>
    <t>5881426</t>
  </si>
  <si>
    <t>Red Onion Sahil Mr. Anwar</t>
  </si>
  <si>
    <t>0321264646</t>
  </si>
  <si>
    <t>Rashid Sahib/System</t>
  </si>
  <si>
    <t>5882746</t>
  </si>
  <si>
    <t>Reagent Plaza</t>
  </si>
  <si>
    <t>5631500-50</t>
  </si>
  <si>
    <t>Rehana Aunty</t>
  </si>
  <si>
    <t>0300-2597338 New</t>
  </si>
  <si>
    <t>0300-2251420</t>
  </si>
  <si>
    <t xml:space="preserve">Rehana Salafi </t>
  </si>
  <si>
    <t>546538</t>
  </si>
  <si>
    <t>Rubber Trapes Mr. Yamien</t>
  </si>
  <si>
    <t>7720466</t>
  </si>
  <si>
    <t>Rubber Products</t>
  </si>
  <si>
    <t>2419845</t>
  </si>
  <si>
    <t>Reliable B. Equipment</t>
  </si>
  <si>
    <t>2633496</t>
  </si>
  <si>
    <t>Razzaq</t>
  </si>
  <si>
    <t>5885649</t>
  </si>
  <si>
    <t>Rais Air flow</t>
  </si>
  <si>
    <t>03217288249</t>
  </si>
  <si>
    <t>Wilson Ducting walla</t>
  </si>
  <si>
    <t>0345-2573406</t>
  </si>
  <si>
    <t>Rubber Products (Shams)</t>
  </si>
  <si>
    <t>4928354-4914057</t>
  </si>
  <si>
    <t>Rehman Pakwan</t>
  </si>
  <si>
    <t>5882352</t>
  </si>
  <si>
    <t>Riaz Sheikh</t>
  </si>
  <si>
    <t>051-2840114</t>
  </si>
  <si>
    <t>Rathore AH</t>
  </si>
  <si>
    <t>4540731-31</t>
  </si>
  <si>
    <t xml:space="preserve">Railway business </t>
  </si>
  <si>
    <t>32082658-78-79</t>
  </si>
  <si>
    <t xml:space="preserve">econiomy ticket 2,160/= departure 3: 30 pm form Karachi cant , arraival at LHr 10: 30 am next day. </t>
  </si>
  <si>
    <t>Rathore Contractor</t>
  </si>
  <si>
    <t>4542843</t>
  </si>
  <si>
    <t>03037334054</t>
  </si>
  <si>
    <t>Rafi A. Khan DHA (Dev) Xen</t>
  </si>
  <si>
    <t>4533198</t>
  </si>
  <si>
    <t>Rabia  (Mubashira Nadeem)</t>
  </si>
  <si>
    <t>Rabia Impex</t>
  </si>
  <si>
    <t>2411708-2427149-2429452</t>
  </si>
  <si>
    <t>Railway Enquiry  (City Station)</t>
  </si>
  <si>
    <t>2416349-2415016</t>
  </si>
  <si>
    <t>Railway Enquiry  (Cant Station)</t>
  </si>
  <si>
    <t>117  (Railway Inquairy)</t>
  </si>
  <si>
    <t>Rohi</t>
  </si>
  <si>
    <t>7760470</t>
  </si>
  <si>
    <t>Riaz Bhai (Arabian traders)</t>
  </si>
  <si>
    <t>5887860 (Shop)</t>
  </si>
  <si>
    <t>0300-2235810</t>
  </si>
  <si>
    <t>Aapa Anu 2760470</t>
  </si>
  <si>
    <t>Raj Trade (for: Juiblee Clups)</t>
  </si>
  <si>
    <t>2412304-2417797</t>
  </si>
  <si>
    <t>Ramiz (bilal's Frind)</t>
  </si>
  <si>
    <t>7770335</t>
  </si>
  <si>
    <t>03009205878</t>
  </si>
  <si>
    <t>Raja Hanif Civil Hospital</t>
  </si>
  <si>
    <t>5214432</t>
  </si>
  <si>
    <t>03009288401</t>
  </si>
  <si>
    <t>5885361</t>
  </si>
  <si>
    <t>Rainbow National Trade Center</t>
  </si>
  <si>
    <t>5879018-9,   5878345-6</t>
  </si>
  <si>
    <t>Ahmad 0320-5606934</t>
  </si>
  <si>
    <t>5877879</t>
  </si>
  <si>
    <t>Riaz Electric Service</t>
  </si>
  <si>
    <t>03205014045</t>
  </si>
  <si>
    <t>Khuwaja (Raja Hanif)</t>
  </si>
  <si>
    <t>Rafique Rassal  Electronic Inventional electrolux</t>
  </si>
  <si>
    <t>5677481-</t>
  </si>
  <si>
    <t>0300-8230206</t>
  </si>
  <si>
    <t>35680712</t>
  </si>
  <si>
    <t>Aqua safe Asif</t>
  </si>
  <si>
    <t>35378133</t>
  </si>
  <si>
    <t>Asif  0300-8241855  nizaam 0300-2443899</t>
  </si>
  <si>
    <t>35378144</t>
  </si>
  <si>
    <t>Rafiq Siza Food</t>
  </si>
  <si>
    <t>5698446</t>
  </si>
  <si>
    <t>Raheel Bhai</t>
  </si>
  <si>
    <t>2850056</t>
  </si>
  <si>
    <t>03002203244</t>
  </si>
  <si>
    <t>Rafiq (Zainab Panjwani)</t>
  </si>
  <si>
    <t>03008250586</t>
  </si>
  <si>
    <t>Roohi Nadeem's Sister</t>
  </si>
  <si>
    <t>aquatec@cyber.net.pk</t>
  </si>
  <si>
    <t xml:space="preserve">Ayesha  Ali Alam office </t>
  </si>
  <si>
    <t>0300-8263637</t>
  </si>
  <si>
    <t>ayesha.jafar@ittglobal.com.pk</t>
  </si>
  <si>
    <t>Rizvi /  Ahmer (Aqua tech system)</t>
  </si>
  <si>
    <t>5344045</t>
  </si>
  <si>
    <t>Ahmer  0300-8299662</t>
  </si>
  <si>
    <t>5344046</t>
  </si>
  <si>
    <t>aquatecpk@yahoo.com</t>
  </si>
  <si>
    <t>Riaz Bhai</t>
  </si>
  <si>
    <t>5344045-46</t>
  </si>
  <si>
    <t>Reger (Safdar)</t>
  </si>
  <si>
    <t xml:space="preserve">Safdar Fibre glass </t>
  </si>
  <si>
    <t>8584128</t>
  </si>
  <si>
    <t>0300-2457405 bits and bytes</t>
  </si>
  <si>
    <t>4380189</t>
  </si>
  <si>
    <t>Reger (Mohammad Hassan)</t>
  </si>
  <si>
    <t>7766861</t>
  </si>
  <si>
    <t>Rustam Jee Daruwala</t>
  </si>
  <si>
    <t>Rustam Electrical Consultant</t>
  </si>
  <si>
    <t>Ranger water Supp.</t>
  </si>
  <si>
    <t>9231295-9230383</t>
  </si>
  <si>
    <t>Raza Engineering</t>
  </si>
  <si>
    <t>0302-2291199</t>
  </si>
  <si>
    <t>Arsalan</t>
  </si>
  <si>
    <t>Rehan shah jee</t>
  </si>
  <si>
    <t>03002361659</t>
  </si>
  <si>
    <t>0332-2097145</t>
  </si>
  <si>
    <t>Rashid Miqdad</t>
  </si>
  <si>
    <t>0322-2266774</t>
  </si>
  <si>
    <t>Shahid Major (GHQ) 31681</t>
  </si>
  <si>
    <t>Shahid Marble</t>
  </si>
  <si>
    <t>0321-2438087</t>
  </si>
  <si>
    <t>S.M Jaffer (Sadat  &amp; Faisal )</t>
  </si>
  <si>
    <t>2850780-4</t>
  </si>
  <si>
    <t>2850086-02851162</t>
  </si>
  <si>
    <t>Saad Facility Engineering</t>
  </si>
  <si>
    <t>5391381</t>
  </si>
  <si>
    <t>0304-2340725</t>
  </si>
  <si>
    <t xml:space="preserve">Shaid Duct </t>
  </si>
  <si>
    <t>5050931</t>
  </si>
  <si>
    <t>0300-2930339</t>
  </si>
  <si>
    <t>S.H.Rizvi</t>
  </si>
  <si>
    <t xml:space="preserve">South Band Dealer </t>
  </si>
  <si>
    <t>5317741- Asif Ali</t>
  </si>
  <si>
    <t>Umer Farooq Hyper Satr</t>
  </si>
  <si>
    <t>0301-8409886  35814701-35839045  Rabia</t>
  </si>
  <si>
    <t>mgbpak@cyber.net.pk</t>
  </si>
  <si>
    <t>Nasir Ashrafi</t>
  </si>
  <si>
    <t>nasir@bilal</t>
  </si>
  <si>
    <t>Afnan 03074440700</t>
  </si>
  <si>
    <t xml:space="preserve">Hyper Star Lahore </t>
  </si>
  <si>
    <t>042-36623345, 04236623365</t>
  </si>
  <si>
    <t>Muddasir Acounts</t>
  </si>
  <si>
    <t xml:space="preserve">Ashraf Kareem A.S Consultant </t>
  </si>
  <si>
    <t>0312-2524212</t>
  </si>
  <si>
    <t xml:space="preserve">Shakar Sadiq </t>
  </si>
  <si>
    <t>683635-673789</t>
  </si>
  <si>
    <t>6635580</t>
  </si>
  <si>
    <t>Ficsher spit  zoom</t>
  </si>
  <si>
    <t xml:space="preserve">Israr 34325901 New </t>
  </si>
  <si>
    <t>0302-8545032</t>
  </si>
  <si>
    <t>Jabbar 0321-2926274, 0314- 2271952</t>
  </si>
  <si>
    <t xml:space="preserve">Ducting Contractor memon Foundation Ahmed </t>
  </si>
  <si>
    <t>0315-8686335</t>
  </si>
  <si>
    <t>Spilit A/C Units Afshan</t>
  </si>
  <si>
    <t>Forte Pakistan Zeeshan LHR</t>
  </si>
  <si>
    <t>0345-8407274</t>
  </si>
  <si>
    <t>Universal PRV, Lock sheild valve</t>
  </si>
  <si>
    <t xml:space="preserve">Imran Sherwani 0333-2137670, </t>
  </si>
  <si>
    <t>unic@cyber.net.pk</t>
  </si>
  <si>
    <t xml:space="preserve"> info@uicpk.com</t>
  </si>
  <si>
    <t>Almurtaza School  Kazim</t>
  </si>
  <si>
    <t>0300-3771250</t>
  </si>
  <si>
    <t xml:space="preserve">Altamash al murtaza school </t>
  </si>
  <si>
    <t>0315-2708294</t>
  </si>
  <si>
    <t>ams.altamash@gmail.com</t>
  </si>
  <si>
    <t>Benchmark Trading</t>
  </si>
  <si>
    <t xml:space="preserve"> Sajjad 0332-3051781</t>
  </si>
  <si>
    <t>Ishtiaq duct walla</t>
  </si>
  <si>
    <t>0300-2052149-03452076985</t>
  </si>
  <si>
    <t>Ramzan Aziz driver LHR</t>
  </si>
  <si>
    <t>0334-49980194</t>
  </si>
  <si>
    <t>Miqdad, zainab sahbbir residence site incharge Asif</t>
  </si>
  <si>
    <t>0323-2124407</t>
  </si>
  <si>
    <t>Multicap Yawar Ashfaq</t>
  </si>
  <si>
    <t>0333-3185564</t>
  </si>
  <si>
    <t>Saeed Sons</t>
  </si>
  <si>
    <t>32216151- 0321-9230551</t>
  </si>
  <si>
    <t>0320- 2111305</t>
  </si>
  <si>
    <t>Naseem 0333-2111314  2418947-4386309</t>
  </si>
  <si>
    <t>Saad 0321-8761566</t>
  </si>
  <si>
    <t>KIMMCO's Glasswool / Fiberglass insulation</t>
  </si>
  <si>
    <t>Main hole covers Jamia, Port Qasim</t>
  </si>
  <si>
    <t>36686769  Ashfaq Brothers</t>
  </si>
  <si>
    <t>0300-2628109</t>
  </si>
  <si>
    <t>Basharat</t>
  </si>
  <si>
    <t>Shmas bloach IBA Academic Block</t>
  </si>
  <si>
    <t>0333-3326159</t>
  </si>
  <si>
    <t>0321-3957677</t>
  </si>
  <si>
    <t>manager Mateen</t>
  </si>
  <si>
    <t>Dubai Islami Bank  Itehad</t>
  </si>
  <si>
    <t>35317739-42     0068693002      Pioneer A/C</t>
  </si>
  <si>
    <t>Mirza Shujat Ali  0345-2967130</t>
  </si>
  <si>
    <t>shoaib: 0333-2700470,  shoaibs@dibpak.com</t>
  </si>
  <si>
    <t>35317739-42        Habib ur Rehman   #  0068693001</t>
  </si>
  <si>
    <t>Ali Slaman 0321-8247775</t>
  </si>
  <si>
    <t>0333-2316217</t>
  </si>
  <si>
    <t>Dubai Islami Bank  Itehad Asim</t>
  </si>
  <si>
    <t>35317734-37 Ext: 2033 | Direct : 5317743 Asim</t>
  </si>
  <si>
    <t>Asim 0321-2334849</t>
  </si>
  <si>
    <t>s.asif@dibpak.com</t>
  </si>
  <si>
    <t>Dubai Islami Bank  Itehad Shoaib</t>
  </si>
  <si>
    <r>
      <t xml:space="preserve">35317740   </t>
    </r>
    <r>
      <rPr>
        <b/>
        <sz val="18"/>
        <rFont val="Calibri"/>
        <family val="2"/>
      </rPr>
      <t>Danish 0312-2269062</t>
    </r>
  </si>
  <si>
    <t>Shahid dadex Shahid Sanitary</t>
  </si>
  <si>
    <t>0333-2396751</t>
  </si>
  <si>
    <t xml:space="preserve">Furqan USA Visa helper Bilal Habib refrence </t>
  </si>
  <si>
    <t>0322-3799950</t>
  </si>
  <si>
    <t>Ayaz travel agent Bilal bhai refrence</t>
  </si>
  <si>
    <t>35869363-4, 35866681</t>
  </si>
  <si>
    <t>Lawyer Ayaz Shahid imran lawyer</t>
  </si>
  <si>
    <t>0333-3468674  Sana Ullah Ghori Add Judge</t>
  </si>
  <si>
    <t>Taherya sanitary</t>
  </si>
  <si>
    <t>35862364, 0300-8203417</t>
  </si>
  <si>
    <t>2/C, 27th Street, Tauheed Commercial Area, Phase V, DHA, Karachi</t>
  </si>
  <si>
    <t>Shan Controls</t>
  </si>
  <si>
    <t>murtaza@shancontrols.com</t>
  </si>
  <si>
    <t>5065254</t>
  </si>
  <si>
    <t>anwar@shancontrols.com</t>
  </si>
  <si>
    <t>Saeeda Khoti</t>
  </si>
  <si>
    <t>0323-2098642</t>
  </si>
  <si>
    <t>Sohail Ali Floors &amp; Ideas</t>
  </si>
  <si>
    <t>5304264-66</t>
  </si>
  <si>
    <t>5304268</t>
  </si>
  <si>
    <t xml:space="preserve">Mustafa Al Anwar copper pipe &amp; Tube Bolton market </t>
  </si>
  <si>
    <t>1`</t>
  </si>
  <si>
    <t>0322-3504672</t>
  </si>
  <si>
    <t>T.B.A Water Balncing Ejaz CEO</t>
  </si>
  <si>
    <t>4981162-4977482</t>
  </si>
  <si>
    <t>Fakhri sanitary imporium</t>
  </si>
  <si>
    <t>35865108-35861782-35375234</t>
  </si>
  <si>
    <t xml:space="preserve">Shafqat Ali Irrigation Box </t>
  </si>
  <si>
    <t>ZarKaasht - HEIS, Dadex Eternit Ltd.  03328239947</t>
  </si>
  <si>
    <t>Ph: 021-11 000 789 (Ext. 618)</t>
  </si>
  <si>
    <t>sali@dadex.com.pk</t>
  </si>
  <si>
    <t>Sheikh Wilayat &amp; Sons</t>
  </si>
  <si>
    <t>2628398- 2624011-2</t>
  </si>
  <si>
    <t>saparvez2002@yahoo.com</t>
  </si>
  <si>
    <r>
      <t xml:space="preserve">2626314       </t>
    </r>
    <r>
      <rPr>
        <b/>
        <sz val="11"/>
        <rFont val="Calibri"/>
        <family val="2"/>
      </rPr>
      <t>Khurram   0307-5553943</t>
    </r>
  </si>
  <si>
    <t>Kamran A/C  AC</t>
  </si>
  <si>
    <t>0321-2164868</t>
  </si>
  <si>
    <t xml:space="preserve">Asad Niaz Gul Ahmed Center Point </t>
  </si>
  <si>
    <t>0345-3362032</t>
  </si>
  <si>
    <t>Adaptive Technology Shaf office</t>
  </si>
  <si>
    <t>35865896-7  35868044 35869601 108</t>
  </si>
  <si>
    <t>Murtaza</t>
  </si>
  <si>
    <t>SMC 4th  floor shaaf office</t>
  </si>
  <si>
    <t>Raheel 0300-0728915</t>
  </si>
  <si>
    <t>Sony Electronics (Lallanis center) Clifton</t>
  </si>
  <si>
    <t>5834121-22</t>
  </si>
  <si>
    <t>5371107</t>
  </si>
  <si>
    <t>Shafqat Bhabi Mother</t>
  </si>
  <si>
    <t>Chamber of commerce talat andleeb</t>
  </si>
  <si>
    <t>99218001-9</t>
  </si>
  <si>
    <t>membership # 83418</t>
  </si>
  <si>
    <t>membership@kcci.com.pk</t>
  </si>
  <si>
    <t>Saira Khan (19 Pak Asia)</t>
  </si>
  <si>
    <t>Web site:         www.19pakasia.com</t>
  </si>
  <si>
    <t>D-806, Kawish Crown, Shahrah-e Faisal, Karachi.</t>
  </si>
  <si>
    <t>4387846              Cell: 0300-2617541</t>
  </si>
  <si>
    <t>siarakhan@19pakasia.com</t>
  </si>
  <si>
    <t xml:space="preserve">Sualeen </t>
  </si>
  <si>
    <t>0323-2132930</t>
  </si>
  <si>
    <t>Abasine Construction</t>
  </si>
  <si>
    <t>34930853-34931614</t>
  </si>
  <si>
    <t>M. Shafi</t>
  </si>
  <si>
    <t>acclltd@yahoo.com</t>
  </si>
  <si>
    <t>New Shujai Sanitary Store</t>
  </si>
  <si>
    <t xml:space="preserve">6685781- </t>
  </si>
  <si>
    <t>0333-2252249</t>
  </si>
  <si>
    <t>Ammar Mob:                 0300-3364952</t>
  </si>
  <si>
    <t>Mam Shagufta</t>
  </si>
  <si>
    <t>5345747</t>
  </si>
  <si>
    <t>0320-4088752 (Old)</t>
  </si>
  <si>
    <t>0321-2408010 (New)</t>
  </si>
  <si>
    <t>Saif Lahore</t>
  </si>
  <si>
    <t>051-5506610</t>
  </si>
  <si>
    <t>Saleem Kumbo</t>
  </si>
  <si>
    <t>7723809</t>
  </si>
  <si>
    <t>101, Bank &amp; Business cemtre, A/6, Block -7/8, KCHS, Karachi</t>
  </si>
  <si>
    <t xml:space="preserve">Zia ud Din &amp; Co Hira Khan </t>
  </si>
  <si>
    <t>34528367-8</t>
  </si>
  <si>
    <t>34528369</t>
  </si>
  <si>
    <t>zcl@cyber.net.pk</t>
  </si>
  <si>
    <t>Saleem Zia C.C.B</t>
  </si>
  <si>
    <t>2563038</t>
  </si>
  <si>
    <t>543841</t>
  </si>
  <si>
    <t>Shoaib Tarders</t>
  </si>
  <si>
    <t>7732456-7764611</t>
  </si>
  <si>
    <t>2570477 Factory</t>
  </si>
  <si>
    <t>6325212-599429</t>
  </si>
  <si>
    <t>Saleem Plumbing Contractor</t>
  </si>
  <si>
    <t>773321-7725522</t>
  </si>
  <si>
    <t>Memon Foundation</t>
  </si>
  <si>
    <t>63269201-6320574</t>
  </si>
  <si>
    <t>wmcct@yahoo.com</t>
  </si>
  <si>
    <t>Javed Engg. Jave  Ductung , grills , diffusers, Academic Bl.</t>
  </si>
  <si>
    <t>0300-2331723,0321-2931722</t>
  </si>
  <si>
    <t>0-</t>
  </si>
  <si>
    <t>Sheraton Hotel</t>
  </si>
  <si>
    <t>5681021</t>
  </si>
  <si>
    <t>Younus purchasing 0300-2003510</t>
  </si>
  <si>
    <t>Saimur Rehman</t>
  </si>
  <si>
    <t>7210287</t>
  </si>
  <si>
    <t>319861</t>
  </si>
  <si>
    <t>Saleem -ul - Haq</t>
  </si>
  <si>
    <t>2442357- 2417906-2419528</t>
  </si>
  <si>
    <t>haq-traders@cyber.net.pk</t>
  </si>
  <si>
    <t>621536</t>
  </si>
  <si>
    <t>Saleem 0322-3715252     Mansoor 35681297</t>
  </si>
  <si>
    <t xml:space="preserve">Mr. Imran Khursheed Narego co Pilot </t>
  </si>
  <si>
    <t>0333-3901024</t>
  </si>
  <si>
    <t>imran@narejohr.com</t>
  </si>
  <si>
    <t>KSB Rizwan</t>
  </si>
  <si>
    <t>0300-8287559</t>
  </si>
  <si>
    <t>Mubasshir Nadeem Behnoee</t>
  </si>
  <si>
    <t>Saif-ur- Rehman Jed</t>
  </si>
  <si>
    <t>6435834</t>
  </si>
  <si>
    <t>Sultan Haji</t>
  </si>
  <si>
    <t>5881547-5881542</t>
  </si>
  <si>
    <t>Sultan Zarigar Mandi Shop</t>
  </si>
  <si>
    <t>0546-505673</t>
  </si>
  <si>
    <t>0546-507831</t>
  </si>
  <si>
    <t>Patyala Jewlers  Mandi</t>
  </si>
  <si>
    <t>Shagir Jaffery</t>
  </si>
  <si>
    <t>546137</t>
  </si>
  <si>
    <t>Dr.Sharif (Lab)</t>
  </si>
  <si>
    <t>4550779-4543175</t>
  </si>
  <si>
    <t>681035</t>
  </si>
  <si>
    <t>Shamim Sahib (PVC Expert).</t>
  </si>
  <si>
    <t>317940-317978</t>
  </si>
  <si>
    <t>6643217</t>
  </si>
  <si>
    <t>Saeed Fruit Merchant</t>
  </si>
  <si>
    <t>36871039-41</t>
  </si>
  <si>
    <t>5388457-5897196</t>
  </si>
  <si>
    <t>Show Room</t>
  </si>
  <si>
    <t>422342</t>
  </si>
  <si>
    <t>5042488</t>
  </si>
  <si>
    <t>Syed Ali Hayder Naqvi Dr.</t>
  </si>
  <si>
    <t>0322-2116970</t>
  </si>
  <si>
    <t>Syed Electric Store</t>
  </si>
  <si>
    <t>2621626   0320-4011403</t>
  </si>
  <si>
    <t>Wahid   0316-2425992</t>
  </si>
  <si>
    <t>Syed Artiza (PVC Expert)</t>
  </si>
  <si>
    <t>6670114</t>
  </si>
  <si>
    <t>Siraj-ur- Rehman Phase V</t>
  </si>
  <si>
    <t>5853696</t>
  </si>
  <si>
    <t>Zia ul Haq Fabricator</t>
  </si>
  <si>
    <t>0321-2852719</t>
  </si>
  <si>
    <t>Movin pick shereton</t>
  </si>
  <si>
    <t>Shafiq Raja (Shereton)</t>
  </si>
  <si>
    <t>4584083</t>
  </si>
  <si>
    <t>Saadat S.S Fabricator</t>
  </si>
  <si>
    <t>6611179</t>
  </si>
  <si>
    <t>Sajjad   Duct fabricator</t>
  </si>
  <si>
    <t>0334-3393085</t>
  </si>
  <si>
    <t>S/S Pipe Fabricator Sajjad</t>
  </si>
  <si>
    <t>7211025</t>
  </si>
  <si>
    <t>Star News (Dawn)</t>
  </si>
  <si>
    <t>5689892</t>
  </si>
  <si>
    <t>star@dawn.com</t>
  </si>
  <si>
    <t>Star Printers  Saddar</t>
  </si>
  <si>
    <t>5681942</t>
  </si>
  <si>
    <t>starprinters@live.com</t>
  </si>
  <si>
    <t>0213-5689346</t>
  </si>
  <si>
    <t>35689346</t>
  </si>
  <si>
    <t>starprintersp@gmail.com</t>
  </si>
  <si>
    <t>Season Master</t>
  </si>
  <si>
    <t>333-2259377</t>
  </si>
  <si>
    <t>4528161-62</t>
  </si>
  <si>
    <t>Suleman S.S Dealer</t>
  </si>
  <si>
    <t>7764485 - 7212546</t>
  </si>
  <si>
    <t>Sulija BRS PVC Dealers</t>
  </si>
  <si>
    <t>2414264-2411662</t>
  </si>
  <si>
    <t>Shoukat Hayat CH.</t>
  </si>
  <si>
    <t>7739636-440001-2-3</t>
  </si>
  <si>
    <t>Saifyah Boys School</t>
  </si>
  <si>
    <t>32625432</t>
  </si>
  <si>
    <t>Saifyah girls school</t>
  </si>
  <si>
    <t>2628063</t>
  </si>
  <si>
    <t>S.S Sheets Saify Iron</t>
  </si>
  <si>
    <t>2729167-7729498-7735251</t>
  </si>
  <si>
    <t>111-52-52-52 UAN No</t>
  </si>
  <si>
    <t>32727886 Angle Iron</t>
  </si>
  <si>
    <t xml:space="preserve">                </t>
  </si>
  <si>
    <t>Saify Iron Nadeem Shop</t>
  </si>
  <si>
    <t>1115252</t>
  </si>
  <si>
    <t>S.S Fitting Wahab BROS</t>
  </si>
  <si>
    <t>7727705-7733905</t>
  </si>
  <si>
    <t>Saleem Roohi Ex Shereton</t>
  </si>
  <si>
    <t>6632643</t>
  </si>
  <si>
    <t>S.S Fabricator Ashraf</t>
  </si>
  <si>
    <t xml:space="preserve">7212546- </t>
  </si>
  <si>
    <t>2570816</t>
  </si>
  <si>
    <t>Sami Ahmed Associates</t>
  </si>
  <si>
    <t>4938567</t>
  </si>
  <si>
    <t>7237052</t>
  </si>
  <si>
    <t>4946898</t>
  </si>
  <si>
    <t>Sajjad Ghani IME  Bell &amp; Gosset</t>
  </si>
  <si>
    <t>4546521</t>
  </si>
  <si>
    <t>info@imeltd.org</t>
  </si>
  <si>
    <t>4548418</t>
  </si>
  <si>
    <t>expansion tank</t>
  </si>
  <si>
    <t xml:space="preserve">Shahid Zubair AEG </t>
  </si>
  <si>
    <t>7782761-65</t>
  </si>
  <si>
    <t>6311813</t>
  </si>
  <si>
    <t xml:space="preserve">Shahnawaz LTD </t>
  </si>
  <si>
    <t>200146-51</t>
  </si>
  <si>
    <t xml:space="preserve">S.M.S Corrier Service </t>
  </si>
  <si>
    <t>5310000-1</t>
  </si>
  <si>
    <t>S.C.S  (Same as above)</t>
  </si>
  <si>
    <t>446383-449487</t>
  </si>
  <si>
    <t>Shabbir Tiles Clifton</t>
  </si>
  <si>
    <t>5015024 -25</t>
  </si>
  <si>
    <t xml:space="preserve">Sh. Wilayat &amp; Sons  </t>
  </si>
  <si>
    <t>2628398-2624011-12</t>
  </si>
  <si>
    <t>2626314</t>
  </si>
  <si>
    <t>Sindh Club</t>
  </si>
  <si>
    <t>510106</t>
  </si>
  <si>
    <t>Shafqat Abbas (Dr.)</t>
  </si>
  <si>
    <t>5681000</t>
  </si>
  <si>
    <t>5842563</t>
  </si>
  <si>
    <t>Shahid Ahmed Anis Brothers</t>
  </si>
  <si>
    <t>4536348</t>
  </si>
  <si>
    <t>4543044</t>
  </si>
  <si>
    <t>Shakil Rizvi</t>
  </si>
  <si>
    <t>5866890-7767616</t>
  </si>
  <si>
    <t>Saify Iron MART M.S Material</t>
  </si>
  <si>
    <t>7730788-7730795</t>
  </si>
  <si>
    <t>S. Chughtai &amp; Co</t>
  </si>
  <si>
    <t>6619986-6612668</t>
  </si>
  <si>
    <t>Shafiq Sabah</t>
  </si>
  <si>
    <t>5866201-5 , 521796</t>
  </si>
  <si>
    <t>Shakil Jeweller</t>
  </si>
  <si>
    <t>5678817</t>
  </si>
  <si>
    <t>0300-9294435</t>
  </si>
  <si>
    <t>Sunset Club</t>
  </si>
  <si>
    <t>5888304- 548264</t>
  </si>
  <si>
    <t xml:space="preserve">Agahaz Money Exchange </t>
  </si>
  <si>
    <t>35834163-35836137</t>
  </si>
  <si>
    <t>Leena Travel</t>
  </si>
  <si>
    <t>Asif  0333-2313150</t>
  </si>
  <si>
    <t>35681231-2</t>
  </si>
  <si>
    <t>pabx 35681384</t>
  </si>
  <si>
    <t>35689325</t>
  </si>
  <si>
    <t>Saeed  (Fruit Mandi)</t>
  </si>
  <si>
    <t>584457</t>
  </si>
  <si>
    <t>Saeed     Saime</t>
  </si>
  <si>
    <t>2257504</t>
  </si>
  <si>
    <t xml:space="preserve"> Saeed 0345-6136869  0322-3132097</t>
  </si>
  <si>
    <t>Saime: 0322-3331638</t>
  </si>
  <si>
    <t xml:space="preserve">Amir </t>
  </si>
  <si>
    <t>0333-2179879</t>
  </si>
  <si>
    <t xml:space="preserve">Talib IBA </t>
  </si>
  <si>
    <t>0323-3314872</t>
  </si>
  <si>
    <t>Simplex (S.I.S) Samir Dosal</t>
  </si>
  <si>
    <t>4550342</t>
  </si>
  <si>
    <t>4552407</t>
  </si>
  <si>
    <t>Shafiq Rizvi Sahib</t>
  </si>
  <si>
    <t xml:space="preserve">Suleman (G.I.Sheet) </t>
  </si>
  <si>
    <t>7764485</t>
  </si>
  <si>
    <t>Sanitary Supplier (Gizri)</t>
  </si>
  <si>
    <t>5862289</t>
  </si>
  <si>
    <t>Saifuddin</t>
  </si>
  <si>
    <t>5888240</t>
  </si>
  <si>
    <t>SABRO (Islamabad)</t>
  </si>
  <si>
    <t>051-4490950</t>
  </si>
  <si>
    <t>410575</t>
  </si>
  <si>
    <t>Sabro Karachi Office</t>
  </si>
  <si>
    <t>34523912-70</t>
  </si>
  <si>
    <t>Saeed  0300-2733740</t>
  </si>
  <si>
    <t>Bukhari   0300-2033099</t>
  </si>
  <si>
    <t>Samir Ayuby</t>
  </si>
  <si>
    <t>742000 AD</t>
  </si>
  <si>
    <t>02785656</t>
  </si>
  <si>
    <t>Shoukat Tamani</t>
  </si>
  <si>
    <t>5862520-21</t>
  </si>
  <si>
    <t>574211</t>
  </si>
  <si>
    <t>S/S Fabricator Zaheer</t>
  </si>
  <si>
    <t>601694</t>
  </si>
  <si>
    <t>6978506-6978506</t>
  </si>
  <si>
    <t>Shahadat Ali Khan S/S</t>
  </si>
  <si>
    <t>661117990</t>
  </si>
  <si>
    <t>4929208</t>
  </si>
  <si>
    <t>Fax: 2438296</t>
  </si>
  <si>
    <t>7721784</t>
  </si>
  <si>
    <t>Nandos Aqeel</t>
  </si>
  <si>
    <t>021-35172480-4</t>
  </si>
  <si>
    <t xml:space="preserve">Aqeel: </t>
  </si>
  <si>
    <t>0335-1333634</t>
  </si>
  <si>
    <t>Majid:  3472373064</t>
  </si>
  <si>
    <t>Sharaf Shipping Agency Feroze</t>
  </si>
  <si>
    <t>2415200- 2439424  New 5620888</t>
  </si>
  <si>
    <t>0322-2564235</t>
  </si>
  <si>
    <t>2415202</t>
  </si>
  <si>
    <t>Faisal Shakeel in accounts</t>
  </si>
  <si>
    <t>Premier Agencies (Lights purchased for sharaf) 4919932-4128347-8          4927893</t>
  </si>
  <si>
    <t>4129528</t>
  </si>
  <si>
    <t xml:space="preserve">sharaf : info@ssapak.com </t>
  </si>
  <si>
    <t xml:space="preserve"> A.M Electronics Sharaf A/C purchased 2764890-2771194</t>
  </si>
  <si>
    <t>Arif (Shaff company man)</t>
  </si>
  <si>
    <t>5869201</t>
  </si>
  <si>
    <t>Cementation Conmforts Amir</t>
  </si>
  <si>
    <t xml:space="preserve">0321-8290203, </t>
  </si>
  <si>
    <t>34934047</t>
  </si>
  <si>
    <t>Razi printers</t>
  </si>
  <si>
    <t>0322-2182070, 0312-2182070</t>
  </si>
  <si>
    <t>32214929</t>
  </si>
  <si>
    <t>rizprinters@gmail.com</t>
  </si>
  <si>
    <t>32700325-7,  0300-8443436</t>
  </si>
  <si>
    <t>Inam</t>
  </si>
  <si>
    <t>Mitsubishi units</t>
  </si>
  <si>
    <t>Orient Energy System</t>
  </si>
  <si>
    <t>111-507-507, 35893361-3</t>
  </si>
  <si>
    <t xml:space="preserve"> Nousheen    3338177735</t>
  </si>
  <si>
    <t>nousheen@orient-power.com</t>
  </si>
  <si>
    <t>info@orient-power.com</t>
  </si>
  <si>
    <t>Nousheen@orient-power.com</t>
  </si>
  <si>
    <t>Salman Media brand</t>
  </si>
  <si>
    <t>0332-3617990</t>
  </si>
  <si>
    <t>Lekson</t>
  </si>
  <si>
    <t>5620881-8</t>
  </si>
  <si>
    <t>Farzana Accounts</t>
  </si>
  <si>
    <t>5620894-9</t>
  </si>
  <si>
    <t>Amir Sharaf</t>
  </si>
  <si>
    <t>0332-2101805</t>
  </si>
  <si>
    <t>Samdani (Square Foot)</t>
  </si>
  <si>
    <t>5855339</t>
  </si>
  <si>
    <t>0300-2022833</t>
  </si>
  <si>
    <t>5845728</t>
  </si>
  <si>
    <t>SEM Seminar Audiotorium</t>
  </si>
  <si>
    <t>Hammad 0334-3572728 4555191-4390050</t>
  </si>
  <si>
    <r>
      <t xml:space="preserve">Saqib: 0313-2028990  </t>
    </r>
    <r>
      <rPr>
        <sz val="8"/>
        <rFont val="Calibri"/>
        <family val="2"/>
      </rPr>
      <t>abdul rehman 0333-2276181</t>
    </r>
  </si>
  <si>
    <t>4397915  adil 03002240894</t>
  </si>
  <si>
    <t xml:space="preserve">0333-6060238 Hammad </t>
  </si>
  <si>
    <t>Rizwan 03332889907</t>
  </si>
  <si>
    <t xml:space="preserve">Nehal Uddin Ahmed Sidiqui  SEM  Dawt </t>
  </si>
  <si>
    <t>0300-8982028</t>
  </si>
  <si>
    <t>ashfaq@semengineers.com</t>
  </si>
  <si>
    <t>Ashfaq SEM</t>
  </si>
  <si>
    <t>0333-2450695</t>
  </si>
  <si>
    <t>Amir 0333-2128490</t>
  </si>
  <si>
    <t>4397915</t>
  </si>
  <si>
    <t>ashfaq.sem@gmail.com</t>
  </si>
  <si>
    <t>SEM Abdul Rehman</t>
  </si>
  <si>
    <t>0333-2276181</t>
  </si>
  <si>
    <t>Seminar Salman raza Fax Jamai</t>
  </si>
  <si>
    <t>Sem Owner Syed M. Ali Amir HVAC Consultanat</t>
  </si>
  <si>
    <t>4555191-4390050</t>
  </si>
  <si>
    <t>0333-2128490</t>
  </si>
  <si>
    <t>Shakila Abbasi</t>
  </si>
  <si>
    <t>Shakil PSO</t>
  </si>
  <si>
    <t>9203866 (Ext 2044)</t>
  </si>
  <si>
    <t>0301-3330830</t>
  </si>
  <si>
    <t>..</t>
  </si>
  <si>
    <t>Shanzad Auto Mechanic</t>
  </si>
  <si>
    <t>5891818</t>
  </si>
  <si>
    <t xml:space="preserve">Engineering Assiiates EA Eningeering  Tabba </t>
  </si>
  <si>
    <t>35841825</t>
  </si>
  <si>
    <t>SEBKA ENG Wireless Equipments</t>
  </si>
  <si>
    <t>Shams Sas Supplier</t>
  </si>
  <si>
    <t>7721144 - 7721105</t>
  </si>
  <si>
    <t>4544578  Fax #</t>
  </si>
  <si>
    <t>Saroosh Hamid I.P System</t>
  </si>
  <si>
    <t>4555920</t>
  </si>
  <si>
    <t xml:space="preserve">0300-3597405  Naeem </t>
  </si>
  <si>
    <t>Shield Wire Variety ----</t>
  </si>
  <si>
    <t>5689736</t>
  </si>
  <si>
    <t xml:space="preserve">S.M.S Corrier  </t>
  </si>
  <si>
    <t>2429947-49</t>
  </si>
  <si>
    <t>Saadat Jaferi BROS</t>
  </si>
  <si>
    <t>0321-7336681</t>
  </si>
  <si>
    <t>Shahzad HBL Kemari</t>
  </si>
  <si>
    <t>271411</t>
  </si>
  <si>
    <t>Siemens Hawali Wala</t>
  </si>
  <si>
    <t>5662200-30 (Town Off)</t>
  </si>
  <si>
    <t>2574911-9 (factory)</t>
  </si>
  <si>
    <t>Saleem Chana (Rosh)</t>
  </si>
  <si>
    <t>5060551-5</t>
  </si>
  <si>
    <t>Samina N.J</t>
  </si>
  <si>
    <t>732-937-6640</t>
  </si>
  <si>
    <t xml:space="preserve">Mill: Amna Industries , HT/3, Landhi Industrial Area. </t>
  </si>
  <si>
    <t>Safdaf of Air Control</t>
  </si>
  <si>
    <t>5065841</t>
  </si>
  <si>
    <t>Al Karam textile mill Noman Yaqoob</t>
  </si>
  <si>
    <t>Noman Yaqoob                         0300-8220713</t>
  </si>
  <si>
    <t xml:space="preserve">32313031-6 Head Office </t>
  </si>
  <si>
    <t>35018733-4   Textile Mill</t>
  </si>
  <si>
    <t xml:space="preserve">Head office: 3rd Floor, KDLB building, 58 West wharf Road. </t>
  </si>
  <si>
    <t>Aqeeq FTC</t>
  </si>
  <si>
    <t>0344-2990906</t>
  </si>
  <si>
    <t>Shoaib Shafiq (Mars Dev) Mini</t>
  </si>
  <si>
    <t>5899448-9</t>
  </si>
  <si>
    <t>0321-2425696</t>
  </si>
  <si>
    <t>5893534</t>
  </si>
  <si>
    <t>Saify Iron  (PVT) Ltd</t>
  </si>
  <si>
    <t>7767014-19,  7777202</t>
  </si>
  <si>
    <t>7777022</t>
  </si>
  <si>
    <t>UAH 111-52-52-52</t>
  </si>
  <si>
    <t xml:space="preserve">SIZA Food Accounts Aun Ali </t>
  </si>
  <si>
    <t>5689081-8</t>
  </si>
  <si>
    <t>Mushadi</t>
  </si>
  <si>
    <t>0300-9253066</t>
  </si>
  <si>
    <t>Arshad Shahid Abdullah Qutub ud Din</t>
  </si>
  <si>
    <t>35652211</t>
  </si>
  <si>
    <t>qutub@asa.com.pk, hussainali@asa.com.pk</t>
  </si>
  <si>
    <t>asa@cyber.net.pk</t>
  </si>
  <si>
    <t>35652215</t>
  </si>
  <si>
    <t xml:space="preserve">Mima Brothers </t>
  </si>
  <si>
    <t>35685645-35220466</t>
  </si>
  <si>
    <t>Amir Sultan 0300-8234030</t>
  </si>
  <si>
    <t>0300-3606029</t>
  </si>
  <si>
    <t xml:space="preserve">SKM, HACE Pvt Ltd  , 0097165347347 Abdul Hakeem </t>
  </si>
  <si>
    <t>34305591 / 34305991 Nusrat 0300-2017150</t>
  </si>
  <si>
    <t>Arif                                      (Brother of Nusrat)                0321-2014365</t>
  </si>
  <si>
    <t>Nusrat Dubai 0506-956710    34544408</t>
  </si>
  <si>
    <t>4553585</t>
  </si>
  <si>
    <t>4546900</t>
  </si>
  <si>
    <t>Imam</t>
  </si>
  <si>
    <t>Asif  Season Master</t>
  </si>
  <si>
    <t>0333-2133153</t>
  </si>
  <si>
    <t>0097165347347</t>
  </si>
  <si>
    <t xml:space="preserve">Asif tank make </t>
  </si>
  <si>
    <t>0321-9258329</t>
  </si>
  <si>
    <t>Jaffer diary + calander</t>
  </si>
  <si>
    <t>32636095</t>
  </si>
  <si>
    <t>0322-8277779</t>
  </si>
  <si>
    <t>Electro International Baltimore Cooling Towers (Agent of Baltimore Aircoil Company).</t>
  </si>
  <si>
    <t>,  35677594, 35677481, 35213703</t>
  </si>
  <si>
    <t>4th Floor, Rock Court, Abdullah Haroon Road, Karachi, Sindh 74400, Pakistan</t>
  </si>
  <si>
    <t xml:space="preserve">electrointl@gmail.com, </t>
  </si>
  <si>
    <t>MRC Engineering (Shinwa Faiz ur Rehman)</t>
  </si>
  <si>
    <t>4384171-4537684</t>
  </si>
  <si>
    <t>frehman@mrcengineers.net</t>
  </si>
  <si>
    <t>ndurrani@mrcengineers.net</t>
  </si>
  <si>
    <t>Steel Craft Islamabad Mr. Arif</t>
  </si>
  <si>
    <t>051-5463173</t>
  </si>
  <si>
    <t>5464565</t>
  </si>
  <si>
    <t>Steel Craft Karachi  Malik Khan</t>
  </si>
  <si>
    <t>4987499</t>
  </si>
  <si>
    <t xml:space="preserve"> Malik Khan 0300-8948697</t>
  </si>
  <si>
    <t>34559201</t>
  </si>
  <si>
    <t>Sajid Qureshi (Electrical Cont)</t>
  </si>
  <si>
    <t>0300-8233147</t>
  </si>
  <si>
    <t xml:space="preserve">PTCL DSL Connection </t>
  </si>
  <si>
    <t>Suzuki Motor defence/ Hamza auto</t>
  </si>
  <si>
    <t>5383238-0300-2990429</t>
  </si>
  <si>
    <t>Saghir A/C Technician</t>
  </si>
  <si>
    <t>0333-2132074</t>
  </si>
  <si>
    <t>S.Pool Equipment  (Mr. Pervez)</t>
  </si>
  <si>
    <t>2766306</t>
  </si>
  <si>
    <t>Watson International Rehan Ali</t>
  </si>
  <si>
    <t>5378133- 0300- 8241855</t>
  </si>
  <si>
    <t>Asif 0300-8241855</t>
  </si>
  <si>
    <t>5378144-133</t>
  </si>
  <si>
    <t xml:space="preserve">13-C, 37th  com. Street , Tuaheed Commercial , Ph.V, </t>
  </si>
  <si>
    <t xml:space="preserve">Saif Duct Fabricator </t>
  </si>
  <si>
    <t>4587397       C/O</t>
  </si>
  <si>
    <t>0300-3773891, 0333-2130629</t>
  </si>
  <si>
    <t>Enayat</t>
  </si>
  <si>
    <t>0300-2108315</t>
  </si>
  <si>
    <t>Shamsi Builders Arshad Alam Shamsi</t>
  </si>
  <si>
    <t>021-35675474., 021-35675464</t>
  </si>
  <si>
    <t xml:space="preserve">0322-7821037 Amir </t>
  </si>
  <si>
    <t>: info@shamsibuilders.com, sbl1@cyber.net.pk,    803,Kashif Centre, Shahrah-e-Faisal</t>
  </si>
  <si>
    <t>S.Pool Equipment  Ariba</t>
  </si>
  <si>
    <t>SIZA Foods Mecdonalds Rafeeq</t>
  </si>
  <si>
    <t>5683025</t>
  </si>
  <si>
    <t>5683410</t>
  </si>
  <si>
    <t xml:space="preserve">Sun Beam Electric Panel </t>
  </si>
  <si>
    <t>35061083,           36031048,  35061088</t>
  </si>
  <si>
    <t>Amjad                     0321-2675380             Yaqoob                      0321-2438083</t>
  </si>
  <si>
    <t>aneel.kumar@sunbeamengineers.com   5061750</t>
  </si>
  <si>
    <t>313582</t>
  </si>
  <si>
    <t>Kapil Dev     0333-2735735</t>
  </si>
  <si>
    <t>Autocad Drawing Makers , ¤"THE ARNID"¤The Group Of       Designer</t>
  </si>
  <si>
    <t>Futher info. Then contact : 009-2-3129289284, Email : arnid.mep@gmail.com</t>
  </si>
  <si>
    <t>Mechanical, Electrical,HVAC,Fire Fighting,Plumbing,Drainage,We Work all kind Drawings:schematic Design Development,Tender,Shop Drawing, As Build.</t>
  </si>
  <si>
    <t>Mughal Angle iron</t>
  </si>
  <si>
    <t>0333-2223175, 021-35382875</t>
  </si>
  <si>
    <t>Taj Engineering MCCs</t>
  </si>
  <si>
    <t>34990635</t>
  </si>
  <si>
    <t>Aleem</t>
  </si>
  <si>
    <t>0332 3052660</t>
  </si>
  <si>
    <t>aleemtajm@hotmail.com</t>
  </si>
  <si>
    <t>Libra Engineering</t>
  </si>
  <si>
    <t xml:space="preserve">       36963136-7</t>
  </si>
  <si>
    <t>Iftikhar A. Khan</t>
  </si>
  <si>
    <t>sales.libraengineering@hotmail.com</t>
  </si>
  <si>
    <t>libraswitchgear@yahoo.com</t>
  </si>
  <si>
    <t>Shamim Ansari     0345-2131360</t>
  </si>
  <si>
    <t>White Cab Services</t>
  </si>
  <si>
    <t>111-789-786</t>
  </si>
  <si>
    <t xml:space="preserve">So. Safe </t>
  </si>
  <si>
    <t>5899295-98</t>
  </si>
  <si>
    <t xml:space="preserve">0320-4336770, 0300-8291811 Naeem </t>
  </si>
  <si>
    <t>Umair so safe  0300-0400597</t>
  </si>
  <si>
    <t>5892455</t>
  </si>
  <si>
    <t>UAN 111-111-600</t>
  </si>
  <si>
    <t>Wood packer Center Point</t>
  </si>
  <si>
    <t>0301-8268192 Furqan</t>
  </si>
  <si>
    <t>Suleman Rashid</t>
  </si>
  <si>
    <t>7291567-5888529</t>
  </si>
  <si>
    <t>5887299</t>
  </si>
  <si>
    <t xml:space="preserve">Shaoib Mini </t>
  </si>
  <si>
    <t xml:space="preserve">S.A Rasheed (Emarites) </t>
  </si>
  <si>
    <t>0320-220351</t>
  </si>
  <si>
    <t>Sharafat Dara   ECO</t>
  </si>
  <si>
    <t>35113395</t>
  </si>
  <si>
    <t>0301-8251362</t>
  </si>
  <si>
    <t>2561220</t>
  </si>
  <si>
    <t>Sajad Akbar  ( R )</t>
  </si>
  <si>
    <t>Sheeda Lahore</t>
  </si>
  <si>
    <t>7350111</t>
  </si>
  <si>
    <t>Saudi Air Line</t>
  </si>
  <si>
    <t>5682525</t>
  </si>
  <si>
    <t>Popular water Tank.</t>
  </si>
  <si>
    <t>34978978-34829140-38314898</t>
  </si>
  <si>
    <t xml:space="preserve">Jeno Sun Engineering </t>
  </si>
  <si>
    <t>2566750</t>
  </si>
  <si>
    <t>0303-7330673</t>
  </si>
  <si>
    <t>Shazi Trading Co</t>
  </si>
  <si>
    <t>Mr.haider        0320-4310194</t>
  </si>
  <si>
    <t>2437240</t>
  </si>
  <si>
    <t>Steel Fabricator Hafiz Ustad</t>
  </si>
  <si>
    <t xml:space="preserve"> C/O  5011528</t>
  </si>
  <si>
    <t>Salah ud din</t>
  </si>
  <si>
    <t>5889742</t>
  </si>
  <si>
    <t>5889646</t>
  </si>
  <si>
    <t>Shida ( Lahore)</t>
  </si>
  <si>
    <t>042-7350111</t>
  </si>
  <si>
    <t xml:space="preserve">Shafi Steel </t>
  </si>
  <si>
    <t>7730935-7730872</t>
  </si>
  <si>
    <t>7733367</t>
  </si>
  <si>
    <t>Siza Food (Payment Mr. Rafique)</t>
  </si>
  <si>
    <t>568302, 5698446</t>
  </si>
  <si>
    <t>Sadar ( Macdonalds)</t>
  </si>
  <si>
    <t>5655582, 5655391</t>
  </si>
  <si>
    <t>Sofitel</t>
  </si>
  <si>
    <t>4556522, 4535888</t>
  </si>
  <si>
    <t>4556533</t>
  </si>
  <si>
    <t>Sita Communication</t>
  </si>
  <si>
    <t>5677005, 5674735-7</t>
  </si>
  <si>
    <t>Shama Radio (Abid)</t>
  </si>
  <si>
    <t>0320-4313136,  0320-4331717</t>
  </si>
  <si>
    <t>6327749</t>
  </si>
  <si>
    <t>Hasscon Services Pool</t>
  </si>
  <si>
    <t>4552100-4550052</t>
  </si>
  <si>
    <t>Amir Rizvi : 0333-2179879</t>
  </si>
  <si>
    <t>4556011</t>
  </si>
  <si>
    <t>Tahir Long gujrat (Pagan walla damad) 0533-524973</t>
  </si>
  <si>
    <t>033-8403156</t>
  </si>
  <si>
    <t>Shahid Sohail</t>
  </si>
  <si>
    <t>4826315</t>
  </si>
  <si>
    <t>Samina NJ</t>
  </si>
  <si>
    <t>Furqan Mujtaba</t>
  </si>
  <si>
    <t>G.A Akbar &amp; Co Cosmoplast pipe supplier</t>
  </si>
  <si>
    <t>35374356-</t>
  </si>
  <si>
    <t>super_alpine@hotmail.com</t>
  </si>
  <si>
    <t>Cleaver brooks steam boiler</t>
  </si>
  <si>
    <t>021 37092195, 0300 233 5412</t>
  </si>
  <si>
    <t>B20 Block 12 S.B.-H.S.Gulisatn-e-Jauhar, Karachi, State_Province, Sales@kf-industrials.com</t>
  </si>
  <si>
    <t>f.mujtaba@kf-industrials.com</t>
  </si>
  <si>
    <t>Cool Flow Air Devices</t>
  </si>
  <si>
    <t>Ameen Ullah Khan 0346-2344660</t>
  </si>
  <si>
    <t>Khanum Mkt, V-B 1/C, Nzd, Karachi</t>
  </si>
  <si>
    <t>Air Devices Ameen</t>
  </si>
  <si>
    <t>0346-2344660</t>
  </si>
  <si>
    <t>Sikandar (Photographer)   9 to 1 am</t>
  </si>
  <si>
    <t>4554325</t>
  </si>
  <si>
    <t>Schlumberger Seaco.Inc</t>
  </si>
  <si>
    <t>35821836, 35821838</t>
  </si>
  <si>
    <t>45 Army Housing, 18 E-street, Zamzama, D.h.a. Karachi</t>
  </si>
  <si>
    <t>Saleem Somero</t>
  </si>
  <si>
    <t>0320-4084531</t>
  </si>
  <si>
    <t xml:space="preserve">S.S Abid Steel Traders </t>
  </si>
  <si>
    <t>Saif Duct Fabricator</t>
  </si>
  <si>
    <t>Naveed Burger Shake</t>
  </si>
  <si>
    <t>0321-2224455</t>
  </si>
  <si>
    <t>Hafiz Archetetc  0321-2006373</t>
  </si>
  <si>
    <t>34942040-34893138</t>
  </si>
  <si>
    <t>associatehh@yahoo.com</t>
  </si>
  <si>
    <t>Zohaib Tax walla</t>
  </si>
  <si>
    <t>0345 2492568</t>
  </si>
  <si>
    <t>Movenpick hotel</t>
  </si>
  <si>
    <r>
      <t xml:space="preserve">35633333 </t>
    </r>
    <r>
      <rPr>
        <sz val="11"/>
        <rFont val="Calibri"/>
        <family val="2"/>
      </rPr>
      <t xml:space="preserve">Saleem baig </t>
    </r>
    <r>
      <rPr>
        <b/>
        <sz val="14"/>
        <rFont val="Calibri"/>
        <family val="2"/>
      </rPr>
      <t>0323-2483023</t>
    </r>
  </si>
  <si>
    <t>Sheeraz 0321-2424862</t>
  </si>
  <si>
    <t xml:space="preserve">SASA/ Air control </t>
  </si>
  <si>
    <t xml:space="preserve">5065840-42-4254087, </t>
  </si>
  <si>
    <t>Safdar                        0300-8224629, 0332-8224629</t>
  </si>
  <si>
    <t>5066651-52</t>
  </si>
  <si>
    <t>Salman  0300-2736954</t>
  </si>
  <si>
    <t>0300-3365893 Sadrud din</t>
  </si>
  <si>
    <t>SASA</t>
  </si>
  <si>
    <t>Shahid  0300-3641243</t>
  </si>
  <si>
    <t>aircontrol@cyber.net.pk</t>
  </si>
  <si>
    <t xml:space="preserve">Ebad Bhai Moto Karaor </t>
  </si>
  <si>
    <t>0337-1698921, 0302-4868881</t>
  </si>
  <si>
    <t>A/C # Ibad-ur- Rehman, Habib Bank Limited, Karor Lal-e-San, (Layah), Branch Code: 0670,  Acount # : 06707100129803</t>
  </si>
  <si>
    <t xml:space="preserve">Fahad Lahore walla </t>
  </si>
  <si>
    <t>0323-4444969</t>
  </si>
  <si>
    <t>20311-714-105015</t>
  </si>
  <si>
    <t xml:space="preserve">Habib Metroploitan Ban, Gulshna-e- Ravi Branch. </t>
  </si>
  <si>
    <t>Amir khan</t>
  </si>
  <si>
    <t>0321-8270440</t>
  </si>
  <si>
    <t xml:space="preserve">Mehboob/ Umsan Bhai Refrence </t>
  </si>
  <si>
    <t>0300-9246733</t>
  </si>
  <si>
    <t xml:space="preserve">Shan Associates </t>
  </si>
  <si>
    <t>5885701-02                       5312321-2</t>
  </si>
  <si>
    <t>Rizwan                                          0300-8239887        Khalid                     0301-8239887</t>
  </si>
  <si>
    <r>
      <t xml:space="preserve">Att; Me. Khalid Mansoor </t>
    </r>
    <r>
      <rPr>
        <u/>
        <sz val="10"/>
        <color indexed="12"/>
        <rFont val="Calibri"/>
        <family val="2"/>
      </rPr>
      <t xml:space="preserve">           shan_hvac@yahoo.com,  info@shangroup.net</t>
    </r>
  </si>
  <si>
    <t>SABRO (Karachi)</t>
  </si>
  <si>
    <t>tanveer@sabro.com.pk</t>
  </si>
  <si>
    <t>4544437</t>
  </si>
  <si>
    <t>Saeed Asghar (PSO)</t>
  </si>
  <si>
    <t>920-3798</t>
  </si>
  <si>
    <t>4553663</t>
  </si>
  <si>
    <t xml:space="preserve">Sharif  (Dr.) </t>
  </si>
  <si>
    <t>4559093, 4559732, 4963925</t>
  </si>
  <si>
    <t>S/S Fabricator /Des/Gner (Nishter Road) Tecno Steel  Farooq Ahmed</t>
  </si>
  <si>
    <t>7710374</t>
  </si>
  <si>
    <t>4544858</t>
  </si>
  <si>
    <t>South City Hospital</t>
  </si>
  <si>
    <t>Staff Flag House (Col ADM)</t>
  </si>
  <si>
    <t>5602112, 5602114</t>
  </si>
  <si>
    <t>5602123</t>
  </si>
  <si>
    <t>SO- SAFE</t>
  </si>
  <si>
    <t>111-111-600</t>
  </si>
  <si>
    <t>Abrar                          0320-4336770</t>
  </si>
  <si>
    <t>SKBZ School</t>
  </si>
  <si>
    <t>5845871</t>
  </si>
  <si>
    <t>Jamil Ahmed sir friend medicines walay</t>
  </si>
  <si>
    <t>35853822</t>
  </si>
  <si>
    <t>0322-3357559</t>
  </si>
  <si>
    <t>Salman Rasheed</t>
  </si>
  <si>
    <t>0300-8201939</t>
  </si>
  <si>
    <t>Arcope International</t>
  </si>
  <si>
    <t>35895197, 35895196,35894895 </t>
  </si>
  <si>
    <t>Javed Qasim BO Dept</t>
  </si>
  <si>
    <t>Salman Raza Jamani Tripple AAA</t>
  </si>
  <si>
    <t>5888347-5895418,                    0321-2888347</t>
  </si>
  <si>
    <t>0321-2491659,   0300-2131778</t>
  </si>
  <si>
    <t>5881974</t>
  </si>
  <si>
    <t>0300-2131778</t>
  </si>
  <si>
    <t>Arif ul Islam AAA</t>
  </si>
  <si>
    <t>5888347-5895418</t>
  </si>
  <si>
    <t>0300-8264229</t>
  </si>
  <si>
    <t>0341-1251010 Shahid Akhtar AAA</t>
  </si>
  <si>
    <t>Sheeraz AAA</t>
  </si>
  <si>
    <t>0321-2424862</t>
  </si>
  <si>
    <t>Kashif AAA</t>
  </si>
  <si>
    <t>0321-2491658</t>
  </si>
  <si>
    <t>Faisal AAA 0321-2597682</t>
  </si>
  <si>
    <t xml:space="preserve">    </t>
  </si>
  <si>
    <t>ADCO labortries FG Warehouse</t>
  </si>
  <si>
    <t>111-111-645</t>
  </si>
  <si>
    <t xml:space="preserve">(395) Tariq </t>
  </si>
  <si>
    <t>Shabbir Tiles</t>
  </si>
  <si>
    <t>5866001-2</t>
  </si>
  <si>
    <t>Sawary</t>
  </si>
  <si>
    <t>Saifyah (Jamia) School</t>
  </si>
  <si>
    <t>6636100, 6635166</t>
  </si>
  <si>
    <t>Kashif controls Center Point</t>
  </si>
  <si>
    <t>0321-2604790</t>
  </si>
  <si>
    <t>Kashif Tripple AAA</t>
  </si>
  <si>
    <t>Saifyah Girls School</t>
  </si>
  <si>
    <t>Seminar Arif Plumber</t>
  </si>
  <si>
    <t>Plumber Kahlid</t>
  </si>
  <si>
    <t>Safyah (Jamia) School Tahir Bhai</t>
  </si>
  <si>
    <t>0300-9257843</t>
  </si>
  <si>
    <t>Saeed (New House)</t>
  </si>
  <si>
    <t>7217504</t>
  </si>
  <si>
    <t>0304-2060839</t>
  </si>
  <si>
    <t>Safri (Mustay Ali) Y. H</t>
  </si>
  <si>
    <t>Mustay Ali            0300-8224552</t>
  </si>
  <si>
    <t>4543132, 7212585</t>
  </si>
  <si>
    <t>Shah Nawaz (imran)</t>
  </si>
  <si>
    <t>2310727, 2313934-8</t>
  </si>
  <si>
    <t>0320-4235008</t>
  </si>
  <si>
    <t>Sultan Bhai</t>
  </si>
  <si>
    <t>042-7667331</t>
  </si>
  <si>
    <t>033-4228721</t>
  </si>
  <si>
    <t>5885701-4</t>
  </si>
  <si>
    <t>0300-8290258</t>
  </si>
  <si>
    <t>506929</t>
  </si>
  <si>
    <t>Siddiqan (Makkah)</t>
  </si>
  <si>
    <t>5432448</t>
  </si>
  <si>
    <t xml:space="preserve">IBM PTCL </t>
  </si>
  <si>
    <t>021-32915000</t>
  </si>
  <si>
    <t>Naveed IBM</t>
  </si>
  <si>
    <t>0333-2368098</t>
  </si>
  <si>
    <t>Sohail Lakhani Gas Gysers Ref Tariq Ameen SMC</t>
  </si>
  <si>
    <t>0300-2129196-0313-4380320</t>
  </si>
  <si>
    <t>mslgoodluck@hotmail.com</t>
  </si>
  <si>
    <t xml:space="preserve">Naz Electronics </t>
  </si>
  <si>
    <t xml:space="preserve">Uni Gas Gyser </t>
  </si>
  <si>
    <t>35685786</t>
  </si>
  <si>
    <t xml:space="preserve">Saleem   </t>
  </si>
  <si>
    <t xml:space="preserve">gascomfort@gmail.com </t>
  </si>
  <si>
    <t xml:space="preserve">Akbar Sanitary (Akbar)  Porta </t>
  </si>
  <si>
    <t>5373004</t>
  </si>
  <si>
    <t>5661430, 5661884</t>
  </si>
  <si>
    <t>5661446, 5671175</t>
  </si>
  <si>
    <t>Shahab Industries (Fazal-ur- Rehman)</t>
  </si>
  <si>
    <t>2574255</t>
  </si>
  <si>
    <t>2562447</t>
  </si>
  <si>
    <t>2572598</t>
  </si>
  <si>
    <t xml:space="preserve">Shahab Ghani Associates </t>
  </si>
  <si>
    <t>35883865    ,    35883866 </t>
  </si>
  <si>
    <t>Sajjad Accounts</t>
  </si>
  <si>
    <t>shahab@sga.com.pk</t>
  </si>
  <si>
    <t>S.Pool (E.L.C) Adnan</t>
  </si>
  <si>
    <t>45502100</t>
  </si>
  <si>
    <t>0300-9243784</t>
  </si>
  <si>
    <t>Amir Rizvi     0333-2179879</t>
  </si>
  <si>
    <t>4550052</t>
  </si>
  <si>
    <t>Shan Electronics (Mr.Baber)</t>
  </si>
  <si>
    <t>Security Asian</t>
  </si>
  <si>
    <t>Shahid Ahmed Duct Fab (Shehroz Eng)</t>
  </si>
  <si>
    <t>Shoaib (Traders)</t>
  </si>
  <si>
    <t xml:space="preserve">                    </t>
  </si>
  <si>
    <t>0303-7256480</t>
  </si>
  <si>
    <t>S.S Pipe &amp; Fitting (Pakistan Steel Impex)</t>
  </si>
  <si>
    <t>2734799, 2774315</t>
  </si>
  <si>
    <t>Sajid Nawaz Korea</t>
  </si>
  <si>
    <t>082-1032537704</t>
  </si>
  <si>
    <t>Saleem Nawaz</t>
  </si>
  <si>
    <t>042-38559259</t>
  </si>
  <si>
    <t>Iftekhar Helper</t>
  </si>
  <si>
    <t>0345-3966580</t>
  </si>
  <si>
    <t>SKM, HACE Pvt Ltd</t>
  </si>
  <si>
    <t>Akhtar  0343- 3200300</t>
  </si>
  <si>
    <t>Samreen Ahmed Berlitz</t>
  </si>
  <si>
    <t>5388287-5388973</t>
  </si>
  <si>
    <t>English Language Centre</t>
  </si>
  <si>
    <t>Salman AU</t>
  </si>
  <si>
    <t>0301-8259766</t>
  </si>
  <si>
    <t>Super Net (Help Line)</t>
  </si>
  <si>
    <t>111-787-376</t>
  </si>
  <si>
    <t>www.super.net.pk</t>
  </si>
  <si>
    <t>More Payment</t>
  </si>
  <si>
    <t>111-750-750</t>
  </si>
  <si>
    <t>SABRO (Juniad) Saed</t>
  </si>
  <si>
    <t>4538989</t>
  </si>
  <si>
    <t>Squar Foot Malik Rab Nawaz</t>
  </si>
  <si>
    <t>0300-2442662</t>
  </si>
  <si>
    <t>S.D.O Telep Exch Asif</t>
  </si>
  <si>
    <t>5881488</t>
  </si>
  <si>
    <t>Sadia (Saeeda)</t>
  </si>
  <si>
    <t>0321-2167594</t>
  </si>
  <si>
    <t>Shakeel</t>
  </si>
  <si>
    <t>Sana Syndicate Murtaza</t>
  </si>
  <si>
    <t>2444346-2465021</t>
  </si>
  <si>
    <t>0321-2267752</t>
  </si>
  <si>
    <t>2401746</t>
  </si>
  <si>
    <t>Saleem Somro</t>
  </si>
  <si>
    <t>Choice Sanitary porta</t>
  </si>
  <si>
    <t>5372355</t>
  </si>
  <si>
    <t>Sajid Abbas (Eng Ser)</t>
  </si>
  <si>
    <t>4542691</t>
  </si>
  <si>
    <t>S.Abdullah  Roca</t>
  </si>
  <si>
    <t>5841491, 5852260, 111-722-722</t>
  </si>
  <si>
    <t>Johnson Suisse</t>
  </si>
  <si>
    <t>Asim 0313-2657192</t>
  </si>
  <si>
    <t>saleskhi@sabdulla.com.pk</t>
  </si>
  <si>
    <t xml:space="preserve">hassan </t>
  </si>
  <si>
    <t>Safia Boys School</t>
  </si>
  <si>
    <t>2625432</t>
  </si>
  <si>
    <t>5888355, 5888394</t>
  </si>
  <si>
    <t>Mr. Tajammul</t>
  </si>
  <si>
    <t>0303-7339601</t>
  </si>
  <si>
    <t>Shair (Akbar)</t>
  </si>
  <si>
    <t>0300-8217204</t>
  </si>
  <si>
    <t>S. M</t>
  </si>
  <si>
    <t>Southened Club</t>
  </si>
  <si>
    <t>58528781, 5856991-92</t>
  </si>
  <si>
    <t>5855857</t>
  </si>
  <si>
    <t>Saleem Nawaz (P/C)</t>
  </si>
  <si>
    <t>0320-5010936</t>
  </si>
  <si>
    <t>Shumaila</t>
  </si>
  <si>
    <t>0300-3738403</t>
  </si>
  <si>
    <t>Sultana Khala</t>
  </si>
  <si>
    <t>2760240</t>
  </si>
  <si>
    <t>Saqib (Lhr)</t>
  </si>
  <si>
    <t>SMC</t>
  </si>
  <si>
    <t>021-35874571, 35870515</t>
  </si>
  <si>
    <r>
      <t xml:space="preserve">SKM Forte </t>
    </r>
    <r>
      <rPr>
        <sz val="16"/>
        <color indexed="10"/>
        <rFont val="Calibri"/>
        <family val="2"/>
      </rPr>
      <t>Pak</t>
    </r>
    <r>
      <rPr>
        <sz val="16"/>
        <rFont val="Calibri"/>
        <family val="2"/>
      </rPr>
      <t xml:space="preserve"> (PVT.) Limited</t>
    </r>
  </si>
  <si>
    <t>34532881-2</t>
  </si>
  <si>
    <t>0312-1186095</t>
  </si>
  <si>
    <t>34538780</t>
  </si>
  <si>
    <t>Head off: 9-A  M.A.M.H.S. Main Sharah-e-Faisal</t>
  </si>
  <si>
    <r>
      <t xml:space="preserve">SKM Forte </t>
    </r>
    <r>
      <rPr>
        <sz val="16"/>
        <color indexed="10"/>
        <rFont val="Calibri"/>
        <family val="2"/>
      </rPr>
      <t>Pakistan</t>
    </r>
    <r>
      <rPr>
        <sz val="16"/>
        <rFont val="Calibri"/>
        <family val="2"/>
      </rPr>
      <t xml:space="preserve"> (PVT.) Limited</t>
    </r>
  </si>
  <si>
    <t>34327693-4</t>
  </si>
  <si>
    <t>M. Siraj</t>
  </si>
  <si>
    <t>Sindh Mill Store</t>
  </si>
  <si>
    <t>0321-2168974</t>
  </si>
  <si>
    <t>S.E Traders    Adeel Orient</t>
  </si>
  <si>
    <t>0300-8204020</t>
  </si>
  <si>
    <t>muhammad.adeel@orientes.com.pk</t>
  </si>
  <si>
    <t>Star Sam &amp; CO.</t>
  </si>
  <si>
    <t xml:space="preserve">Danish 0302-2292247   </t>
  </si>
  <si>
    <t>Danish Kalam 0302-2292247</t>
  </si>
  <si>
    <t>Osama 03434031229</t>
  </si>
  <si>
    <t>shayan 0300-0340618</t>
  </si>
  <si>
    <t>Shersha Burner</t>
  </si>
  <si>
    <t>Ali 0333-2306136</t>
  </si>
  <si>
    <t>Sohail 0321-3883896</t>
  </si>
  <si>
    <t>Telephone Directory Walay PTCL</t>
  </si>
  <si>
    <t>111-453-453</t>
  </si>
  <si>
    <t>Nasir 0301-2124824</t>
  </si>
  <si>
    <t>Tele Mec Mr Haq</t>
  </si>
  <si>
    <t>2623724</t>
  </si>
  <si>
    <t>Telephone Complaint</t>
  </si>
  <si>
    <t>18-5891000</t>
  </si>
  <si>
    <t>Tehran Tania</t>
  </si>
  <si>
    <t>0000-982-18890</t>
  </si>
  <si>
    <t>Tehseen</t>
  </si>
  <si>
    <t>0300-2751619</t>
  </si>
  <si>
    <t>Team Nayyar</t>
  </si>
  <si>
    <t>4387888-4391555-4387888</t>
  </si>
  <si>
    <t>Durrani: 0300-8671277</t>
  </si>
  <si>
    <t>Tandoor Wala Shahid</t>
  </si>
  <si>
    <t>27226040</t>
  </si>
  <si>
    <t>2770058</t>
  </si>
  <si>
    <t>T.C.S Clifton Branch</t>
  </si>
  <si>
    <t>111-123-456,  111-210-210</t>
  </si>
  <si>
    <t>4541000</t>
  </si>
  <si>
    <t>D.H.L</t>
  </si>
  <si>
    <t>111-345-111,   4586292   4586312</t>
  </si>
  <si>
    <t>Tariq Coporation</t>
  </si>
  <si>
    <t>684515</t>
  </si>
  <si>
    <t>Trakker Tower M. Rizwan</t>
  </si>
  <si>
    <t>4390300-5 Ext 260</t>
  </si>
  <si>
    <t>0300-8298121</t>
  </si>
  <si>
    <t>4529429</t>
  </si>
  <si>
    <t>Tariq Durrani  Duct fabricator</t>
  </si>
  <si>
    <t>0322-2101819-0345-6028246</t>
  </si>
  <si>
    <t>Ashfaq fabrictor C/O Asif (Saleem)</t>
  </si>
  <si>
    <t>0322-2004952</t>
  </si>
  <si>
    <t>T.M.L Factory  Steel Mill</t>
  </si>
  <si>
    <t>0201-750515-25</t>
  </si>
  <si>
    <t>Louaee Saifyah School Lowaee</t>
  </si>
  <si>
    <t>0300-8221010</t>
  </si>
  <si>
    <t>Tyco Hasnain Balouch</t>
  </si>
  <si>
    <t>2766362-2766945</t>
  </si>
  <si>
    <t>Husnain 0300-8234720</t>
  </si>
  <si>
    <t>2767562</t>
  </si>
  <si>
    <t>Traiq Butt</t>
  </si>
  <si>
    <t>304321</t>
  </si>
  <si>
    <t>Tofique (Tofee) LHR</t>
  </si>
  <si>
    <t>222995, 363601</t>
  </si>
  <si>
    <t>Tayyab Shahid</t>
  </si>
  <si>
    <t>612746</t>
  </si>
  <si>
    <t>Tile Fixer  Mubarik</t>
  </si>
  <si>
    <t>650994</t>
  </si>
  <si>
    <t>Thermopire</t>
  </si>
  <si>
    <t>272209, 2733650</t>
  </si>
  <si>
    <t>312071, 311931</t>
  </si>
  <si>
    <t>Top Cool</t>
  </si>
  <si>
    <t>4543087</t>
  </si>
  <si>
    <t>Toyota Eastern Motors</t>
  </si>
  <si>
    <t>811407, 4941747</t>
  </si>
  <si>
    <t>abdulbasetkhan@gmail.com</t>
  </si>
  <si>
    <t>Toto Sainitary</t>
  </si>
  <si>
    <t>4529801-2,  4529337-39</t>
  </si>
  <si>
    <t>4545115</t>
  </si>
  <si>
    <t>toto@raziki.com</t>
  </si>
  <si>
    <t>Zulfiqar center Point</t>
  </si>
  <si>
    <t>0334-3182054</t>
  </si>
  <si>
    <t>Amir Perforated sheet</t>
  </si>
  <si>
    <t>0345-2417925</t>
  </si>
  <si>
    <t>Air temp Gulfam jee Center Point</t>
  </si>
  <si>
    <t>0345-6800640, 03338667271</t>
  </si>
  <si>
    <t>JASCO generators</t>
  </si>
  <si>
    <t>34387550-2</t>
  </si>
  <si>
    <t>Zulfiqar: 0300-3515278</t>
  </si>
  <si>
    <t>Taj Electrics</t>
  </si>
  <si>
    <t>2623141</t>
  </si>
  <si>
    <t>Techno City (Nasir Aziz)</t>
  </si>
  <si>
    <t>4536362</t>
  </si>
  <si>
    <t>4522190</t>
  </si>
  <si>
    <t>Techno City (Site)</t>
  </si>
  <si>
    <t>2635973-5</t>
  </si>
  <si>
    <t>Tube Traders</t>
  </si>
  <si>
    <t>35801772</t>
  </si>
  <si>
    <t>0300-2114135  Kashif</t>
  </si>
  <si>
    <t>5801772</t>
  </si>
  <si>
    <t>Nausheen 0333-2345610</t>
  </si>
  <si>
    <t>0333-2169091  Kashif  36343666</t>
  </si>
  <si>
    <t>Tube Stores  Sohrab Goth</t>
  </si>
  <si>
    <t>6365964</t>
  </si>
  <si>
    <t>0333-2169091</t>
  </si>
  <si>
    <t>8205564</t>
  </si>
  <si>
    <t>Tino Fiber Glass</t>
  </si>
  <si>
    <t>2788660</t>
  </si>
  <si>
    <t>Tandoor Shahid</t>
  </si>
  <si>
    <t>Travel (Arshad Ref)</t>
  </si>
  <si>
    <t>4595375</t>
  </si>
  <si>
    <t>Toyota Defense Motors</t>
  </si>
  <si>
    <t>5888826-49-62</t>
  </si>
  <si>
    <t>53860227</t>
  </si>
  <si>
    <t>5887085</t>
  </si>
  <si>
    <t>Tera Sakri (Basin)</t>
  </si>
  <si>
    <t>Talat Qureshi</t>
  </si>
  <si>
    <t>5840182</t>
  </si>
  <si>
    <t>Talat (mobile)</t>
  </si>
  <si>
    <t>0303-7299794</t>
  </si>
  <si>
    <t>Talat News Reporter</t>
  </si>
  <si>
    <t>0320-4317575</t>
  </si>
  <si>
    <t>Thermic</t>
  </si>
  <si>
    <t>4541530-31</t>
  </si>
  <si>
    <t>info@thermec.com.pk</t>
  </si>
  <si>
    <t>Tahir Bhai</t>
  </si>
  <si>
    <t>Telephone Exchange  (Arshad)</t>
  </si>
  <si>
    <t>Tele Zain Communication</t>
  </si>
  <si>
    <t>2772407, 2737010</t>
  </si>
  <si>
    <t>Tiles (Imperial Tiles)</t>
  </si>
  <si>
    <t>5875717</t>
  </si>
  <si>
    <t>5871495-96</t>
  </si>
  <si>
    <t>Teepo  (Main Hole Cover)</t>
  </si>
  <si>
    <t>6605911-</t>
  </si>
  <si>
    <t>6682720, 6685773, 6687569</t>
  </si>
  <si>
    <t>Tile Mart Karachi</t>
  </si>
  <si>
    <t>5871602</t>
  </si>
  <si>
    <t>5871604</t>
  </si>
  <si>
    <t xml:space="preserve">Abdul Mateen  0321-3774080 </t>
  </si>
  <si>
    <t>T.R.G Amir Alam 0300-3679384</t>
  </si>
  <si>
    <t>5661550</t>
  </si>
  <si>
    <t>0300-8217475</t>
  </si>
  <si>
    <t>5661508-09</t>
  </si>
  <si>
    <t>111-878-878</t>
  </si>
  <si>
    <t>T.R.G Muniba</t>
  </si>
  <si>
    <t>0333-2146384</t>
  </si>
  <si>
    <t>Tile Fixer Sadiq</t>
  </si>
  <si>
    <t>2891021</t>
  </si>
  <si>
    <t>Tariq - Bubble</t>
  </si>
  <si>
    <t>0300-2389163</t>
  </si>
  <si>
    <t>Telephone (Memo Assoc)</t>
  </si>
  <si>
    <t>2729275, 2761286</t>
  </si>
  <si>
    <t xml:space="preserve"> Telephone  Adnan</t>
  </si>
  <si>
    <t>0300-9290137</t>
  </si>
  <si>
    <t>Universal Millc Store</t>
  </si>
  <si>
    <t>24289, 2429438, 2421993-794</t>
  </si>
  <si>
    <t>USA Consultat Karachi</t>
  </si>
  <si>
    <t>5685170 -80</t>
  </si>
  <si>
    <t>6365530</t>
  </si>
  <si>
    <t xml:space="preserve">Universal Taders </t>
  </si>
  <si>
    <t>7723816, 7722082</t>
  </si>
  <si>
    <t xml:space="preserve">UAE Consul General </t>
  </si>
  <si>
    <t>5871578</t>
  </si>
  <si>
    <t xml:space="preserve">UAE Consulate </t>
  </si>
  <si>
    <t>5849939-43</t>
  </si>
  <si>
    <t>Uni Lever Arif</t>
  </si>
  <si>
    <t>0304-2095267</t>
  </si>
  <si>
    <t>Usman Col</t>
  </si>
  <si>
    <t>5861613, 546725</t>
  </si>
  <si>
    <t>Uneeba Riaz</t>
  </si>
  <si>
    <t>0300-3527404</t>
  </si>
  <si>
    <t>UAE Sect (Miss Aliya)</t>
  </si>
  <si>
    <t>5871177</t>
  </si>
  <si>
    <t>Universal Trading Corporation</t>
  </si>
  <si>
    <t>2411620</t>
  </si>
  <si>
    <t>Uzma</t>
  </si>
  <si>
    <t>6682228</t>
  </si>
  <si>
    <t>5849938</t>
  </si>
  <si>
    <t>Younus Sheikh M. Zahra</t>
  </si>
  <si>
    <t>0300-8261008</t>
  </si>
  <si>
    <t>Universal Industrial Corporation</t>
  </si>
  <si>
    <t>0320-4304725</t>
  </si>
  <si>
    <t>Show  Room 2440457, 2440457</t>
  </si>
  <si>
    <t>Usman Habib</t>
  </si>
  <si>
    <t>0300-2306099</t>
  </si>
  <si>
    <t>University (Ather)</t>
  </si>
  <si>
    <t>0333-2176890</t>
  </si>
  <si>
    <t>University Anwar Adil</t>
  </si>
  <si>
    <t>0304-2336146</t>
  </si>
  <si>
    <t>University (Hussain Shah)</t>
  </si>
  <si>
    <t>0333-2306099</t>
  </si>
  <si>
    <t>University (Younus)</t>
  </si>
  <si>
    <t>0333-2247489</t>
  </si>
  <si>
    <t>University (Pervez)</t>
  </si>
  <si>
    <t>0300-2639485</t>
  </si>
  <si>
    <t>University--------------</t>
  </si>
  <si>
    <t>9243152</t>
  </si>
  <si>
    <t>9243130</t>
  </si>
  <si>
    <t>9243131-60</t>
  </si>
  <si>
    <t>2345</t>
  </si>
  <si>
    <t>5373960-4</t>
  </si>
  <si>
    <t>0345-2003003</t>
  </si>
  <si>
    <t>0300-2391959</t>
  </si>
  <si>
    <t>US traders</t>
  </si>
  <si>
    <t>Asif 0331-3416598</t>
  </si>
  <si>
    <t>0333-8952123</t>
  </si>
  <si>
    <t>Rizwan 0300-2782785</t>
  </si>
  <si>
    <t>Valve Supp            (M. Anwar)            Sher Shah</t>
  </si>
  <si>
    <t>2574463</t>
  </si>
  <si>
    <t>Vellani Law House</t>
  </si>
  <si>
    <t>5899153</t>
  </si>
  <si>
    <t>5840949</t>
  </si>
  <si>
    <t>Vortex engineering Services M. Afzal</t>
  </si>
  <si>
    <t>0322-2357073</t>
  </si>
  <si>
    <t>Valve (Hamid Capadia)</t>
  </si>
  <si>
    <t>7265725</t>
  </si>
  <si>
    <t>Valve Supp (Aslam Garden)</t>
  </si>
  <si>
    <t>0321-7286206</t>
  </si>
  <si>
    <t>Vellani Site</t>
  </si>
  <si>
    <t>5802120</t>
  </si>
  <si>
    <t>5801009-291</t>
  </si>
  <si>
    <t>Vellani Mansoor Kirmani</t>
  </si>
  <si>
    <t>5801000-11</t>
  </si>
  <si>
    <t>0300-8251042</t>
  </si>
  <si>
    <t>Valve Maker (Islam)                 Jacob Line C/O</t>
  </si>
  <si>
    <t>7785651</t>
  </si>
  <si>
    <t xml:space="preserve">         </t>
  </si>
  <si>
    <t>Habib Fida Ali</t>
  </si>
  <si>
    <t>5661683-84, 5661720</t>
  </si>
  <si>
    <t>Vellani Nathia Gali</t>
  </si>
  <si>
    <t>099-2355216</t>
  </si>
  <si>
    <t>Vellani (Islamabad)</t>
  </si>
  <si>
    <t>051-2296758</t>
  </si>
  <si>
    <t>Vellani (Khalid )   Nathia Gali</t>
  </si>
  <si>
    <t>0300-2014277</t>
  </si>
  <si>
    <t>Yasin (Valve Supp)</t>
  </si>
  <si>
    <t>7760046</t>
  </si>
  <si>
    <t>VOLDAM (Gizri)</t>
  </si>
  <si>
    <t>Tahir Aslam  0345-6198000</t>
  </si>
  <si>
    <t>Electro Gas Point</t>
  </si>
  <si>
    <t>M. Saad 0331-2210644, 0322-9299979</t>
  </si>
  <si>
    <t>saad@voldam.com.pk</t>
  </si>
  <si>
    <t>VOlDAM (Clifton)</t>
  </si>
  <si>
    <t>Abdul Rahman 35865899</t>
  </si>
  <si>
    <t>Memon Home Appliances</t>
  </si>
  <si>
    <t xml:space="preserve">NEC (Nathani Electrical Co.) VOlDAM (Tauheed Commercial) </t>
  </si>
  <si>
    <t>Mr. Akber  0300-2188779          35169245</t>
  </si>
  <si>
    <t>WHESSOE Project (Hyd)</t>
  </si>
  <si>
    <t>0221-783709</t>
  </si>
  <si>
    <t>783708</t>
  </si>
  <si>
    <t>Water Proofing Co</t>
  </si>
  <si>
    <t>448404, 444235</t>
  </si>
  <si>
    <t>Water Proofing Naveej Kumar Virjee</t>
  </si>
  <si>
    <t>0333-2246098</t>
  </si>
  <si>
    <t>Water Proofing Cont</t>
  </si>
  <si>
    <t>5874351 Ateeq Ullah Khan</t>
  </si>
  <si>
    <t>Water Proofing Irfan</t>
  </si>
  <si>
    <t>5874351</t>
  </si>
  <si>
    <t>Wahid Sahib (A/C Supplier)</t>
  </si>
  <si>
    <t>5682208</t>
  </si>
  <si>
    <t>Web Crux Maliha / Ambreen</t>
  </si>
  <si>
    <t>4538171</t>
  </si>
  <si>
    <t>Ken Peng Ang</t>
  </si>
  <si>
    <t>0301- 8282785</t>
  </si>
  <si>
    <t>0321-8439176</t>
  </si>
  <si>
    <t>Waqar SMC PIA FK</t>
  </si>
  <si>
    <t>4674269</t>
  </si>
  <si>
    <t>0333-3066860</t>
  </si>
  <si>
    <t>PIA Fax: 4578568</t>
  </si>
  <si>
    <t>TRG Karachi Office</t>
  </si>
  <si>
    <t>111-874-874</t>
  </si>
  <si>
    <t xml:space="preserve">Nadeem Elahi  </t>
  </si>
  <si>
    <t>0346-9555501</t>
  </si>
  <si>
    <t>nadeem.elahi@trgworld.com</t>
  </si>
  <si>
    <t>Akhtar Husain</t>
  </si>
  <si>
    <t>Syed Adnan</t>
  </si>
  <si>
    <t>0346-2221000</t>
  </si>
  <si>
    <t>Irfan PIA SMC</t>
  </si>
  <si>
    <t>0301-2302880</t>
  </si>
  <si>
    <t xml:space="preserve">Waste Busters </t>
  </si>
  <si>
    <t>Tahir Mehmood 0321-2595299</t>
  </si>
  <si>
    <t>Imran 0302-02212959</t>
  </si>
  <si>
    <t>Rehman SMC</t>
  </si>
  <si>
    <t>0345-3351800</t>
  </si>
  <si>
    <t>Mumtaz SMC 0300-2953829</t>
  </si>
  <si>
    <t>Dennis PIA</t>
  </si>
  <si>
    <t>4674268</t>
  </si>
  <si>
    <t xml:space="preserve">Wahid PIA </t>
  </si>
  <si>
    <t>4674958</t>
  </si>
  <si>
    <t>Waqar Junaidy Consulting Associates</t>
  </si>
  <si>
    <t>0333-2117404</t>
  </si>
  <si>
    <t>Wahab Sound System Supplier</t>
  </si>
  <si>
    <t>6333329-30</t>
  </si>
  <si>
    <t>Welder Fabricator Salman,     Haroon</t>
  </si>
  <si>
    <t>6656442</t>
  </si>
  <si>
    <t>6664361</t>
  </si>
  <si>
    <t>Shahid M.S pipe Contractor</t>
  </si>
  <si>
    <t>0300-2325683</t>
  </si>
  <si>
    <t>Welder Ahram</t>
  </si>
  <si>
    <t>0344-7962690</t>
  </si>
  <si>
    <t>Bashir M.S pipe contarctor</t>
  </si>
  <si>
    <t>0300-2942551</t>
  </si>
  <si>
    <t>Welder Imran</t>
  </si>
  <si>
    <t>0321-2104864</t>
  </si>
  <si>
    <t>Welder Jaffer</t>
  </si>
  <si>
    <t>0344-3402864</t>
  </si>
  <si>
    <t>Welder Naseem</t>
  </si>
  <si>
    <t>0307-2937869</t>
  </si>
  <si>
    <t>Welding Contractor Shakoor</t>
  </si>
  <si>
    <t>0334-3156627</t>
  </si>
  <si>
    <t>Welder jaffer</t>
  </si>
  <si>
    <t>Welder Asfaq  KPT Bridge</t>
  </si>
  <si>
    <t>2460240</t>
  </si>
  <si>
    <t>0300-62953808</t>
  </si>
  <si>
    <t>Welder Farooq (younus)</t>
  </si>
  <si>
    <t>2033471</t>
  </si>
  <si>
    <t xml:space="preserve">Welder  </t>
  </si>
  <si>
    <t>5803926</t>
  </si>
  <si>
    <t>Wahid M.A.S Lahore</t>
  </si>
  <si>
    <t>042-5731618</t>
  </si>
  <si>
    <t>Waseem Iron Works</t>
  </si>
  <si>
    <t>2726624 - 2732806</t>
  </si>
  <si>
    <t>7732806</t>
  </si>
  <si>
    <t>5223121-2</t>
  </si>
  <si>
    <t>Swimming Pool equipment   sohailali_90@hotmail.com     0324-2173174</t>
  </si>
  <si>
    <t>5223120</t>
  </si>
  <si>
    <t xml:space="preserve">Kashif Centre </t>
  </si>
  <si>
    <t>Water Boring (Dilawar)</t>
  </si>
  <si>
    <t>0303-7281073</t>
  </si>
  <si>
    <t>7730180</t>
  </si>
  <si>
    <t>Water &amp; Environmental</t>
  </si>
  <si>
    <t>6677341-2</t>
  </si>
  <si>
    <t>Fluid Technology International</t>
  </si>
  <si>
    <t>E.Mail Address</t>
  </si>
  <si>
    <t>fluid@biruni.erum.com.pk</t>
  </si>
  <si>
    <t>Water Supplier (Yameen)</t>
  </si>
  <si>
    <t>Waris Kumail</t>
  </si>
  <si>
    <t>0300-2217521</t>
  </si>
  <si>
    <t>Waseem split unit</t>
  </si>
  <si>
    <t>0316-1041471</t>
  </si>
  <si>
    <t>Younus &amp; Co Water Proofing</t>
  </si>
  <si>
    <t>7727063, 7727435</t>
  </si>
  <si>
    <t>Yousuf (Matser Raheem)</t>
  </si>
  <si>
    <t>579848</t>
  </si>
  <si>
    <t>Younus painter</t>
  </si>
  <si>
    <t>0302-2962767</t>
  </si>
  <si>
    <t>Yousuf Electrician PSO</t>
  </si>
  <si>
    <t>0321-8763091</t>
  </si>
  <si>
    <t>Yaqqob Sons</t>
  </si>
  <si>
    <t>4531466, 4531566</t>
  </si>
  <si>
    <t>Yasin Autos</t>
  </si>
  <si>
    <t>7764606</t>
  </si>
  <si>
    <t>Yousuf Balouch</t>
  </si>
  <si>
    <t>747365, 747365</t>
  </si>
  <si>
    <t>747956, 747994</t>
  </si>
  <si>
    <t>Yamin Qureshi</t>
  </si>
  <si>
    <t>534910</t>
  </si>
  <si>
    <t xml:space="preserve">Younus  </t>
  </si>
  <si>
    <t>2419012, 2415119</t>
  </si>
  <si>
    <t>404040</t>
  </si>
  <si>
    <t>Yasin (Valve Supplier)</t>
  </si>
  <si>
    <t>Yasin Mirza</t>
  </si>
  <si>
    <t>474761</t>
  </si>
  <si>
    <t>Yaqqob Wavra Patra</t>
  </si>
  <si>
    <t>4538153</t>
  </si>
  <si>
    <t>Younus Sons  M.S Mal</t>
  </si>
  <si>
    <t>2442374</t>
  </si>
  <si>
    <t>2425194</t>
  </si>
  <si>
    <t>Younus (Phase II)</t>
  </si>
  <si>
    <t>2416497</t>
  </si>
  <si>
    <t>2413035</t>
  </si>
  <si>
    <t>5899975</t>
  </si>
  <si>
    <t>Yousuf Dara</t>
  </si>
  <si>
    <t>Yap (Garry)</t>
  </si>
  <si>
    <t>0334-3154194</t>
  </si>
  <si>
    <t>5361599</t>
  </si>
  <si>
    <t>York Engineers Jhanageer</t>
  </si>
  <si>
    <t>35680676</t>
  </si>
  <si>
    <t>0300-8229033 Jahangir</t>
  </si>
  <si>
    <t>35682839 / 35683425</t>
  </si>
  <si>
    <t>111354111</t>
  </si>
  <si>
    <t>Jahangir New 0300-8229033</t>
  </si>
  <si>
    <t>Zafar Bilal MPA</t>
  </si>
  <si>
    <t>9203391-97</t>
  </si>
  <si>
    <t>541531 Kashif</t>
  </si>
  <si>
    <t>Zafar Auto Cade (Ref Ashfaq)</t>
  </si>
  <si>
    <t>0346-3314933</t>
  </si>
  <si>
    <t>Zafar M.Khan Khair Pur</t>
  </si>
  <si>
    <t>0243-552158</t>
  </si>
  <si>
    <t>Zafar Yaseen</t>
  </si>
  <si>
    <t>061-523888</t>
  </si>
  <si>
    <t>0300-6345291</t>
  </si>
  <si>
    <t>Zafar Sheikh (Tauheed Commercial)</t>
  </si>
  <si>
    <t>2766351</t>
  </si>
  <si>
    <t>0333-215421</t>
  </si>
  <si>
    <t>2733294</t>
  </si>
  <si>
    <t>Zafar Zubair</t>
  </si>
  <si>
    <t>042-9200805</t>
  </si>
  <si>
    <t>92455811</t>
  </si>
  <si>
    <t>Zahoor Mamoon</t>
  </si>
  <si>
    <t>5884701</t>
  </si>
  <si>
    <t>Dean Zahoor &amp; Company.</t>
  </si>
  <si>
    <t>2735897-2774491</t>
  </si>
  <si>
    <t>Zelin Pakistan</t>
  </si>
  <si>
    <t>7725890-95</t>
  </si>
  <si>
    <t>Zubair Air France  (Ext)</t>
  </si>
  <si>
    <t>5846895</t>
  </si>
  <si>
    <t>Zameer (ESL)</t>
  </si>
  <si>
    <t>4537648</t>
  </si>
  <si>
    <t>Zafer Choudhery</t>
  </si>
  <si>
    <t>6641873</t>
  </si>
  <si>
    <t>6648972</t>
  </si>
  <si>
    <t>Zubia Chemical</t>
  </si>
  <si>
    <t>5082323-5082324</t>
  </si>
  <si>
    <t>Zafar Haq Family</t>
  </si>
  <si>
    <t>5682497</t>
  </si>
  <si>
    <t>Zahida Cleaner</t>
  </si>
  <si>
    <t>0300-9262595</t>
  </si>
  <si>
    <t>Painter Fayyaz</t>
  </si>
  <si>
    <t>0321-2796676</t>
  </si>
  <si>
    <t>Zia Panaflex painter</t>
  </si>
  <si>
    <t>0300-2179300</t>
  </si>
  <si>
    <t>Zakir Sheikh</t>
  </si>
  <si>
    <t>5865396- 5378619-5865343</t>
  </si>
  <si>
    <t>5865395</t>
  </si>
  <si>
    <t>Zaki Carpainter</t>
  </si>
  <si>
    <t>0334-3663234</t>
  </si>
  <si>
    <t>Zahid Minto</t>
  </si>
  <si>
    <t>45793065</t>
  </si>
  <si>
    <t>5894218</t>
  </si>
  <si>
    <t>Zafar Artist Sadar</t>
  </si>
  <si>
    <t>516379</t>
  </si>
  <si>
    <t>Zaheer AAA Mahdul Zehra</t>
  </si>
  <si>
    <t>0300-2180961</t>
  </si>
  <si>
    <t>0321-2491642</t>
  </si>
  <si>
    <t>Adnan AAA</t>
  </si>
  <si>
    <t>0321-2230802</t>
  </si>
  <si>
    <t>Zaheer Beveja</t>
  </si>
  <si>
    <t>5660611</t>
  </si>
  <si>
    <t>4921213</t>
  </si>
  <si>
    <t>Zaki Advocate</t>
  </si>
  <si>
    <t>5671489</t>
  </si>
  <si>
    <t>Zafar's Sister (Khair Pur Wali)</t>
  </si>
  <si>
    <t>6319248</t>
  </si>
  <si>
    <t>Zeltex</t>
  </si>
  <si>
    <t>7725890-6</t>
  </si>
  <si>
    <t>PTCL Divisional Engineer Abdul Haq Defense</t>
  </si>
  <si>
    <t>35895777</t>
  </si>
  <si>
    <t>Zaka Sons</t>
  </si>
  <si>
    <t>32563038-32570377-32550591-32550417</t>
  </si>
  <si>
    <t>shoaib 0321-2421421</t>
  </si>
  <si>
    <t xml:space="preserve">War House    2562175          </t>
  </si>
  <si>
    <t>Zafar Ahmed Devices C/O</t>
  </si>
  <si>
    <t>6906734</t>
  </si>
  <si>
    <t>Zahid (Islamabad)</t>
  </si>
  <si>
    <t>051-2651117 (Fax : 051-2651098)</t>
  </si>
  <si>
    <t>House # 86, Street # 70, Sector G-9/3, Islamabd</t>
  </si>
  <si>
    <t>051-2851756</t>
  </si>
  <si>
    <t>Zahid Gunja</t>
  </si>
  <si>
    <t>0300-9552363</t>
  </si>
  <si>
    <t xml:space="preserve">Zeeshan (Shani) </t>
  </si>
  <si>
    <t>Zeeshan Apalo Builders / Apolo</t>
  </si>
  <si>
    <t>0300-2398969</t>
  </si>
  <si>
    <t xml:space="preserve">34534251- Nasir </t>
  </si>
  <si>
    <t>Fax 34521763</t>
  </si>
  <si>
    <t>Qasim Auto Cad</t>
  </si>
  <si>
    <t>0344-2107639</t>
  </si>
  <si>
    <t>Zeeshan Jhaka</t>
  </si>
  <si>
    <t>570709, 5800007, 5805476</t>
  </si>
  <si>
    <t>Zafar Zubairi</t>
  </si>
  <si>
    <t>5851341</t>
  </si>
  <si>
    <t>Faraz zahoor Gull Ahmed Textile Landhi</t>
  </si>
  <si>
    <t>0333-2241029</t>
  </si>
  <si>
    <t>Sheraz tile Marachi wall hung comod, wash basin</t>
  </si>
  <si>
    <t>0345-2309265</t>
  </si>
  <si>
    <t>Air Engineering Islamabd</t>
  </si>
  <si>
    <t>Brand Aerotech Fans</t>
  </si>
  <si>
    <t>051- 4437241-243</t>
  </si>
  <si>
    <t> murtaza@airengindustries.com</t>
  </si>
  <si>
    <t>waqas@airengindustries.com</t>
  </si>
  <si>
    <t>7732456-7732406</t>
  </si>
  <si>
    <t>Anwar Isamil           0321-2419034</t>
  </si>
  <si>
    <t>7771754</t>
  </si>
  <si>
    <t>Zaheer Ahmed S/S Fabricators</t>
  </si>
  <si>
    <t>Ehsan powder coating grills</t>
  </si>
  <si>
    <t>0300-3378641-0345-8106323-0333-3076395</t>
  </si>
  <si>
    <t xml:space="preserve">plot # LS-356, Korangi # 6, Near boys degree college. </t>
  </si>
  <si>
    <t>Naeem uddin</t>
  </si>
  <si>
    <t>Zaheer (ENGA Tec)</t>
  </si>
  <si>
    <t>Akbar: 0300-8243137</t>
  </si>
  <si>
    <t>akbar.zaheer@engatechinternational.com</t>
  </si>
  <si>
    <t>Zawar (Helper)</t>
  </si>
  <si>
    <t>6334564</t>
  </si>
  <si>
    <t>Zeeshan Alam KSB Ideas</t>
  </si>
  <si>
    <t>0300-8225958</t>
  </si>
  <si>
    <t>353970481-2,     -35397960-3</t>
  </si>
  <si>
    <t>Zareen  (Lahore)</t>
  </si>
  <si>
    <t>042-5731217</t>
  </si>
  <si>
    <t>Zahid Rana (Ayesha)</t>
  </si>
  <si>
    <t>0300-8205175</t>
  </si>
  <si>
    <t>Zafar (Radio Parts)</t>
  </si>
  <si>
    <t>Zahid Bohri</t>
  </si>
  <si>
    <t>0333-2137372</t>
  </si>
  <si>
    <t>34535898-99</t>
  </si>
  <si>
    <t>Zainab Panjwani Hospital</t>
  </si>
  <si>
    <t>7211713</t>
  </si>
  <si>
    <t>7211838</t>
  </si>
  <si>
    <t>35822038</t>
  </si>
  <si>
    <t>Zakaria House</t>
  </si>
  <si>
    <t>5851744</t>
  </si>
  <si>
    <t>Zakir Mehanti</t>
  </si>
  <si>
    <t>Zubair A/C Tec</t>
  </si>
  <si>
    <t>0303-6259123</t>
  </si>
  <si>
    <t>5864152</t>
  </si>
  <si>
    <t>Tanveer Fakhri (Fakhri Brothers)</t>
  </si>
  <si>
    <t>0301-2291024</t>
  </si>
  <si>
    <t>Jogi Computers</t>
  </si>
  <si>
    <t>34530227</t>
  </si>
  <si>
    <t xml:space="preserve">Tabish HVACR Computer purchased shafique gave the number </t>
  </si>
  <si>
    <t>36672938</t>
  </si>
  <si>
    <t>Tabish Bhai 0321-9255901</t>
  </si>
  <si>
    <t>Kashan Plumber</t>
  </si>
  <si>
    <t>0307-2763576</t>
  </si>
  <si>
    <t>Zainab Panjwani (Rafeeq)</t>
  </si>
  <si>
    <t>0300-8250586</t>
  </si>
  <si>
    <t xml:space="preserve">Azeem Helper </t>
  </si>
  <si>
    <t>0303-2669218</t>
  </si>
  <si>
    <t>info@zahabiya.com</t>
  </si>
  <si>
    <t>Salman Cantonment</t>
  </si>
  <si>
    <t>0300-2121351</t>
  </si>
  <si>
    <t>Irshad in place of slaman cantonment 0300-2017657</t>
  </si>
  <si>
    <t>fluid Technology International</t>
  </si>
  <si>
    <t>Zaidi draftsman</t>
  </si>
  <si>
    <t>0345-3149195</t>
  </si>
  <si>
    <t>Son Salman Zaidi 0331-2236889</t>
  </si>
  <si>
    <t>Zahabia</t>
  </si>
  <si>
    <t>5082323-4</t>
  </si>
  <si>
    <t>5082325-4960462</t>
  </si>
  <si>
    <t>Fayyaz owner : 0321-2007552</t>
  </si>
  <si>
    <t>Sadiq Asso  Zahabia</t>
  </si>
  <si>
    <t>34524919-</t>
  </si>
  <si>
    <t>Baloch colony outlet</t>
  </si>
  <si>
    <t>Zahabia Rainbow</t>
  </si>
  <si>
    <t>4524919-</t>
  </si>
  <si>
    <t>Times Customer ID 29078177</t>
  </si>
  <si>
    <t>Maqsood akhtar</t>
  </si>
  <si>
    <t>5802574</t>
  </si>
  <si>
    <t>Saad Khalid</t>
  </si>
  <si>
    <t>0333-  4397466</t>
  </si>
  <si>
    <t>Concrete technologies</t>
  </si>
  <si>
    <t>34535898-9 Shaeed Millat Road</t>
  </si>
  <si>
    <t>Chemicon Zahabia  Naveed</t>
  </si>
  <si>
    <t>0312-6402262</t>
  </si>
  <si>
    <t>35894177</t>
  </si>
  <si>
    <t>Zia Construction</t>
  </si>
  <si>
    <t>34528367   34528368</t>
  </si>
  <si>
    <t>Sarfraz</t>
  </si>
  <si>
    <t>info@zcl.com.pk</t>
  </si>
  <si>
    <t>Majid rizvi</t>
  </si>
  <si>
    <t>Zahabia chemical</t>
  </si>
  <si>
    <t>0320-9262747  0332-2620974</t>
  </si>
  <si>
    <t>Shujaat bank alfalah</t>
  </si>
  <si>
    <t>0321-2220146</t>
  </si>
  <si>
    <t>Noman</t>
  </si>
  <si>
    <t>0334-3124050</t>
  </si>
  <si>
    <t>Hammad Ashraf</t>
  </si>
  <si>
    <t>0301-8229796</t>
  </si>
  <si>
    <t xml:space="preserve"> TPL Holding</t>
  </si>
  <si>
    <t>Rehan Sheikh BAH</t>
  </si>
  <si>
    <t>0335 3035956 </t>
  </si>
  <si>
    <t>0301-8249969</t>
  </si>
  <si>
    <t>Rehim shirazi HBL Emerald Tower (Asstt Management</t>
  </si>
  <si>
    <t>35240630   0345-2224440</t>
  </si>
  <si>
    <t>Mohsim BMS wire wala at efu</t>
  </si>
  <si>
    <t>Mehdi Total Constrction</t>
  </si>
  <si>
    <t>0304-6669003</t>
  </si>
  <si>
    <t>Rafaquat Star sam &amp; CO.</t>
  </si>
  <si>
    <t>0300-8289822</t>
  </si>
  <si>
    <t>Jawaid baig   (Zaid bashir villa)</t>
  </si>
  <si>
    <t>0300-9243164</t>
  </si>
  <si>
    <t>Mr. Ahsan   (EBM Accounts)</t>
  </si>
  <si>
    <t>0314-5175937</t>
  </si>
  <si>
    <t>Osama Bohra peer Rikshaw wala</t>
  </si>
  <si>
    <t>0316-1112680</t>
  </si>
  <si>
    <t>M. Waseem Bank Al-Falah</t>
  </si>
  <si>
    <t> 03152782484</t>
  </si>
  <si>
    <t>Anas aftab</t>
  </si>
  <si>
    <t>0304-6669019</t>
  </si>
  <si>
    <t>Ehsan Traders</t>
  </si>
  <si>
    <t>Rizwan  0334-1128490</t>
  </si>
  <si>
    <t>35860631</t>
  </si>
  <si>
    <t>deals in electric gyser</t>
  </si>
  <si>
    <t>Shahzad kiani  (Total Construction)</t>
  </si>
  <si>
    <t>0300-8241135</t>
  </si>
  <si>
    <t>Amjad Electrician</t>
  </si>
  <si>
    <t>0313-2288173</t>
  </si>
  <si>
    <t>MIA Corporation</t>
  </si>
  <si>
    <t>34310082-84  (0347-2911732 EXT 214 ,34310507</t>
  </si>
  <si>
    <t>Adnan khan  0332-2595358</t>
  </si>
  <si>
    <t>Affan Alim  0322-2219100  ext 212</t>
  </si>
  <si>
    <t>Adnan Tile fixture</t>
  </si>
  <si>
    <t>0307-2908131</t>
  </si>
  <si>
    <t>Arif Shah Project Manager</t>
  </si>
  <si>
    <t>0300-8290970</t>
  </si>
  <si>
    <t>Hyper Star</t>
  </si>
  <si>
    <t>0300-3528706</t>
  </si>
  <si>
    <t>0307-6665040  Shaheryar</t>
  </si>
  <si>
    <t>03074447982</t>
  </si>
  <si>
    <t>Harjeevan</t>
  </si>
  <si>
    <t>03074440567</t>
  </si>
  <si>
    <t>0304-2904561</t>
  </si>
  <si>
    <t>Raheel</t>
  </si>
  <si>
    <t>Asim HyperStar</t>
  </si>
  <si>
    <t>0301-6184175</t>
  </si>
  <si>
    <t>Advance Mustafa</t>
  </si>
  <si>
    <t>32467047             0322-3504672</t>
  </si>
  <si>
    <t xml:space="preserve"> murtaza 0323-5352786</t>
  </si>
  <si>
    <t>Atec Solutions PVT LTD</t>
  </si>
  <si>
    <t>35125021-3</t>
  </si>
  <si>
    <t>Farrukh Rahil   0346-8223774</t>
  </si>
  <si>
    <t>deals in FCU, AHU chiller etc</t>
  </si>
  <si>
    <t>GREE DWP Technologies (Pvt.) Ltd.</t>
  </si>
  <si>
    <t>34322341-2 , Ext: 123, Ext: 42  Saleem 0301-8229721</t>
  </si>
  <si>
    <t>Rashid pervaiz 0302 2851101     Khalid shb 0301-2110078</t>
  </si>
  <si>
    <t>Naushad aleem 0312-9437119</t>
  </si>
  <si>
    <t>Fast Cable</t>
  </si>
  <si>
    <t>32214429</t>
  </si>
  <si>
    <t>alitanveer@fast-cables.com</t>
  </si>
  <si>
    <t>Sajid Fabricator</t>
  </si>
  <si>
    <t xml:space="preserve">0342-7050233    0300-4127456 </t>
  </si>
  <si>
    <t>Adeel Total</t>
  </si>
  <si>
    <t>0304-6669067</t>
  </si>
  <si>
    <t>Future Designer  Mustafa</t>
  </si>
  <si>
    <t>0333-3781494</t>
  </si>
  <si>
    <t>Zilver</t>
  </si>
  <si>
    <t>Abdullah sheikh General Tyre</t>
  </si>
  <si>
    <t>0345-8213471        35080172/81</t>
  </si>
  <si>
    <t xml:space="preserve">FND  Fahim </t>
  </si>
  <si>
    <t>FND  Fahad abdullah</t>
  </si>
  <si>
    <t>0334-3952339</t>
  </si>
  <si>
    <t>NZ Engineers   Zahoor dad</t>
  </si>
  <si>
    <t>0333-2288306</t>
  </si>
  <si>
    <t>SNM partner HBL Architech Shafqat Ahmed Khan</t>
  </si>
  <si>
    <t>03002023049</t>
  </si>
  <si>
    <t>Gets pharma Adeel</t>
  </si>
  <si>
    <t>0321-3899-065</t>
  </si>
  <si>
    <t>Dolat khan</t>
  </si>
  <si>
    <t>0321-8270539</t>
  </si>
  <si>
    <t>Air Engineering</t>
  </si>
  <si>
    <t>1st Floor, Awan-e-Sanat,Street 4/2, Sector 23, </t>
  </si>
  <si>
    <t>Korangi Industrial Area Karachi. </t>
  </si>
  <si>
    <t>Tel: (+92-51) 4437241-243 </t>
  </si>
  <si>
    <t>Fax: (+92-51) 4437248 </t>
  </si>
  <si>
    <r>
      <t>eMail:</t>
    </r>
    <r>
      <rPr>
        <sz val="12"/>
        <color indexed="23"/>
        <rFont val="Calibri"/>
        <family val="2"/>
      </rPr>
      <t>aireng@airengindustries.com</t>
    </r>
  </si>
  <si>
    <t>KITZ  Sheraz corporation</t>
  </si>
  <si>
    <t>32416259 - 32472307</t>
  </si>
  <si>
    <t>KITZ  Star corporation   (Lahore)</t>
  </si>
  <si>
    <t>37667735 - 37659317</t>
  </si>
  <si>
    <t>KITZ  Star corporation   (Islamaabad)</t>
  </si>
  <si>
    <t>412629531-  32642259</t>
  </si>
  <si>
    <t>Shoukat generator repairing</t>
  </si>
  <si>
    <t>0311-8082943</t>
  </si>
  <si>
    <t>Gulf plastic Industries</t>
  </si>
  <si>
    <t xml:space="preserve">    32575062  32563794</t>
  </si>
  <si>
    <t>Asif moin 0345-6111020</t>
  </si>
  <si>
    <t xml:space="preserve">Fast Cable </t>
  </si>
  <si>
    <t>34395013</t>
  </si>
  <si>
    <t>Muhammad Farooq  0313-2318586</t>
  </si>
  <si>
    <t xml:space="preserve">A z a l </t>
  </si>
  <si>
    <t>Riasat   0346-9592869</t>
  </si>
  <si>
    <t xml:space="preserve">Forte Pakistan </t>
  </si>
  <si>
    <t>Waqas  0345-2523250</t>
  </si>
  <si>
    <t>Accounts  34532881-2</t>
  </si>
  <si>
    <t>Nasir chase up multan</t>
  </si>
  <si>
    <t>0331-4669000</t>
  </si>
  <si>
    <t>CNIC # 36302-6611679-5</t>
  </si>
  <si>
    <t xml:space="preserve">EFU Pioneer staff </t>
  </si>
  <si>
    <t>111-338-111     Ext 527</t>
  </si>
  <si>
    <t>38783257</t>
  </si>
  <si>
    <t>Rehan ali</t>
  </si>
  <si>
    <t>0322-2224439</t>
  </si>
  <si>
    <t>fahad.ghani@seimens.com</t>
  </si>
  <si>
    <t>Waqar Corrier wala</t>
  </si>
  <si>
    <t>0332-2555018</t>
  </si>
  <si>
    <t>Wasiq sabir HBL ASSET</t>
  </si>
  <si>
    <t>0345-2660677</t>
  </si>
  <si>
    <t xml:space="preserve"> 111-425-262</t>
  </si>
  <si>
    <t>Rahim shirazi 0345-2224440</t>
  </si>
  <si>
    <t>Yousus Shurter repairing wala</t>
  </si>
  <si>
    <t>Accurate water</t>
  </si>
  <si>
    <t>0345-2229940</t>
  </si>
  <si>
    <t>Sheeraz AAA  (Movenpick Lotus Court)</t>
  </si>
  <si>
    <t>Shah Fahad  Tube Traders</t>
  </si>
  <si>
    <t>0334-2884742</t>
  </si>
  <si>
    <t>Daniyal</t>
  </si>
  <si>
    <t xml:space="preserve">
Cell: 0331-2157776
</t>
  </si>
  <si>
    <t>Phone: 021-34526697-98 Ext: 1041 daniyal</t>
  </si>
  <si>
    <t>Head Office: Plot # 139-Q BLK-2,
Kashmier Road P.E.C.H.S,</t>
  </si>
  <si>
    <t>Phone: 021-34538001  Ext: 1041 danyal, 1064 safwan</t>
  </si>
  <si>
    <t>Spar twin tower</t>
  </si>
  <si>
    <t xml:space="preserve">  spar acc 34321764   34949595 </t>
  </si>
  <si>
    <t>Hammad       0334-3572728</t>
  </si>
  <si>
    <t>Ejaz mehmood  0335-8270100</t>
  </si>
  <si>
    <t>Noman bank al-falah</t>
  </si>
  <si>
    <t>0312-0119802</t>
  </si>
  <si>
    <t>Anees UPS Supplier</t>
  </si>
  <si>
    <t>0300-2725094</t>
  </si>
  <si>
    <t>Bilal aaa project</t>
  </si>
  <si>
    <t>0341-3103575</t>
  </si>
  <si>
    <t>Nihon Spindle Cooling Tower trane agent</t>
  </si>
  <si>
    <t>Kool tech</t>
  </si>
  <si>
    <t>021-35214518</t>
  </si>
  <si>
    <t>ahtesham@kooltek.com.pk</t>
  </si>
  <si>
    <t>Vicky</t>
  </si>
  <si>
    <t>0300-2071071</t>
  </si>
  <si>
    <t>TRG Ibexglobal</t>
  </si>
  <si>
    <t>Akhtar  0321-8439176</t>
  </si>
  <si>
    <t>Imran   0345-8224521</t>
  </si>
  <si>
    <t>Khurram Aziz     Summit Bank</t>
  </si>
  <si>
    <t>0322-2009276</t>
  </si>
  <si>
    <t>Dawat e Hadiya Burhani Mahal</t>
  </si>
  <si>
    <t>Hussain 0345-2155252 35646666-35685676</t>
  </si>
  <si>
    <t>Saifuddin Accounts 0332-3127852  35646600  Hatim</t>
  </si>
  <si>
    <t>trust@dawatkhi.com</t>
  </si>
  <si>
    <t>ali asgher</t>
  </si>
  <si>
    <t>Obaid  JPMC</t>
  </si>
  <si>
    <t>0331-2531538</t>
  </si>
  <si>
    <t>obaidahmed011@gmail.com</t>
  </si>
  <si>
    <t>M. Shahid Carpenter</t>
  </si>
  <si>
    <t>Farhan C/O Nadeem Bhai</t>
  </si>
  <si>
    <t>0300-2207017</t>
  </si>
  <si>
    <t>Misbah Total Construction</t>
  </si>
  <si>
    <t>0304-6669054</t>
  </si>
  <si>
    <t>Site Engineer-Tabba Heart</t>
  </si>
  <si>
    <t>Raja Haneef</t>
  </si>
  <si>
    <t>0300-9288401</t>
  </si>
  <si>
    <t>Ashraf suzuki</t>
  </si>
  <si>
    <r>
      <t xml:space="preserve">0303-2200877   Ashraf brother </t>
    </r>
    <r>
      <rPr>
        <b/>
        <sz val="18"/>
        <rFont val="Calibri"/>
        <family val="2"/>
      </rPr>
      <t>Talib 0346-2458778</t>
    </r>
  </si>
  <si>
    <t>Ashraf Suzuki new num 0331-2080983</t>
  </si>
  <si>
    <t>Danish 0341-2837951</t>
  </si>
  <si>
    <t>Rehan DSRA (Defence society Resident Association</t>
  </si>
  <si>
    <t>0333-3105405</t>
  </si>
  <si>
    <t>Jubilee general insurance buidling</t>
  </si>
  <si>
    <t>32442309 - 32416022 Ext 308</t>
  </si>
  <si>
    <t>M. Imran</t>
  </si>
  <si>
    <t>Taaj piping wala (c/o shamim haider)</t>
  </si>
  <si>
    <t>03002822639</t>
  </si>
  <si>
    <t>Naveed c/o taaj piping</t>
  </si>
  <si>
    <t>0303-2661789</t>
  </si>
  <si>
    <t>Sebestian</t>
  </si>
  <si>
    <t>0349-2046001</t>
  </si>
  <si>
    <t>Faizan Shayan CCTV</t>
  </si>
  <si>
    <t>0311-2429469</t>
  </si>
  <si>
    <t>0331-1361384</t>
  </si>
  <si>
    <t>Nazim IT related work</t>
  </si>
  <si>
    <t>0345-2595103</t>
  </si>
  <si>
    <t>0300-0224292</t>
  </si>
  <si>
    <t>Rajab Fabricator</t>
  </si>
  <si>
    <t>0300-3358346</t>
  </si>
  <si>
    <t>0345-3736214</t>
  </si>
  <si>
    <t>Shabih Haider</t>
  </si>
  <si>
    <t>Najmi Office</t>
  </si>
  <si>
    <t>0321-8221334</t>
  </si>
  <si>
    <t>0345-2403022</t>
  </si>
  <si>
    <t>faisal_steelyproduct.com</t>
  </si>
  <si>
    <t>Aftab Tabba heart</t>
  </si>
  <si>
    <t>0333-1338355</t>
  </si>
  <si>
    <t>36811842-50   Accounts 36334215-18
ext 1630</t>
  </si>
  <si>
    <t>36334215-7 zahid</t>
  </si>
  <si>
    <t>Rashid Miqdaad banglow</t>
  </si>
  <si>
    <t>0335-2266774</t>
  </si>
  <si>
    <t>shahid carpenter</t>
  </si>
  <si>
    <t>0332-2160460</t>
  </si>
  <si>
    <t>0313-4704198</t>
  </si>
  <si>
    <t>Ibraar</t>
  </si>
  <si>
    <t>0322-6760301</t>
  </si>
  <si>
    <t>FAHU suppliers</t>
  </si>
  <si>
    <t xml:space="preserve">Fareed </t>
  </si>
  <si>
    <t>Fire fighter man</t>
  </si>
  <si>
    <t>0300-8247381</t>
  </si>
  <si>
    <t>Shahid</t>
  </si>
  <si>
    <t>0307-2176460</t>
  </si>
  <si>
    <t>shabbir Pipe contractor</t>
  </si>
  <si>
    <t>33123967</t>
  </si>
  <si>
    <t>Mossi Kauser</t>
  </si>
  <si>
    <t>0346-2459417</t>
  </si>
  <si>
    <t>NESPAK</t>
  </si>
  <si>
    <t>REGIONAL OFFICE KARACHI
National Engineering Services Pakistan (Pvt.) Ltd.
13th Floor, N.I.C. Building, Abbasi Shaheed Road, Off. Shahrah-e-Faisal, Karachi
Phone: (0092 21) 99207277-84
Fax : (0092 21) 35651994
E-mail : nespakkh@khi.wol.net.pk 
karachi@nespak.com.pk</t>
  </si>
  <si>
    <t>AK Shamim &amp; CO. Income Tax Advisor</t>
  </si>
  <si>
    <t>35389016-18</t>
  </si>
  <si>
    <t>Abid 0333-8288756</t>
  </si>
  <si>
    <t>Owner 0300-0446892</t>
  </si>
  <si>
    <t>03008200248 office contact</t>
  </si>
  <si>
    <t>Zohaib Raza Lawyer</t>
  </si>
  <si>
    <t>Star sam &amp; CO</t>
  </si>
  <si>
    <t>Riaz  0300-0340611</t>
  </si>
  <si>
    <t>Adam Riger</t>
  </si>
  <si>
    <t>0323-2238830</t>
  </si>
  <si>
    <t>Irfan masood</t>
  </si>
  <si>
    <t>0333-7078769</t>
  </si>
  <si>
    <t xml:space="preserve"> 35066901-13  395                     Jaffery EXT </t>
  </si>
  <si>
    <t xml:space="preserve"> Zulqarnain Jaffery 0300 -8282633</t>
  </si>
  <si>
    <t>Khan Sahab JPMC</t>
  </si>
  <si>
    <t>0300-8258183</t>
  </si>
  <si>
    <t>Tariq corporation</t>
  </si>
  <si>
    <t>0315-5556666</t>
  </si>
  <si>
    <t>0312-1186222</t>
  </si>
  <si>
    <t>WhatsApp</t>
  </si>
  <si>
    <t>Ishtiaq Cladding</t>
  </si>
  <si>
    <t>03452076985,  03002052149</t>
  </si>
  <si>
    <t>02138332185</t>
  </si>
  <si>
    <t>Shahzad Telephone exchange</t>
  </si>
  <si>
    <t>0331-3517397</t>
  </si>
  <si>
    <t>Basheer Pipe Installer</t>
  </si>
  <si>
    <t>Generator wala</t>
  </si>
  <si>
    <t>0302-2203578</t>
  </si>
  <si>
    <t>Roshan Ali Jaskaani</t>
  </si>
  <si>
    <t>0333-2283416</t>
  </si>
  <si>
    <t>Ejaz mehmood</t>
  </si>
  <si>
    <t>0335-8270100</t>
  </si>
  <si>
    <t>34949595   Osama</t>
  </si>
  <si>
    <t>Anwer</t>
  </si>
  <si>
    <t>0300-0404675 Hisence</t>
  </si>
  <si>
    <t>Asif bin rizwan</t>
  </si>
  <si>
    <t>0336-0333184 Hisence + SKM</t>
  </si>
  <si>
    <t>Chemical Equip Solution</t>
  </si>
  <si>
    <t>03212625010    Imran</t>
  </si>
  <si>
    <t>Chair repairs wala</t>
  </si>
  <si>
    <t>0317-1208651</t>
  </si>
  <si>
    <t>0315-2676317</t>
  </si>
  <si>
    <t>Anwar Sadaat &amp; CO.</t>
  </si>
  <si>
    <t>Saleem 0302-8206045      34892031-32</t>
  </si>
  <si>
    <t>Zeeshan EFU</t>
  </si>
  <si>
    <t>0311-6104994</t>
  </si>
  <si>
    <t>Asad Total Construction</t>
  </si>
  <si>
    <t>03008234895</t>
  </si>
  <si>
    <t>Mohsin Umer  Turkish Consulate</t>
  </si>
  <si>
    <t>0333-2741142</t>
  </si>
  <si>
    <t>mohsinomer84@gmail.com</t>
  </si>
  <si>
    <t>Hardees</t>
  </si>
  <si>
    <t>0300-0642273</t>
  </si>
  <si>
    <t>Kamran Aziz EBM &amp; Zeelaf</t>
  </si>
  <si>
    <t>Kamran Aziz  0307-8881274</t>
  </si>
  <si>
    <t>111-326-326        EXT 470</t>
  </si>
  <si>
    <t>Shoaib muhammad zeelaf</t>
  </si>
  <si>
    <t>0332-2243851</t>
  </si>
  <si>
    <t>Farrukh EBM</t>
  </si>
  <si>
    <t>0321-3286138</t>
  </si>
  <si>
    <t>Zulfiquar Core Wala</t>
  </si>
  <si>
    <t>0311-2763947</t>
  </si>
  <si>
    <t>Muzammil</t>
  </si>
  <si>
    <t>0321-2341501</t>
  </si>
  <si>
    <t>0300-2269562</t>
  </si>
  <si>
    <t>Hairat Khan Crane lifter wala thirtyparty certified unileve</t>
  </si>
  <si>
    <t>0300-2833485</t>
  </si>
  <si>
    <t>Javed Total Conctruction</t>
  </si>
  <si>
    <t>0304-6669004</t>
  </si>
  <si>
    <t>Waqar Ahmed Khan Indus TIH</t>
  </si>
  <si>
    <t>0321-8268494</t>
  </si>
  <si>
    <t>35112709-17   EXT 2494</t>
  </si>
  <si>
    <t xml:space="preserve">HQ nut bolt </t>
  </si>
  <si>
    <t>32415964</t>
  </si>
  <si>
    <t>Center Point 19th Floor</t>
  </si>
  <si>
    <t>(021) 35316009   2700  Madam Zurdana</t>
  </si>
  <si>
    <t>FTC Fakhri Trade Center  Roof Num</t>
  </si>
  <si>
    <t>32640218</t>
  </si>
  <si>
    <t>Shakeel Bhai Pakistan Engineering Council</t>
  </si>
  <si>
    <t>0314-2248699</t>
  </si>
  <si>
    <t xml:space="preserve">Universal Fittings Atif </t>
  </si>
  <si>
    <t>03232795596</t>
  </si>
  <si>
    <t>Uncle Riaz</t>
  </si>
  <si>
    <t>0322-2514551</t>
  </si>
  <si>
    <t>0321-2260000</t>
  </si>
  <si>
    <t>Farrukh zeelaf account</t>
  </si>
  <si>
    <t>0321-2871762</t>
  </si>
  <si>
    <t>Rameez Total</t>
  </si>
  <si>
    <t>0304-6669056</t>
  </si>
  <si>
    <t>Orient Pool (Astral Pool)</t>
  </si>
  <si>
    <t>35877335</t>
  </si>
  <si>
    <t>Amir Aali   0300-8268517</t>
  </si>
  <si>
    <t>Sheikh Abdur Rehman JPMC</t>
  </si>
  <si>
    <t>0304-6669057</t>
  </si>
  <si>
    <t>Raj Traders EX-Fakhri Brothers</t>
  </si>
  <si>
    <t>0332-3617652</t>
  </si>
  <si>
    <t>info@rajtraders.net</t>
  </si>
  <si>
    <t xml:space="preserve">Arsalan  FTC </t>
  </si>
  <si>
    <t>0317-8553285</t>
  </si>
  <si>
    <t>Tariq Regger</t>
  </si>
  <si>
    <t>0345-2624883</t>
  </si>
  <si>
    <t>Faisal sweeper</t>
  </si>
  <si>
    <t>0345-4912860</t>
  </si>
  <si>
    <t>A H Associates</t>
  </si>
  <si>
    <t>0312-8534857</t>
  </si>
  <si>
    <t xml:space="preserve">Zeelaf Payment </t>
  </si>
  <si>
    <t>Zaki  0321-2871762</t>
  </si>
  <si>
    <t>Hammad Flange</t>
  </si>
  <si>
    <t>0324-2352221</t>
  </si>
  <si>
    <t xml:space="preserve">Jahangeer </t>
  </si>
  <si>
    <t>0313-2949094</t>
  </si>
  <si>
    <t>Dawood suzuki</t>
  </si>
  <si>
    <t>0313-2375541</t>
  </si>
  <si>
    <t>Afaq Lodhi Falcon Gas Contractor</t>
  </si>
  <si>
    <t>0333-2493557</t>
  </si>
  <si>
    <t>afaqlodhi@gmail.com</t>
  </si>
  <si>
    <t>INCO</t>
  </si>
  <si>
    <t>35886327</t>
  </si>
  <si>
    <t>03332116520</t>
  </si>
  <si>
    <t>Madani Cloth</t>
  </si>
  <si>
    <t>32433912</t>
  </si>
  <si>
    <t>Shan Factory</t>
  </si>
  <si>
    <t>0345-8128786</t>
  </si>
  <si>
    <t>Bharmal</t>
  </si>
  <si>
    <t xml:space="preserve"> Abbas 0332-3504650</t>
  </si>
  <si>
    <t xml:space="preserve"> 021-32621213</t>
  </si>
  <si>
    <t>Abbas 0335-3804920</t>
  </si>
  <si>
    <t>0332-2122785</t>
  </si>
  <si>
    <t>021 32401602    021-32465198    Rikshaw driver  0322-3572994</t>
  </si>
  <si>
    <t>0300-2307764</t>
  </si>
  <si>
    <t>KTM</t>
  </si>
  <si>
    <t>Khalid najmi   03018244320    03018244314</t>
  </si>
  <si>
    <t>Maxon Chemical</t>
  </si>
  <si>
    <t>Muneer 0300-7387303</t>
  </si>
  <si>
    <t>Accounts Ibraheem   0345-3375009</t>
  </si>
  <si>
    <t>Nazim Pipe Contractor falcon</t>
  </si>
  <si>
    <t>0305-3243134</t>
  </si>
  <si>
    <t>Munna ducting zeelaf</t>
  </si>
  <si>
    <t>0313-1098680</t>
  </si>
  <si>
    <t>Danish (sales tax invoices representative)</t>
  </si>
  <si>
    <t>0333-3217556</t>
  </si>
  <si>
    <t>Ghazanfer ali naveed malik accountant</t>
  </si>
  <si>
    <t>0332-6321153</t>
  </si>
  <si>
    <t>syedghanzanfarali2007@gmail.com</t>
  </si>
  <si>
    <t>Total Construction Owner RAMEEZ</t>
  </si>
  <si>
    <t>0301-8297644</t>
  </si>
  <si>
    <t>Abbas Ali Jamia Chiller Maintenance</t>
  </si>
  <si>
    <t>0317-2563201</t>
  </si>
  <si>
    <t>Mitsubishi</t>
  </si>
  <si>
    <t>14 A Floor, The Harbour Front, HC-3, Dolmen City, Block 4, Scheme-5, Clifton, Karachi-75600, Pakistan
Telephone +92-21-35294361</t>
  </si>
  <si>
    <t>E-Shop Hashoo Center</t>
  </si>
  <si>
    <t>Mustafa   0321-8991005    32763018</t>
  </si>
  <si>
    <t>Deals in Caravell , SHARP, SAMSUNG, HITACHI, SUPER GENERAL</t>
  </si>
  <si>
    <t>Mcdonald Siza Food</t>
  </si>
  <si>
    <t>Retention money follow up   02138400000</t>
  </si>
  <si>
    <t>EXT 2011</t>
  </si>
  <si>
    <t>IMTIAZ SUPER MARKET OFFICE</t>
  </si>
  <si>
    <t xml:space="preserve">PRESTIGE TOWER  7TH FLOOR JAIL CHOWRANGI NEAR CHASE UP </t>
  </si>
  <si>
    <t>KAMRAN SHB 0317-8900012  OWAIS 0336-0025045</t>
  </si>
  <si>
    <t>Data Electronics</t>
  </si>
  <si>
    <t>32751064   32735014</t>
  </si>
  <si>
    <t xml:space="preserve">deals in AC fridge </t>
  </si>
  <si>
    <t>My Interior Interior Contractor</t>
  </si>
  <si>
    <t>Mazher jilani,  03002020982     M yousuf   03218267712</t>
  </si>
  <si>
    <t>36679835            Khurram Ahmed  0300-0642198</t>
  </si>
  <si>
    <t>Ahsan  Pump repairing</t>
  </si>
  <si>
    <t>32783395   M Ahsan 0300-2261844  Asif 0321-2233121</t>
  </si>
  <si>
    <t>Faheem Electrician</t>
  </si>
  <si>
    <t>0316-2202190   0323-2473044</t>
  </si>
  <si>
    <t>Total Construction Hassan</t>
  </si>
  <si>
    <t>0304-6669061</t>
  </si>
  <si>
    <t>Kashif Suzuki nasir colony</t>
  </si>
  <si>
    <t>0304-2525988</t>
  </si>
  <si>
    <t>Dominars</t>
  </si>
  <si>
    <t>Fayaz 0301-8480303</t>
  </si>
  <si>
    <t>Electricican waseem</t>
  </si>
  <si>
    <t>0315-8176322</t>
  </si>
  <si>
    <t>Khurram Telephone technician</t>
  </si>
  <si>
    <t>0343-2635862</t>
  </si>
  <si>
    <t>NEC Phone Technician Shakeel</t>
  </si>
  <si>
    <t>0333-2447130</t>
  </si>
  <si>
    <t>INDUS TOOLS AND HARDWARE STORE</t>
  </si>
  <si>
    <t>9221-32433036, 32437327</t>
  </si>
  <si>
    <t>9221-32410296</t>
  </si>
  <si>
    <t>Sanitry solution</t>
  </si>
  <si>
    <t>0331-6516110</t>
  </si>
  <si>
    <t>PVC Supplier Paposh</t>
  </si>
  <si>
    <t>Iqbal Core</t>
  </si>
  <si>
    <t>0333-2195951</t>
  </si>
  <si>
    <t>Zafar iqbal (Sweeper)</t>
  </si>
  <si>
    <t>0303-2038547</t>
  </si>
  <si>
    <t>Unigas</t>
  </si>
  <si>
    <t>35680096  35685882  M .Saleem 0333-2483950</t>
  </si>
  <si>
    <t>Danish Pump</t>
  </si>
  <si>
    <t>32419888</t>
  </si>
  <si>
    <t>0321-9268363</t>
  </si>
  <si>
    <t xml:space="preserve">Computer Technician </t>
  </si>
  <si>
    <t>0345-3456198</t>
  </si>
  <si>
    <t>Rubbe Isolator</t>
  </si>
  <si>
    <t>M Shafi  0345-2819762</t>
  </si>
  <si>
    <t>Riksaw   Gul nazeer</t>
  </si>
  <si>
    <t>0346-2513380</t>
  </si>
  <si>
    <t>TPL Tracker Nehal Ahmed</t>
  </si>
  <si>
    <t>0349-0340772</t>
  </si>
  <si>
    <t>Orient Electric</t>
  </si>
  <si>
    <t>35377696    35375991</t>
  </si>
  <si>
    <t>Saleem Clothes</t>
  </si>
  <si>
    <t>03002835595       32432459</t>
  </si>
  <si>
    <t>Hasnain traders GIZRI</t>
  </si>
  <si>
    <t>35163688     0333-2000630</t>
  </si>
  <si>
    <t>Talha Father</t>
  </si>
  <si>
    <t>0341-6993609</t>
  </si>
  <si>
    <t>Mr. Inaam</t>
  </si>
  <si>
    <t>Khurram Mustafa Bank Al-Falah</t>
  </si>
  <si>
    <t>021- 33123959</t>
  </si>
  <si>
    <t>Zubair Duct</t>
  </si>
  <si>
    <t>0313-2350705</t>
  </si>
  <si>
    <t>MEP Global Technologies</t>
  </si>
  <si>
    <t>Farrukh  Rahil   0321-9281988</t>
  </si>
  <si>
    <t xml:space="preserve">Kamran Hassan Bank Al-Falah </t>
  </si>
  <si>
    <t>0333-2166671</t>
  </si>
  <si>
    <t>Fiber tech  tank deal</t>
  </si>
  <si>
    <t>fareed 0300-8256189</t>
  </si>
  <si>
    <t>02135055699              35068107</t>
  </si>
  <si>
    <t>Touqeer Total Construction</t>
  </si>
  <si>
    <t>0300-8264075</t>
  </si>
  <si>
    <t>Adil FTC</t>
  </si>
  <si>
    <t>0337-8049132</t>
  </si>
  <si>
    <t>Azaad duct</t>
  </si>
  <si>
    <t>0315-8890156</t>
  </si>
  <si>
    <t>0322-2601943</t>
  </si>
  <si>
    <t>MCB Ittehad br</t>
  </si>
  <si>
    <t>35886159   35885756</t>
  </si>
  <si>
    <t>imran c/o feroz shb</t>
  </si>
  <si>
    <t>0332-7343891</t>
  </si>
  <si>
    <t>0312-0262223</t>
  </si>
  <si>
    <t>Noman EFU staff</t>
  </si>
  <si>
    <t>0316-2420851</t>
  </si>
  <si>
    <t>Ramzan  Samsung dealer</t>
  </si>
  <si>
    <t>0321-4734041</t>
  </si>
  <si>
    <t>Obaid Hussain &amp; Co</t>
  </si>
  <si>
    <t>0345-6555571</t>
  </si>
  <si>
    <t>IRTIAZA 0336-1089643</t>
  </si>
  <si>
    <t>Shoaib  Intervit</t>
  </si>
  <si>
    <t>0313-4748754</t>
  </si>
  <si>
    <t xml:space="preserve">Rizwan </t>
  </si>
  <si>
    <t>kb.services381@gmail.com</t>
  </si>
  <si>
    <t>Imran Choori wala</t>
  </si>
  <si>
    <t>0320-3205693</t>
  </si>
  <si>
    <t>Amjad Sahab Iqbal Sons</t>
  </si>
  <si>
    <t>0300-8266688</t>
  </si>
  <si>
    <t>Arif Panel Wala</t>
  </si>
  <si>
    <t>0320-0290027   0331-2102088</t>
  </si>
  <si>
    <t>Tajammul Sahab</t>
  </si>
  <si>
    <t>0333-2259399</t>
  </si>
  <si>
    <t>0336-5248350</t>
  </si>
  <si>
    <t>The Pump shop</t>
  </si>
  <si>
    <t>Rehan  0300-9270556</t>
  </si>
  <si>
    <t>Camera technician</t>
  </si>
  <si>
    <t>Danish 0320-3112345</t>
  </si>
  <si>
    <t>Madina Store Shersha</t>
  </si>
  <si>
    <t>M .Rehman  0322-2195070</t>
  </si>
  <si>
    <t>deals in valves and controls</t>
  </si>
  <si>
    <t>Al Abaik Tech (PABX and Cameras Issues)</t>
  </si>
  <si>
    <t>Tariq 0335-1374157  whatsApp 0322-2143434</t>
  </si>
  <si>
    <t>Ameer</t>
  </si>
  <si>
    <t>Fayaaz (PABX and Cameras Issues)</t>
  </si>
  <si>
    <t>0315-9551188</t>
  </si>
  <si>
    <t>Ali Hassan NEC</t>
  </si>
  <si>
    <t>0335-8109192</t>
  </si>
  <si>
    <t>Ashraf Chiller repair</t>
  </si>
  <si>
    <t>0300-2360558</t>
  </si>
  <si>
    <t>Engineering Solution HDPE</t>
  </si>
  <si>
    <t>Naveed 0331-2525427</t>
  </si>
  <si>
    <t>Ameen Season master</t>
  </si>
  <si>
    <t>0333-3805111</t>
  </si>
  <si>
    <t>AH Ahmed Aly   (Fire Pumps and Fire Equipment</t>
  </si>
  <si>
    <t>34548345-47  Shafeeq 0300-8223110</t>
  </si>
  <si>
    <t>Singer Showroom</t>
  </si>
  <si>
    <t xml:space="preserve">
Place Type : Electronics Store, Store
Address : Shop # 3، Rufi Lake Drive، block-18 Gulistan-e-Johar، Block 18 Gulistan-e-Johar, Karachi, Karachi City, Sindh, Pakistan
Coordinate : 24.9076973, 67.1196584
Phone : +92 21 34636286
Rating : 4.20
Website : www.singer.com.pk
</t>
  </si>
  <si>
    <t>Mughal Pak Hydraulic Lahore</t>
  </si>
  <si>
    <t>F-18/19/20, Bilal Centre, Nicholson Road, Lahore-54000, Pakistan.
Tel: (92-42) 3628 4167-69 (3 Lines) | Fax: (92-42) 36284170 .
eMailmohsin@pakhydraulic.com,pakhyd@yahoo.com.
Web: www.pakhydraulic.com. 
Facebook: https://www.facebook.com/pakhydraulic 
Skype: mohsin.n.mughal</t>
  </si>
  <si>
    <t>Waheed Sons Porta</t>
  </si>
  <si>
    <t>021-35078096-98
03138004444</t>
  </si>
  <si>
    <t>0323-2612135    0323-2110727</t>
  </si>
  <si>
    <t>Authorized gas contractor</t>
  </si>
  <si>
    <t>Click me</t>
  </si>
  <si>
    <t>Hatim FTC 06th floor  Mr Ejaaz</t>
  </si>
  <si>
    <t>0300-2152952</t>
  </si>
  <si>
    <t>S. Furqan Maqbool  WILO</t>
  </si>
  <si>
    <t>0345-2185138</t>
  </si>
  <si>
    <t>Furqan.maqbool@wilo-emea.com</t>
  </si>
  <si>
    <t>Mehmood Pipe shershaw anwer partner</t>
  </si>
  <si>
    <t>0348-4664469</t>
  </si>
  <si>
    <t xml:space="preserve">Bank Al-Falah 06th floor </t>
  </si>
  <si>
    <t>33123833    33123823  Finance</t>
  </si>
  <si>
    <t>331238687  Reception</t>
  </si>
  <si>
    <t>Bilal mughal</t>
  </si>
  <si>
    <t>0311-0250308</t>
  </si>
  <si>
    <t>Al- Ansar Engineering &amp; mechanical Services</t>
  </si>
  <si>
    <t>Khaleel Ahmed   0300-2017893</t>
  </si>
  <si>
    <t>Green Technology (Samsung Agent)</t>
  </si>
  <si>
    <t>Ibrar Ahmed Islamabad 0322-6760301</t>
  </si>
  <si>
    <t>+92 42 37179319     0321 3387452</t>
  </si>
  <si>
    <t>info@greengroup.pk</t>
  </si>
  <si>
    <t>Plaza No 61-CCA, 2nd Floor, Phase-8,
                   Ext Park View, Defence Housing Authority,
                    Lahore Cantt-54810, Pakistan 54810, Pakistan</t>
  </si>
  <si>
    <t>Camera Technician Mr. Ameer</t>
  </si>
  <si>
    <t>0321-2839966</t>
  </si>
  <si>
    <t>Waseem Bank Al-Falah</t>
  </si>
  <si>
    <t>0346-2404046</t>
  </si>
  <si>
    <t>Shahid rigger</t>
  </si>
  <si>
    <t>0341-2172289</t>
  </si>
  <si>
    <t>Mukhtiar Nadeem bhai brother</t>
  </si>
  <si>
    <t>0333-2845414</t>
  </si>
  <si>
    <t>0311-2246229</t>
  </si>
  <si>
    <t>ME Architects  Yousuf</t>
  </si>
  <si>
    <t>021-35846562   0315-2382932</t>
  </si>
  <si>
    <t>ME Architects  Mohsin Ejaz</t>
  </si>
  <si>
    <t>0321 2329982</t>
  </si>
  <si>
    <t>Qasim total</t>
  </si>
  <si>
    <t>0304-6669053</t>
  </si>
  <si>
    <t>Zahid Nasir Colony</t>
  </si>
  <si>
    <t>0332-8205175</t>
  </si>
  <si>
    <t>Khan Brother services (VRF and Split) JPMC</t>
  </si>
  <si>
    <t>Rizwan Sahab 0322-2262221</t>
  </si>
  <si>
    <t>Haseef ur rehman (saeed saim brother)</t>
  </si>
  <si>
    <t>0320-2591007</t>
  </si>
  <si>
    <t>Azam Corporation</t>
  </si>
  <si>
    <t>35886098</t>
  </si>
  <si>
    <t>M. Kashif Suzuki</t>
  </si>
  <si>
    <t>0313-3711451</t>
  </si>
  <si>
    <t>Universal Fire Protection Deals in NOVEC</t>
  </si>
  <si>
    <t>Office No. 302, Rehman Center, Opp Shama Metro Bus Stop، Ferozepur Road, Ichhra, Lahore, Punjab 54600, Pakistan</t>
  </si>
  <si>
    <t>+92 42 37429761, 37429773</t>
  </si>
  <si>
    <t>Abrar 0321-9700008</t>
  </si>
  <si>
    <t>info@universalfireprotection.com.pk</t>
  </si>
  <si>
    <t>Firetech Enterprised limited Deals in NOVEC</t>
  </si>
  <si>
    <t>35298461-2</t>
  </si>
  <si>
    <t>0333-4889908 Khurram Sarwar</t>
  </si>
  <si>
    <t>Tree House (deals in interior construction)</t>
  </si>
  <si>
    <t>Nazia Badar 0321-8710867</t>
  </si>
  <si>
    <t>FireStop Aids pvt limited (deals in NOVEC)</t>
  </si>
  <si>
    <t xml:space="preserve"> 92-213-2313065      0321-9231276 </t>
  </si>
  <si>
    <t>Suite #3,Ground Floor, Dinar Chamber,West Wharf Road, P.O.Box: 5786, Karachi, Sindh, Pakistan</t>
  </si>
  <si>
    <t>M. Masnha Insulator (nick name M. Gulfam)</t>
  </si>
  <si>
    <t>0305-2985570</t>
  </si>
  <si>
    <t>0345-6800640  0333-8667271</t>
  </si>
  <si>
    <t>PERVEZ PYAR 2nd Floor Wizard Lab</t>
  </si>
  <si>
    <t>0321-9200579</t>
  </si>
  <si>
    <t>Asad (nueplex)</t>
  </si>
  <si>
    <t>0304-8850106</t>
  </si>
  <si>
    <t>Asad Father Carpenter</t>
  </si>
  <si>
    <t>0300-2180185</t>
  </si>
  <si>
    <t>HDPE Naveed</t>
  </si>
  <si>
    <t>0331-2525427</t>
  </si>
  <si>
    <t>Porta shop Murtaza Toheed Commercial</t>
  </si>
  <si>
    <t>0345-2502935</t>
  </si>
  <si>
    <t>Younus Sanitry</t>
  </si>
  <si>
    <t>0321-2115484</t>
  </si>
  <si>
    <t>Atlas Geyser and home appliances</t>
  </si>
  <si>
    <t>92 332 9627070</t>
  </si>
  <si>
    <t>03002103879 Karachi agent Khalid sahab</t>
  </si>
  <si>
    <t>Durr Sohail meer (ceramic)</t>
  </si>
  <si>
    <t>0311-5422791</t>
  </si>
  <si>
    <t>0315-8780307</t>
  </si>
  <si>
    <t>NAS GAS</t>
  </si>
  <si>
    <t>info@nasgas.com</t>
  </si>
  <si>
    <t>Ariston   Harmain traders</t>
  </si>
  <si>
    <t>0335-2000638</t>
  </si>
  <si>
    <t>35866352</t>
  </si>
  <si>
    <t>Azam plumber</t>
  </si>
  <si>
    <t>0300-2088573</t>
  </si>
  <si>
    <t>Tehseen brother of tahir printer</t>
  </si>
  <si>
    <t>0323-2566382</t>
  </si>
  <si>
    <t>M. Ismail Jee Sanitary (PORTA)</t>
  </si>
  <si>
    <t>M. Hussain 0345-2502935</t>
  </si>
  <si>
    <t>Touheed Commercial Phase V  35865636   35864652</t>
  </si>
  <si>
    <t>Nazeer autocad</t>
  </si>
  <si>
    <t>0344-2139160</t>
  </si>
  <si>
    <t>FCU MDV  Zahid</t>
  </si>
  <si>
    <t>03012188143</t>
  </si>
  <si>
    <t>Dadex Faisal</t>
  </si>
  <si>
    <t>0335 2178632</t>
  </si>
  <si>
    <t>S. Abdullah</t>
  </si>
  <si>
    <t>0311-2557759</t>
  </si>
  <si>
    <t>Computer shop (NAZ Plaza)</t>
  </si>
  <si>
    <t>0345-2820529</t>
  </si>
  <si>
    <t>02132361966</t>
  </si>
  <si>
    <t>Shahid sahab YH associates</t>
  </si>
  <si>
    <t>0323-2590057</t>
  </si>
  <si>
    <t>0333-2315013</t>
  </si>
  <si>
    <t>Indus Yasir</t>
  </si>
  <si>
    <t>0304-6669032</t>
  </si>
  <si>
    <t>Rehan Traders Shershah cables</t>
  </si>
  <si>
    <t>https://www.lookup.pk/dynamic/search.aspx?searchtype=cat&amp;class_id=4563&amp;city_id=1</t>
  </si>
  <si>
    <t>UK Electric Shershah cables</t>
  </si>
  <si>
    <t>https://mkhalid-cable-uk-cable-merchant.business.site/</t>
  </si>
  <si>
    <t>Nisar Welder</t>
  </si>
  <si>
    <t>0305-2424241</t>
  </si>
  <si>
    <t>Shahab Shams Gas supplier</t>
  </si>
  <si>
    <t>0300-2161525</t>
  </si>
  <si>
    <t xml:space="preserve">Fine Gas </t>
  </si>
  <si>
    <t>0345-2089089</t>
  </si>
  <si>
    <t>Pakistan Oxygen</t>
  </si>
  <si>
    <t>021-32313361</t>
  </si>
  <si>
    <t>Talha son of haneef plumber</t>
  </si>
  <si>
    <t>0332-3941196</t>
  </si>
  <si>
    <t>Asif Fiber</t>
  </si>
  <si>
    <t>0312-2668494</t>
  </si>
  <si>
    <t>Shabbir regger</t>
  </si>
  <si>
    <t>0322-2094779</t>
  </si>
  <si>
    <t>Noman- Asstt Zeeshan  FCU / Chiller supplier</t>
  </si>
  <si>
    <t>0308-2701234</t>
  </si>
  <si>
    <t>Noman 0300-8374090</t>
  </si>
  <si>
    <t>M.Arif 0312-2012417</t>
  </si>
  <si>
    <t>Mr. Noman FCU / Chiller supplir</t>
  </si>
  <si>
    <t>Ghulam Mustaf Allied Engr</t>
  </si>
  <si>
    <t>0334-3715095</t>
  </si>
  <si>
    <t xml:space="preserve">021 35066901 - 13 </t>
  </si>
  <si>
    <t>Kohlar Plumbing Fixtures</t>
  </si>
  <si>
    <t xml:space="preserve"> Riyaz 03009439023</t>
  </si>
  <si>
    <t>Zia 0332-0358800</t>
  </si>
  <si>
    <t>Tariq sahab spring isolator</t>
  </si>
  <si>
    <t>0342-9292593</t>
  </si>
  <si>
    <t>Qasim Y.H Associates</t>
  </si>
  <si>
    <t>0320-4415513</t>
  </si>
  <si>
    <t>Danish Cinema the place accounts</t>
  </si>
  <si>
    <t>0312-2677111</t>
  </si>
  <si>
    <t>Amjad ustad plumber</t>
  </si>
  <si>
    <t>0300-2206271</t>
  </si>
  <si>
    <t>Al-Hamd Owner  Moeen</t>
  </si>
  <si>
    <t>0321-2828419</t>
  </si>
  <si>
    <t>Owais S. Abdullah</t>
  </si>
  <si>
    <t>A. Basit NZ Engineers</t>
  </si>
  <si>
    <t>M. Jawad NZ Engineers</t>
  </si>
  <si>
    <t>0308-2939028</t>
  </si>
  <si>
    <t>Idrees PSO</t>
  </si>
  <si>
    <t>0302-2653242</t>
  </si>
  <si>
    <t>Taimoor copper pipe</t>
  </si>
  <si>
    <t>0321-8236667</t>
  </si>
  <si>
    <t>Tauqeer plumber</t>
  </si>
  <si>
    <t>0333 3867784</t>
  </si>
  <si>
    <t>Rashid insulator / Cladding</t>
  </si>
  <si>
    <t>0310-2142750</t>
  </si>
  <si>
    <t>done caldding work in bank al-falah</t>
  </si>
  <si>
    <t>JAFFAR   BAITUL SUKOON</t>
  </si>
  <si>
    <t>0335-2668830</t>
  </si>
  <si>
    <t>accounts</t>
  </si>
  <si>
    <t>Daikool Industries (PAK)</t>
  </si>
  <si>
    <t>34542112-4</t>
  </si>
  <si>
    <t>Muhammad Hydery mall</t>
  </si>
  <si>
    <t>0334-3224604</t>
  </si>
  <si>
    <t>muhammadnicobar@gmail.com</t>
  </si>
  <si>
    <t>Mukesh Kumar Ground floor tenant</t>
  </si>
  <si>
    <t>0323-7800636</t>
  </si>
  <si>
    <t>Salman Cladding</t>
  </si>
  <si>
    <t>0333-3089889</t>
  </si>
  <si>
    <t>0315-3089889</t>
  </si>
  <si>
    <t>BILAL Switchgear</t>
  </si>
  <si>
    <t>0333-4999151 waseem</t>
  </si>
  <si>
    <t>Muftah uddin Orient water</t>
  </si>
  <si>
    <t>0300-8232965</t>
  </si>
  <si>
    <t>Badar</t>
  </si>
  <si>
    <t>0300-2407880</t>
  </si>
  <si>
    <t>Beldon Wire (Agent Shan Controls)</t>
  </si>
  <si>
    <t>Imran 0300-2037534</t>
  </si>
  <si>
    <t>Anees Grills wala (Jamshed Road)</t>
  </si>
  <si>
    <t>Harsal Electronics (Fast Cable agent)</t>
  </si>
  <si>
    <t>Salman 0301-8216801</t>
  </si>
  <si>
    <t>Araam Bagh</t>
  </si>
  <si>
    <t>Raheem (Nazeer Group)</t>
  </si>
  <si>
    <t>0333-3804744</t>
  </si>
  <si>
    <t>rahim@nazeergroup.com</t>
  </si>
  <si>
    <t>Obaid   (Pioneer Engineering Services SRB Consultant)</t>
  </si>
  <si>
    <t>0341-2427455</t>
  </si>
  <si>
    <t>Gufran (Falcon Shaheen Foundation)</t>
  </si>
  <si>
    <t>0332-2569432</t>
  </si>
  <si>
    <t>M.S Pipe A Hakeemuddin</t>
  </si>
  <si>
    <t>0321-2060210</t>
  </si>
  <si>
    <t>mustafa</t>
  </si>
  <si>
    <t>M.S Pipe Murtaza Guddo</t>
  </si>
  <si>
    <t>32415400</t>
  </si>
  <si>
    <t>Azeem (Pipe fitters)</t>
  </si>
  <si>
    <t>0300-3616290</t>
  </si>
  <si>
    <t>Shamshad YH associates</t>
  </si>
  <si>
    <t>0342-2043262</t>
  </si>
  <si>
    <t>Nawaz cladding</t>
  </si>
  <si>
    <t>0332-3159611</t>
  </si>
  <si>
    <t>Shahzad khan (Dua engineering)</t>
  </si>
  <si>
    <t>0301-2583587     0345-3170964</t>
  </si>
  <si>
    <t>Zahabiya Duct sealent</t>
  </si>
  <si>
    <t>Near Adnan center</t>
  </si>
  <si>
    <t>Waleed The forum</t>
  </si>
  <si>
    <t>0341-2320901</t>
  </si>
  <si>
    <t>Rizwan The place</t>
  </si>
  <si>
    <t>0316-1286139</t>
  </si>
  <si>
    <t>Sadiq EFU Accountant</t>
  </si>
  <si>
    <t>0321-2550861</t>
  </si>
  <si>
    <t>Zain Imtiaz</t>
  </si>
  <si>
    <t>0312-8906126</t>
  </si>
  <si>
    <t>CBC Complaint center</t>
  </si>
  <si>
    <t>35847831-2</t>
  </si>
  <si>
    <t>35388612-3        35382335</t>
  </si>
  <si>
    <t>Faheem colour wala</t>
  </si>
  <si>
    <t>0314-2105406</t>
  </si>
  <si>
    <t>Yousuf PVC works welded fittings</t>
  </si>
  <si>
    <t xml:space="preserve">02136684991  03002132606   03332860681 </t>
  </si>
  <si>
    <t>Asif UPVC welded fittings</t>
  </si>
  <si>
    <t>03013341770</t>
  </si>
  <si>
    <t>Qadri PVC welded fittings</t>
  </si>
  <si>
    <t>02136623016   03002299701</t>
  </si>
  <si>
    <t>Muzammil duct</t>
  </si>
  <si>
    <t>0308-2922141</t>
  </si>
  <si>
    <t>M/S. AMEEJEE VALEEJEE (PVT) LIMITED</t>
  </si>
  <si>
    <t>Ibad saeed 0302-8510869</t>
  </si>
  <si>
    <t xml:space="preserve">Kamran hyder </t>
  </si>
  <si>
    <t>03003777291</t>
  </si>
  <si>
    <t>at falcon fire fighting supervisor</t>
  </si>
  <si>
    <t>Raheem / Fareed (nazeer group)</t>
  </si>
  <si>
    <t>0301-7861446</t>
  </si>
  <si>
    <t>Owner Raheem 0333-3804744</t>
  </si>
  <si>
    <t>Umar Farooq</t>
  </si>
  <si>
    <t>0344-4026254</t>
  </si>
  <si>
    <t>M Saleem (Door Lock + electrician + carpentry)</t>
  </si>
  <si>
    <t>0333-2377020</t>
  </si>
  <si>
    <t>Adam ali</t>
  </si>
  <si>
    <t>0332-3395758</t>
  </si>
  <si>
    <t>0323-2835010   Boltan market</t>
  </si>
  <si>
    <t>Nadir regger</t>
  </si>
  <si>
    <t>0335-3369677</t>
  </si>
  <si>
    <t>VESBO</t>
  </si>
  <si>
    <t>Hassan  0345-2323728</t>
  </si>
  <si>
    <t>Manhole Cover (New Tariq Sanitry) Brand Lion</t>
  </si>
  <si>
    <t>36623130</t>
  </si>
  <si>
    <t>0300-2530485</t>
  </si>
  <si>
    <t>Glue Supplier  Bohra peer</t>
  </si>
  <si>
    <t>0321-5481441</t>
  </si>
  <si>
    <t>0300-2929866</t>
  </si>
  <si>
    <t>0342-3437077</t>
  </si>
  <si>
    <t>Imran insulator</t>
  </si>
  <si>
    <t>0313-1271442</t>
  </si>
  <si>
    <t>Hatim Akhter Burhani Mehal</t>
  </si>
  <si>
    <t>0336-2111052</t>
  </si>
  <si>
    <t>0300-2024450</t>
  </si>
  <si>
    <t>Idrees Burhani</t>
  </si>
  <si>
    <t>03333833957</t>
  </si>
  <si>
    <t>Unique Switch Gear (North Nazimabad)</t>
  </si>
  <si>
    <t>021-36932620 / 36971464</t>
  </si>
  <si>
    <t>United Switch Gear (Lahore)</t>
  </si>
  <si>
    <t>Lahore Office:  92- 42- 5821156</t>
  </si>
  <si>
    <t xml:space="preserve">Shamsi Builders </t>
  </si>
  <si>
    <t>35675474</t>
  </si>
  <si>
    <t xml:space="preserve">Saeed uddin </t>
  </si>
  <si>
    <t>Ali Asgher shop</t>
  </si>
  <si>
    <t>0322-8270451</t>
  </si>
  <si>
    <t>Bilal KALE</t>
  </si>
  <si>
    <t>0340-7866636</t>
  </si>
  <si>
    <t>Saqib Ducting / insulation contractor</t>
  </si>
  <si>
    <t>0346-2153802</t>
  </si>
  <si>
    <t>Al Wajid Enterprises</t>
  </si>
  <si>
    <t>Email
alwajid@yahoo.com
Contact No
0333-3553409
0333-3206484
03343805809</t>
  </si>
  <si>
    <t>Khalid bhai PES</t>
  </si>
  <si>
    <t>0316-2246653</t>
  </si>
  <si>
    <t>Baitul sukoon Accounts</t>
  </si>
  <si>
    <t>021 34553835</t>
  </si>
  <si>
    <t>34553942</t>
  </si>
  <si>
    <t xml:space="preserve">Tawakal Refrigration copper pipe walla </t>
  </si>
  <si>
    <t>35821125</t>
  </si>
  <si>
    <t>Muneer hussain suzuki</t>
  </si>
  <si>
    <t>0300-3399098</t>
  </si>
  <si>
    <t>Premier Systems Pvt ltd</t>
  </si>
  <si>
    <t>Asif Khan 0311-2314442</t>
  </si>
  <si>
    <t>32456400  32456423</t>
  </si>
  <si>
    <t>Guddu insulator</t>
  </si>
  <si>
    <t>0315-8491552</t>
  </si>
  <si>
    <t>Ali Enterprises (Deal in Fire Equipment)</t>
  </si>
  <si>
    <t>0336-3926588</t>
  </si>
  <si>
    <t>Ahmed Zohaib Khambaty</t>
  </si>
  <si>
    <t>Shani Suzuko wala phase 2 dha</t>
  </si>
  <si>
    <t>0324-2019096</t>
  </si>
  <si>
    <t>Saeed Lala</t>
  </si>
  <si>
    <t>0349-2542810</t>
  </si>
  <si>
    <t>Tanveer FND</t>
  </si>
  <si>
    <t>JUZER FND</t>
  </si>
  <si>
    <t>0345-6177304</t>
  </si>
  <si>
    <t>Hassan Amir SEM</t>
  </si>
  <si>
    <t>0336-2546644</t>
  </si>
  <si>
    <t>JEI Switchgear</t>
  </si>
  <si>
    <t>04237510222; 04237510334</t>
  </si>
  <si>
    <t>Usman mughal director 0321-8454589</t>
  </si>
  <si>
    <t>Najaf SEM engineers</t>
  </si>
  <si>
    <t>0334-0012129</t>
  </si>
  <si>
    <t>Sunbeam AJLAL</t>
  </si>
  <si>
    <t>0333-1253483</t>
  </si>
  <si>
    <t>Tayyab traders Fittings BIS</t>
  </si>
  <si>
    <t>32419823 32415812</t>
  </si>
  <si>
    <t>Azhar 0300-9215292</t>
  </si>
  <si>
    <t>Haseeb ur rehman (saeed saim brother)</t>
  </si>
  <si>
    <t>0333 2110107</t>
  </si>
  <si>
    <t>Raised Floor</t>
  </si>
  <si>
    <t>Alpha Technologies International</t>
  </si>
  <si>
    <t>34395409</t>
  </si>
  <si>
    <t>info@alpha.com</t>
  </si>
  <si>
    <t>BLOCK 6 PECHS KARACHI</t>
  </si>
  <si>
    <t>Sher khan</t>
  </si>
  <si>
    <t>0333-3765676</t>
  </si>
  <si>
    <t>Regid threading machine</t>
  </si>
  <si>
    <t>Mobeen 03332186679 0313-2495639</t>
  </si>
  <si>
    <t>Rehan 0333-3507296  Faizan 0310-8829968</t>
  </si>
  <si>
    <t>SCON Farhan</t>
  </si>
  <si>
    <t>03008421533</t>
  </si>
  <si>
    <t>SCON Amir Tufail 0320-9919913</t>
  </si>
  <si>
    <t>SCON Farheen 0320-9919914</t>
  </si>
  <si>
    <t>WAJIH FND</t>
  </si>
  <si>
    <t>0300-0544605</t>
  </si>
  <si>
    <t>Fazal Elahi &amp; Sons Insulation</t>
  </si>
  <si>
    <t>+92 323 8831094
sfazalilahi3@gmail.com</t>
  </si>
  <si>
    <t>Rizwan Rafiq SEM</t>
  </si>
  <si>
    <t>0333-2889907</t>
  </si>
  <si>
    <t>Thumb International (season master)</t>
  </si>
  <si>
    <t>0333-2312805 Bilal hussain</t>
  </si>
  <si>
    <t>Niaz Chiller card repairing</t>
  </si>
  <si>
    <t>0300 3399775</t>
  </si>
  <si>
    <t>Asif Chiller rapairing wala</t>
  </si>
  <si>
    <t>0334-3436323</t>
  </si>
  <si>
    <t>Agreement Status for 2nd floor (Rs 210,00 has Fixed Doposit e.g: 70,000 x 3 = 210,000  3 Months security deposit)</t>
  </si>
  <si>
    <t>Agreement Status for Ground Floor  (MUKESH KUMAR Rs 201,000 fixed deposit)</t>
  </si>
  <si>
    <t>Agreement Status for 3rd Floor  (Blue Lines Office)</t>
  </si>
  <si>
    <t>Agreement Status for Shop (Abdul Rasheed Bhai)</t>
  </si>
  <si>
    <t>S.No</t>
  </si>
  <si>
    <t>Rent month</t>
  </si>
  <si>
    <t>amount</t>
  </si>
  <si>
    <t>15 Dec 21 To 15 Jan 22</t>
  </si>
  <si>
    <t>Given advance at time of possession</t>
  </si>
  <si>
    <t>To rehana aunty</t>
  </si>
  <si>
    <t>15 Jan 22 To 15 Feb 22</t>
  </si>
  <si>
    <t>15 Feb 22 To 15 Mar 22</t>
  </si>
  <si>
    <t>See comment</t>
  </si>
  <si>
    <t>CBC cleared</t>
  </si>
  <si>
    <t>15 Mar 22 To 15 Apr 22</t>
  </si>
  <si>
    <t>15 Apr 22 To 15 May 22</t>
  </si>
  <si>
    <t xml:space="preserve">received </t>
  </si>
  <si>
    <t>15 May 22 To 15 June 22</t>
  </si>
  <si>
    <t>15 June 22 To 15 July 22</t>
  </si>
  <si>
    <t>15 Jul 22 To 15 Aug 22</t>
  </si>
  <si>
    <t>received</t>
  </si>
  <si>
    <t>15 Aug 22 To 15 Sep 22</t>
  </si>
  <si>
    <t>24 Sept 21 To 15 Oct 22</t>
  </si>
  <si>
    <t>Due</t>
  </si>
  <si>
    <t>25 Oct 21 To 15 Nov 22</t>
  </si>
  <si>
    <t>new aggr made with new name</t>
  </si>
  <si>
    <t>Agreement Status for 2nd floor Wizard Lab (Rs 124,00 has Fixed Doposit)</t>
  </si>
  <si>
    <t>Dec month rent was 26200</t>
  </si>
  <si>
    <t>given to rehana aunty remaining 2400</t>
  </si>
  <si>
    <t>advance received Rs 1400 in march 21 used on office cash</t>
  </si>
  <si>
    <t>after advance less 1400</t>
  </si>
  <si>
    <t>Given to rehana aunty</t>
  </si>
  <si>
    <t>Click for comment</t>
  </si>
  <si>
    <t>received by azeem</t>
  </si>
  <si>
    <t>CBC payemnt remaining</t>
  </si>
  <si>
    <t>Agreement Status for 2nd floor Wizard Lab (Nov-20 to Sept 21)</t>
  </si>
  <si>
    <t>received in advance on 31 3 21</t>
  </si>
  <si>
    <t>received cash on 9-6-21 Given to rehana aunty</t>
  </si>
  <si>
    <t>received cash Given to rehana aunty (given in office)</t>
  </si>
  <si>
    <t>Agreement Status for 3rd floor Bluelines Office 2-C Building (Bilal House)</t>
  </si>
  <si>
    <t>Given to Rehana aunty</t>
  </si>
  <si>
    <t>Used by azeem in office cash</t>
  </si>
  <si>
    <t>Old Agreement (Mar 18 to Jan 19)</t>
  </si>
  <si>
    <t>Revised Agreement 
(Feb 19 to Dec 19)</t>
  </si>
  <si>
    <t>Difference amount</t>
  </si>
  <si>
    <t>February 2019 rent</t>
  </si>
  <si>
    <t>March 2019 rent</t>
  </si>
  <si>
    <t>Total  amount</t>
  </si>
  <si>
    <t>Rent for the month of Apirl 2019 will be as    Rs 61,900 + 5132 =</t>
  </si>
  <si>
    <t>Rent for the month of May 2019 will be as    Rs 61,900 &amp; so on</t>
  </si>
  <si>
    <t>received on 29-9-22</t>
  </si>
  <si>
    <t>IPC-10</t>
  </si>
  <si>
    <t>IPC-11</t>
  </si>
  <si>
    <t>Deutsche Bank</t>
  </si>
  <si>
    <t>Running Bill No 1</t>
  </si>
  <si>
    <t>Owais Dadex</t>
  </si>
  <si>
    <t>0300-2892943</t>
  </si>
  <si>
    <t>Owais_traders021@hotmail.com</t>
  </si>
  <si>
    <t>Bill for the month of Sept 22</t>
  </si>
  <si>
    <t>Consultant</t>
  </si>
  <si>
    <t>316</t>
  </si>
  <si>
    <t>JPMC PSHCHIATRY</t>
  </si>
  <si>
    <t>HVAC work Food court hydery</t>
  </si>
  <si>
    <t>Variation order for Motorized damper</t>
  </si>
  <si>
    <t>Yousuf John</t>
  </si>
  <si>
    <t>0336-9223313</t>
  </si>
  <si>
    <t>Abid 0300-2315362</t>
  </si>
  <si>
    <t>received on 24-10-22</t>
  </si>
  <si>
    <t>Total Receivables Amount Rs</t>
  </si>
  <si>
    <t>Final Bill</t>
  </si>
  <si>
    <t>Running Bill</t>
  </si>
  <si>
    <t>From</t>
  </si>
  <si>
    <t>Bill for the month of Oct 22</t>
  </si>
  <si>
    <t>GSK OFFICE</t>
  </si>
  <si>
    <t>edited by sheheryar idress removed SRB amount</t>
  </si>
  <si>
    <t>Ali Falcon</t>
  </si>
  <si>
    <t>0332-3079366</t>
  </si>
  <si>
    <t>Variation order for sprinkler pipes</t>
  </si>
  <si>
    <t>Variation order for branches</t>
  </si>
  <si>
    <t>VO # 8</t>
  </si>
  <si>
    <t>VO # 9</t>
  </si>
  <si>
    <t>VO # 10</t>
  </si>
  <si>
    <t>VO # 11</t>
  </si>
  <si>
    <t>VO # 12</t>
  </si>
  <si>
    <t>VO # 13</t>
  </si>
  <si>
    <t>Tax Rate</t>
  </si>
  <si>
    <t>Tax Amount</t>
  </si>
  <si>
    <t>VO # 5</t>
  </si>
  <si>
    <t>PU KIMCCO AF</t>
  </si>
  <si>
    <t>0345-6187766</t>
  </si>
  <si>
    <t>United Insulation</t>
  </si>
  <si>
    <t>IPC-52</t>
  </si>
  <si>
    <t>Deutsche Bank (IT WORK)</t>
  </si>
  <si>
    <t>Bill</t>
  </si>
  <si>
    <t>rec on 25 nov</t>
  </si>
  <si>
    <t>received on 28-11-22</t>
  </si>
  <si>
    <t>Hydery Food Court (HVAC material)</t>
  </si>
  <si>
    <t>Hydery Food Court (HVAC Labour)</t>
  </si>
  <si>
    <t>Hydery Food Court (Fire Material)</t>
  </si>
  <si>
    <t>Hydery Food Court (Fire Labour)</t>
  </si>
  <si>
    <t>SST 13%</t>
  </si>
  <si>
    <t>Gross Billed Amount</t>
  </si>
  <si>
    <t>Payable Amount</t>
  </si>
  <si>
    <t>Received Amount</t>
  </si>
  <si>
    <t>Net Payable Amount</t>
  </si>
  <si>
    <t>Bill Sent on 25 Ovt to Shryar email</t>
  </si>
  <si>
    <t>Bill for the month of Nov 22</t>
  </si>
  <si>
    <t>Hamza Sunbeam</t>
  </si>
  <si>
    <t>0308-0660547</t>
  </si>
  <si>
    <t>BAF 14th Floor Bill # 023</t>
  </si>
  <si>
    <t>71</t>
  </si>
  <si>
    <t>Invoice for jet diffuser</t>
  </si>
  <si>
    <t>lnvoice #</t>
  </si>
  <si>
    <t>Invoice  Amount</t>
  </si>
  <si>
    <t>Received 70% material amount rem 30%</t>
  </si>
  <si>
    <t>317</t>
  </si>
  <si>
    <t>IPC-1</t>
  </si>
  <si>
    <t>invoice Date</t>
  </si>
  <si>
    <t>M/S OMI HOSPITAL</t>
  </si>
  <si>
    <t>100 % payment wil be paid by PS</t>
  </si>
  <si>
    <t>72</t>
  </si>
  <si>
    <t>73</t>
  </si>
  <si>
    <t>Repairing &amp; replacement of chiller contactor 03 Nos</t>
  </si>
  <si>
    <t>Condenser Motor Winding</t>
  </si>
  <si>
    <t>Sana Safinaz</t>
  </si>
  <si>
    <t>VO # 1</t>
  </si>
  <si>
    <t>Hussain Puri Tape Suppliers</t>
  </si>
  <si>
    <t>Variation order for ventilation fans</t>
  </si>
  <si>
    <t>VO # 14</t>
  </si>
  <si>
    <t>received on 16-12-22</t>
  </si>
  <si>
    <t>VO # 2</t>
  </si>
  <si>
    <t>Variation order of air deivces</t>
  </si>
  <si>
    <t>M/S Cambrigde</t>
  </si>
  <si>
    <t>IPC-12</t>
  </si>
  <si>
    <t>Mehmood painter</t>
  </si>
  <si>
    <t>0312-2860572</t>
  </si>
  <si>
    <t>32219035</t>
  </si>
  <si>
    <t>sister company of khan brothers</t>
  </si>
  <si>
    <t>Maqsood 0321-8200897</t>
  </si>
  <si>
    <t>Variation order for VFD with related material</t>
  </si>
  <si>
    <t>Variation order for ducting</t>
  </si>
  <si>
    <t>Variation order for fire pipe</t>
  </si>
  <si>
    <t>Work carried out by John (just PS name used)</t>
  </si>
  <si>
    <r>
      <t xml:space="preserve">HVAC work OMI HOSPITAL </t>
    </r>
    <r>
      <rPr>
        <b/>
        <sz val="12"/>
        <color rgb="FFFF0000"/>
        <rFont val="Calibri"/>
        <family val="2"/>
        <scheme val="minor"/>
      </rPr>
      <t>(100% SRB by PS)</t>
    </r>
  </si>
  <si>
    <t>15 Dec 22 To 15 Jan 23</t>
  </si>
  <si>
    <t>15 Jan 23 To 15 Feb 23</t>
  </si>
  <si>
    <t>15 Feb 23 To 15 Mar 23</t>
  </si>
  <si>
    <t>15 Mar 23 To 15 Apr 23</t>
  </si>
  <si>
    <t>15 Apr 23 To 15 May 23</t>
  </si>
  <si>
    <t>15 May 23 To 15 June 23</t>
  </si>
  <si>
    <t>15 June 23 To 15 July 23</t>
  </si>
  <si>
    <t>15 Jul 23 To 15 Aug 23</t>
  </si>
  <si>
    <t>15 Aug 23 To 15 Sep 23</t>
  </si>
  <si>
    <t>15 Sept 23 To 15 Oct 23</t>
  </si>
  <si>
    <t>15 Oct 23 To 15 Nov 23</t>
  </si>
  <si>
    <t>Received on 31 Dec 22</t>
  </si>
  <si>
    <t>051-8354311   EXT - 321    DP-1</t>
  </si>
  <si>
    <t>Falcon Accounts Islamabad</t>
  </si>
  <si>
    <t>The Forum Accounts</t>
  </si>
  <si>
    <t>Variation order for VAVs &amp; thermostat wiring</t>
  </si>
  <si>
    <t>VO # 3</t>
  </si>
  <si>
    <t>Variation order of Cloth and antifungus</t>
  </si>
  <si>
    <t>Variation order of drain pipe and insulation</t>
  </si>
  <si>
    <t>Variation order for smoke louver</t>
  </si>
  <si>
    <t>VO # 4</t>
  </si>
  <si>
    <t>received on 10 Jan 23</t>
  </si>
  <si>
    <t>rec on 11 Jan</t>
  </si>
  <si>
    <t>35832687-8 (Ext.) 23</t>
  </si>
  <si>
    <t>Javed Colour</t>
  </si>
  <si>
    <t>0343-0262604</t>
  </si>
  <si>
    <t>Supp &amp; instll of Electric Heyser - burhani mehal - Bill # 014</t>
  </si>
  <si>
    <t>VISA OFFICE</t>
  </si>
  <si>
    <t>Variation order of G.I ducting and Fire M.S Pipes</t>
  </si>
  <si>
    <t>Variation order for Fire Smoke Z pieces</t>
  </si>
  <si>
    <t>Variation order for DFCU and WCPU</t>
  </si>
  <si>
    <t>VO # 6</t>
  </si>
  <si>
    <t>03002695119</t>
  </si>
  <si>
    <t>Variation order for Fans</t>
  </si>
  <si>
    <t>for units</t>
  </si>
  <si>
    <t>0320-5593141</t>
  </si>
  <si>
    <t>Variation order for test &amp; drain valve</t>
  </si>
  <si>
    <t>Variation order for Gasket</t>
  </si>
  <si>
    <t>received on 20 Feb 23</t>
  </si>
  <si>
    <t>Air War College</t>
  </si>
  <si>
    <t>Hold</t>
  </si>
  <si>
    <t>Pending</t>
  </si>
  <si>
    <t>Variation order for Faom insulation</t>
  </si>
  <si>
    <t>VO # 7</t>
  </si>
  <si>
    <t>Variation order for L pieces fo RAF</t>
  </si>
  <si>
    <t>rec on 2-3-23</t>
  </si>
  <si>
    <t>Hatim Steel (SS sheet supplier at Pan Mandi)</t>
  </si>
  <si>
    <t>Mufaddal Steel Mart (SS sheet supplier at Pan Mandi)</t>
  </si>
  <si>
    <t>Abdullah Steel (SS sheet supplier at Pan Mandi)</t>
  </si>
  <si>
    <t>Abdullah 0321-2351437</t>
  </si>
  <si>
    <t>Aijaz 0300-8972119</t>
  </si>
  <si>
    <t xml:space="preserve">32775253   0336-2155252 </t>
  </si>
  <si>
    <t>0335-0215252   0300 2570506</t>
  </si>
  <si>
    <t>Taheri Steel (SS Sheet Supplier at pan Mandi)</t>
  </si>
  <si>
    <t>0300-3729752 0321-1007952</t>
  </si>
  <si>
    <t>0333-2665152</t>
  </si>
  <si>
    <t>Variation order of ddc</t>
  </si>
  <si>
    <t>Engr Haris Nadeem 0330-5593144</t>
  </si>
  <si>
    <t>IK Cheq rec in account of BAH Center point on 22 Mar 23</t>
  </si>
  <si>
    <t>IK Cheq rec in account of Amreli steel on 22 Mar 23</t>
  </si>
  <si>
    <t>IK Cheq rec in Sana account on 14 Mar 23</t>
  </si>
  <si>
    <t>IK Cheq rec in Sana account on 11 Feb 23</t>
  </si>
  <si>
    <t>IK Cheq rec in VISA account on 07 Feb 23</t>
  </si>
  <si>
    <t>IK Cheq rec in GSK account on 25 Jan 23</t>
  </si>
  <si>
    <t>IK Cheq</t>
  </si>
  <si>
    <t>Cleared</t>
  </si>
  <si>
    <t>CHQ (IK Associates)</t>
  </si>
  <si>
    <t>CHQ (Delux Company)</t>
  </si>
  <si>
    <t>CHQ (TOTAL CHQ)</t>
  </si>
  <si>
    <t>CHQ (IK CHQ)</t>
  </si>
  <si>
    <t>1% charges</t>
  </si>
  <si>
    <t>Sheet to Noman</t>
  </si>
  <si>
    <t>Sheet purchased</t>
  </si>
  <si>
    <t>TOTAL AMT</t>
  </si>
  <si>
    <t>Remaining amount</t>
  </si>
  <si>
    <t>To Noman Ducting (adjustment)</t>
  </si>
  <si>
    <t>LESS</t>
  </si>
  <si>
    <t>Net amount</t>
  </si>
  <si>
    <t>To Sami Ducting (adjustment)</t>
  </si>
  <si>
    <t>Open chq (Nadeem bhai)</t>
  </si>
  <si>
    <t>Prevoius remaining</t>
  </si>
  <si>
    <t>Received cash in office</t>
  </si>
  <si>
    <t>Open chq (office cash)</t>
  </si>
  <si>
    <t>ok</t>
  </si>
  <si>
    <t>Cash (Shafeeq FTC)</t>
  </si>
  <si>
    <t>To Sami ducting</t>
  </si>
  <si>
    <t>Cash (use in Office)</t>
  </si>
  <si>
    <t>Tranfer to Shabbir brothers account</t>
  </si>
  <si>
    <t>Hard Cash</t>
  </si>
  <si>
    <t>Cash received from Owais</t>
  </si>
  <si>
    <t>Tranfer to muzammil account</t>
  </si>
  <si>
    <r>
      <t>Open chq (</t>
    </r>
    <r>
      <rPr>
        <sz val="14"/>
        <color rgb="FFFF0000"/>
        <rFont val="Calibri"/>
        <family val="2"/>
        <scheme val="minor"/>
      </rPr>
      <t>GIVEN TO Talha global)</t>
    </r>
  </si>
  <si>
    <t>CHQ (cash in office)</t>
  </si>
  <si>
    <t>UBL chq</t>
  </si>
  <si>
    <t>Faysal bank chq</t>
  </si>
  <si>
    <t>CHQ (TO EAP adnan)</t>
  </si>
  <si>
    <t>Tranfer to saeed sons account</t>
  </si>
  <si>
    <r>
      <t>Open chq (</t>
    </r>
    <r>
      <rPr>
        <sz val="14"/>
        <color rgb="FFFF0000"/>
        <rFont val="Calibri"/>
        <family val="2"/>
        <scheme val="minor"/>
      </rPr>
      <t>GIVEN TO Zafar grills)</t>
    </r>
  </si>
  <si>
    <r>
      <t>Open chq (</t>
    </r>
    <r>
      <rPr>
        <sz val="14"/>
        <color rgb="FFFF0000"/>
        <rFont val="Calibri"/>
        <family val="2"/>
        <scheme val="minor"/>
      </rPr>
      <t>Ireturned to owais for sheet purchased)</t>
    </r>
  </si>
  <si>
    <t xml:space="preserve">Meezan chq </t>
  </si>
  <si>
    <t>CHQ (TO Global Tech)</t>
  </si>
  <si>
    <t>Hold with nadeem bhai</t>
  </si>
  <si>
    <t>Cashto Nadeem bahi</t>
  </si>
  <si>
    <t>CHQ (kept with Rehan)</t>
  </si>
  <si>
    <t>Online transfer to Saeed cloth</t>
  </si>
  <si>
    <r>
      <t>Open chq (</t>
    </r>
    <r>
      <rPr>
        <sz val="14"/>
        <color rgb="FFFF0000"/>
        <rFont val="Calibri"/>
        <family val="2"/>
        <scheme val="minor"/>
      </rPr>
      <t>GIVEN TO JES)</t>
    </r>
  </si>
  <si>
    <t>CHQ   (given to zara)</t>
  </si>
  <si>
    <t>Online transfer to Global technologies</t>
  </si>
  <si>
    <t>CHQ (given to nawaz insulator)</t>
  </si>
  <si>
    <t>Online transfer to Raees brothers</t>
  </si>
  <si>
    <t>CHQ == Given to sohail electric</t>
  </si>
  <si>
    <t>CHQ (Given to Noman Ducting)</t>
  </si>
  <si>
    <t>Open chq given to accresecnet)</t>
  </si>
  <si>
    <t>Online transfer to saeed cloth</t>
  </si>
  <si>
    <t>Online transfer to ehsan traders</t>
  </si>
  <si>
    <t>Total received</t>
  </si>
  <si>
    <t>Online transfer to Glue bohra peer</t>
  </si>
  <si>
    <t>Online transfer to saeed bhai rods</t>
  </si>
  <si>
    <t>Remaining</t>
  </si>
  <si>
    <t>Online transfer to Zara engineer</t>
  </si>
  <si>
    <t>Add pre balance</t>
  </si>
  <si>
    <t>Open chq Given to moiz water shield</t>
  </si>
  <si>
    <t>Total Remaiming balance</t>
  </si>
  <si>
    <t>Open chq</t>
  </si>
  <si>
    <t>Received use in petyy cash</t>
  </si>
  <si>
    <t>cash</t>
  </si>
  <si>
    <t>Given to Nadeem bhai for his personal share</t>
  </si>
  <si>
    <t>Paid to saim bhai for rods</t>
  </si>
  <si>
    <t>IK Cheq rec in account of Ethnic 
05 April 23</t>
  </si>
  <si>
    <t>Pre Remaining</t>
  </si>
  <si>
    <t>Payable NIL</t>
  </si>
  <si>
    <t>Total chqs rec on 06 April 23</t>
  </si>
  <si>
    <t>CHQ - 1</t>
  </si>
  <si>
    <t>CHQ - 2</t>
  </si>
  <si>
    <t>Cash given to Abrar sahab in bank al falah</t>
  </si>
  <si>
    <t>IK Cheq rec in account of BAH Center point on 09 April 23</t>
  </si>
  <si>
    <t>CHQ (given to Talha Global tech)</t>
  </si>
  <si>
    <t>CHQ (TO bilal bhai - ashfaq ahemd account)</t>
  </si>
  <si>
    <t>CHQ (given to JES in VISA acc)</t>
  </si>
  <si>
    <t>CHQ (given to Zafar grills)</t>
  </si>
  <si>
    <t>CHQ  (given to katys)</t>
  </si>
  <si>
    <t>CHQ (nadeem bhai)</t>
  </si>
  <si>
    <t>CHQ (given to SAMI)</t>
  </si>
  <si>
    <t>CHQ (given to ZAFAR)</t>
  </si>
  <si>
    <t xml:space="preserve">CHQ </t>
  </si>
  <si>
    <t>Previous Remaining ammount 1</t>
  </si>
  <si>
    <t>Previous Remaining ammount 2</t>
  </si>
  <si>
    <t>Previous Remaining ammount 3</t>
  </si>
  <si>
    <t>Previous Remaining ammount 4</t>
  </si>
  <si>
    <t>Sheet to noman</t>
  </si>
  <si>
    <t>Remaining (will be adjust in the furture)</t>
  </si>
  <si>
    <t>received on 26 April 23</t>
  </si>
  <si>
    <t>received on 21 Mar 23</t>
  </si>
  <si>
    <t>Shuja Iqbal Sons</t>
  </si>
  <si>
    <t>03333402737</t>
  </si>
  <si>
    <t xml:space="preserve">IK Cheq rec in account of VISA office </t>
  </si>
  <si>
    <t>TO noman engr</t>
  </si>
  <si>
    <t>Final payment for cable trays deal</t>
  </si>
  <si>
    <t>Bank Al falah new work running bill No1</t>
  </si>
  <si>
    <t>received on 26 May 23</t>
  </si>
  <si>
    <t>Final bill BAF AHU Work</t>
  </si>
  <si>
    <t>increased bill of Rs 50,000</t>
  </si>
  <si>
    <t>rec on 5-6-23</t>
  </si>
  <si>
    <t>Agreement Status for 3rd Floor (Blue Lines Office)</t>
  </si>
  <si>
    <t>CHQ</t>
  </si>
  <si>
    <t xml:space="preserve">To Habib insulator </t>
  </si>
  <si>
    <t>Global Technologies</t>
  </si>
  <si>
    <t>Muzammil in air war college</t>
  </si>
  <si>
    <t>IK Cheq rec in account of Deutsche Bank</t>
  </si>
  <si>
    <t>paid for copper pipe in tri fit</t>
  </si>
  <si>
    <t>cash received</t>
  </si>
  <si>
    <t>IK Cheq rec in account of BAH</t>
  </si>
  <si>
    <t xml:space="preserve">CBC amount 2nd Floor </t>
  </si>
  <si>
    <t xml:space="preserve">CBC amount 3rd Floor </t>
  </si>
  <si>
    <t>Cash received from 2nd Floor</t>
  </si>
  <si>
    <t>Cash received from 3rd Floor</t>
  </si>
  <si>
    <t>Cash from 2nd floor rent amount</t>
  </si>
  <si>
    <t>received on 15 June 23</t>
  </si>
  <si>
    <t>Cash payment</t>
  </si>
  <si>
    <t>IK Cheq rec in account of VISA</t>
  </si>
  <si>
    <t>Sheet purchased for dafter khwan</t>
  </si>
  <si>
    <t>Chq (to imran engr)</t>
  </si>
  <si>
    <t>Chq (to zafar grills)</t>
  </si>
  <si>
    <t>Chq (To zafar grills)</t>
  </si>
  <si>
    <t>Chq (given to tube traders)</t>
  </si>
  <si>
    <t>Add prevous amount (8900 + 19000)</t>
  </si>
  <si>
    <t xml:space="preserve">Add prevous amount </t>
  </si>
  <si>
    <t>Chq (given to xxxxx)</t>
  </si>
  <si>
    <t>Trasnfer to Zafar Grills</t>
  </si>
  <si>
    <t>Cash Payment</t>
  </si>
  <si>
    <t xml:space="preserve">Cash </t>
  </si>
  <si>
    <t>Food Court additional work</t>
  </si>
  <si>
    <t>Chq (given to sami duct)</t>
  </si>
  <si>
    <t>Chq (given to anees grills)</t>
  </si>
  <si>
    <t>TOTAL CHQS rec in account of MEEZAN</t>
  </si>
  <si>
    <t>CHQ (Given to saeed sons)</t>
  </si>
  <si>
    <t>CHQ (Given to H S Ahmed ally)</t>
  </si>
  <si>
    <t>Bilal total Meezan bank</t>
  </si>
  <si>
    <t>0344-1317577</t>
  </si>
  <si>
    <t>Duct Installer</t>
  </si>
  <si>
    <t>0335-2206826</t>
  </si>
  <si>
    <t>CHQ (Given to Noman Engineering)</t>
  </si>
  <si>
    <t>TO noman engr on 22 June 23</t>
  </si>
  <si>
    <t>Sheet purchased for Engro Site</t>
  </si>
  <si>
    <t>CHQ (Given to Khurshid fan in mezaan deal)</t>
  </si>
  <si>
    <t>sheet amount reveresed</t>
  </si>
  <si>
    <t>total payable</t>
  </si>
  <si>
    <t>Chq (chq cash and use in office)</t>
  </si>
  <si>
    <t>Copper pipe final paymt in tri fit acc</t>
  </si>
  <si>
    <t>Chq (given to Shahzeb bvn in BAH</t>
  </si>
  <si>
    <t>Given to Zafar Grills in OT area</t>
  </si>
  <si>
    <t>Sheet purchased for Daftar</t>
  </si>
  <si>
    <t>CHQ (Given to shan controls)</t>
  </si>
  <si>
    <t>77,000-35500 = 41500 (given to aunty)</t>
  </si>
  <si>
    <t>Submission Date</t>
  </si>
  <si>
    <t>S. No</t>
  </si>
  <si>
    <t>Submission Status</t>
  </si>
  <si>
    <t>received on 19 July 23</t>
  </si>
  <si>
    <t>IK Cheq + Deluxe Company</t>
  </si>
  <si>
    <t>CHQ - 1 (IK)</t>
  </si>
  <si>
    <t>CHQ - 2 (Deluxe)</t>
  </si>
  <si>
    <t>To noman engr</t>
  </si>
  <si>
    <t>net</t>
  </si>
  <si>
    <t>02135652211-16</t>
  </si>
  <si>
    <t>A S A (Arshad Shahid abdullah)</t>
  </si>
  <si>
    <t>Bilal Saleh memon</t>
  </si>
  <si>
    <t>0314-2000966</t>
  </si>
  <si>
    <t>Qamar United insurance</t>
  </si>
  <si>
    <t>TOTAL CHQ rec in acc of BAH 16th Floor</t>
  </si>
  <si>
    <t>TOTAL CHQ rec in acc of Riazeda</t>
  </si>
  <si>
    <t>CHq #</t>
  </si>
  <si>
    <t>YES</t>
  </si>
  <si>
    <t>HMPB 351415213</t>
  </si>
  <si>
    <t>HMPB 351415212</t>
  </si>
  <si>
    <t>HMPB 351415211</t>
  </si>
  <si>
    <t>rec 15 Aug 23</t>
  </si>
  <si>
    <t>received on 19 Aug 23</t>
  </si>
  <si>
    <t>Al Nokhba Engineering</t>
  </si>
  <si>
    <t>Waseem 0330-2855503</t>
  </si>
  <si>
    <t>Tel: 021-32413015 , 021-35151025
E-Mail: info@alnokhbacontracting.com.pk</t>
  </si>
  <si>
    <t>To SADIQ in TRI FIT</t>
  </si>
  <si>
    <t>NADEEM BHAI SHARE</t>
  </si>
  <si>
    <t>REC CHQ from IK (IN Deutsche + GSK)</t>
  </si>
  <si>
    <t>Cash received</t>
  </si>
  <si>
    <t>CHQ (Given to Global tech)</t>
  </si>
  <si>
    <t>CHQ (Given to Sabro in UEP deal)</t>
  </si>
  <si>
    <t>CHQ - 1 (NEC)</t>
  </si>
  <si>
    <t>CHQ - 2 (NEC)</t>
  </si>
  <si>
    <t>REC CHQ from NEC in TRI FIT</t>
  </si>
  <si>
    <t>Cash Payment (Given to Sadiq Platfrom)</t>
  </si>
  <si>
    <t>Online to Khurshid fans</t>
  </si>
  <si>
    <t>Online to Habib Insulation</t>
  </si>
  <si>
    <t>Sheet to Noman engr</t>
  </si>
  <si>
    <t>Online to Faraz sabro</t>
  </si>
  <si>
    <t>Online to Fast cables</t>
  </si>
  <si>
    <t>Online to Zafar Grills</t>
  </si>
  <si>
    <t>Total 9,915,067</t>
  </si>
  <si>
    <t>REC CHQ from NEC in (ENGRO + TRI FIT)</t>
  </si>
  <si>
    <t>REC CHQ from NEC in ENGRO</t>
  </si>
  <si>
    <t>Cash Given to saeed sons</t>
  </si>
  <si>
    <t>Grand Total Receivables from Owais</t>
  </si>
  <si>
    <t>CHQ deposit</t>
  </si>
  <si>
    <t>Balance amount</t>
  </si>
  <si>
    <t>Cash given</t>
  </si>
  <si>
    <t>From NEC</t>
  </si>
  <si>
    <t>AL-MADINA STEEL TRADERS</t>
  </si>
  <si>
    <t>1% charges (after sheet amoun)</t>
  </si>
  <si>
    <t>Online transfer to King Nice</t>
  </si>
  <si>
    <t>Given to Noman Engineering</t>
  </si>
  <si>
    <t>coulour wala</t>
  </si>
  <si>
    <t>0303-3266716</t>
  </si>
  <si>
    <t>Zahid insulator</t>
  </si>
  <si>
    <t>0336-7042663</t>
  </si>
  <si>
    <t>Online to Sadiq in Platform deal in Trifit</t>
  </si>
  <si>
    <t>Online to Secure Vision in Fire Deal in Engro</t>
  </si>
  <si>
    <t>Online to Index for channels payment</t>
  </si>
  <si>
    <t>Online to Expert Engr Index for servicing of VRF system</t>
  </si>
  <si>
    <t>Online to Secure Vision in Sprinkler Deal in Engro</t>
  </si>
  <si>
    <t>Online to Sana Ibad (Bilal bh personal)</t>
  </si>
  <si>
    <t>Cash paid to BH</t>
  </si>
  <si>
    <t>Cash CHQ (Given to Fast cables for Tri fit project)</t>
  </si>
  <si>
    <t>Online to Asif US Traders</t>
  </si>
  <si>
    <t>Online to Tube traders</t>
  </si>
  <si>
    <t>M.S sheet purchased at DAFTER Khuwan project</t>
  </si>
  <si>
    <t>Online to Imran shan control in BAH VAVS deal</t>
  </si>
  <si>
    <t xml:space="preserve">Cash given to SHI Murtaza by hand </t>
  </si>
  <si>
    <t>Cash CHQ (Given to secure vision in Engro Project)</t>
  </si>
  <si>
    <t xml:space="preserve">CHQ FROM IK in Khaadi DMC </t>
  </si>
  <si>
    <t>received on 21 Sept 23</t>
  </si>
  <si>
    <t xml:space="preserve">Online to Burhan traders murtaza M.S Pipe purchased at BAH </t>
  </si>
  <si>
    <t>M.S sheet Given to Sami in ENGRO Project</t>
  </si>
  <si>
    <t>Online to KATYS</t>
  </si>
  <si>
    <t>Online to Zubair for diffuser in BAH deal</t>
  </si>
  <si>
    <t>Cash CHQ (Given to Noman Engineering)</t>
  </si>
  <si>
    <t>rec 22 Sep 23</t>
  </si>
  <si>
    <t>HMPB 351415259</t>
  </si>
  <si>
    <t>cash received by nadeem iqbal</t>
  </si>
  <si>
    <t>DHA MULTAN COMMUNITY CLUB</t>
  </si>
  <si>
    <t>ZEVER PEARL CONTINENTAL HOTEL HAYATABAD</t>
  </si>
  <si>
    <t>INDUS LAHORE</t>
  </si>
  <si>
    <t>Chase Value Korangi Crossing</t>
  </si>
  <si>
    <t>Standard Chartered Gulberg Lahore</t>
  </si>
  <si>
    <t>The HIVE Lucnkyone mall Rashid minhas</t>
  </si>
  <si>
    <t>Standard Chartered Islamabad</t>
  </si>
  <si>
    <t>U Bank Head Office Islamabad</t>
  </si>
  <si>
    <t>Syngenta Sahiwal</t>
  </si>
  <si>
    <t>Sulefa Shoes</t>
  </si>
  <si>
    <t>Ik Associates</t>
  </si>
  <si>
    <t>PENDING</t>
  </si>
  <si>
    <t>Online to Fame international</t>
  </si>
  <si>
    <t>Online to malik brother for AGP pipe for tri fit deal</t>
  </si>
  <si>
    <t>Online to mujahid gas for Ali jameel, riazeda &amp; Tri fit gm</t>
  </si>
  <si>
    <t>Online TO INTEG for 1.25" Gate Valve in Deutshce Bank</t>
  </si>
  <si>
    <t>Online To Air Guide for air devices deal in UEP</t>
  </si>
  <si>
    <t xml:space="preserve">Online to Global technologies </t>
  </si>
  <si>
    <t>Online to Burhan traders murtaza M.S Pipe purchased at UEP</t>
  </si>
  <si>
    <t>M/S Bank Alfalah Limited</t>
  </si>
  <si>
    <t>Online To MN enterpirces for white cover plate</t>
  </si>
  <si>
    <t>To Expert engineering (adnan hyder) for Freon cylinders</t>
  </si>
  <si>
    <t>To fast cables for Tri fit project</t>
  </si>
  <si>
    <t>Online To Air Guide for air devices SADR 15" Falcon mall</t>
  </si>
  <si>
    <t>03444026254</t>
  </si>
  <si>
    <t>Umer office</t>
  </si>
  <si>
    <t>Cash To mukhtar for rubber isolator + Clips</t>
  </si>
  <si>
    <t>Online transfer to Fakhri brother</t>
  </si>
  <si>
    <t>Online transfer to AQ shamim tax advisor</t>
  </si>
  <si>
    <t>Cash to nadeem bahi</t>
  </si>
  <si>
    <t>A Wahab Duct in Engro 19-B</t>
  </si>
  <si>
    <t>0331-2343970</t>
  </si>
  <si>
    <t>cash received by nadeem iqbal - for salaries</t>
  </si>
  <si>
    <t>cash received by Ashraf bhai - for salaries</t>
  </si>
  <si>
    <t>Cash received by Faraz Sabro - in VISA deal</t>
  </si>
  <si>
    <t xml:space="preserve">Cash received by Imran Shan control </t>
  </si>
  <si>
    <t xml:space="preserve">Payment for M.S Pipe to Burhan traders (ENGRO + UEP) </t>
  </si>
  <si>
    <t>Cash received by Raees Uncle - in Engro deal</t>
  </si>
  <si>
    <t>Cash received by Shi Hunain - in Riazeda + SCD copper pipe</t>
  </si>
  <si>
    <t xml:space="preserve">Cash received by Jibran Shabbir borhter </t>
  </si>
  <si>
    <t xml:space="preserve">Cash received by Masood Index </t>
  </si>
  <si>
    <t>Cash received by Ahsan office</t>
  </si>
  <si>
    <t>Cash received by Ahsan yousuf from Owais traders</t>
  </si>
  <si>
    <t>Cash received by mr waqas from al burhan traders</t>
  </si>
  <si>
    <t>Sheet purchased by Nadeeem bhai in Standard chartered bank</t>
  </si>
  <si>
    <t xml:space="preserve">Cash received by Anees Bhai in FTC </t>
  </si>
  <si>
    <t>Cash received by Mr. Mehmood from IMS Engineering</t>
  </si>
  <si>
    <t>cash received by nadeem iqbal - for Office</t>
  </si>
  <si>
    <t>From IK Chq</t>
  </si>
  <si>
    <t>Sheet hawala to Noman Ducting</t>
  </si>
  <si>
    <t>cash received by Ahsan office - for Office</t>
  </si>
  <si>
    <t>cash received by Shahid painter - for Office</t>
  </si>
  <si>
    <t>Sheet hawala to Sami ducting</t>
  </si>
  <si>
    <t xml:space="preserve">cash received by Imran Office </t>
  </si>
  <si>
    <t>cash received by Abbas from SHI copper in SCB deal</t>
  </si>
  <si>
    <t>paid to aunty</t>
  </si>
  <si>
    <t>cash received by Waqar cable tray in SCB deal</t>
  </si>
  <si>
    <t>cash received by Waqar cable tray in Ali jameel deal</t>
  </si>
  <si>
    <t>cash received by Amir engr office</t>
  </si>
  <si>
    <t>received on 25 Oct 23</t>
  </si>
  <si>
    <t>M/S ARSHAD SHAHID ABDULLA (PRIVATE) LIMITED</t>
  </si>
  <si>
    <t>03425254066</t>
  </si>
  <si>
    <t>Rehan Haier</t>
  </si>
  <si>
    <t>cash received by Waqar cable tray in SCB and Dawood centr</t>
  </si>
  <si>
    <t>0336-2277912</t>
  </si>
  <si>
    <t>Mehboob Ducting</t>
  </si>
  <si>
    <t xml:space="preserve">cash received by Waqar cable tray in SCB </t>
  </si>
  <si>
    <t>Bill for BAF 10-A Floor HVAC work</t>
  </si>
  <si>
    <t>Noman ducting</t>
  </si>
  <si>
    <t xml:space="preserve">cash received by Waqar cable tray </t>
  </si>
  <si>
    <t>UNIVERSAL TRADERS</t>
  </si>
  <si>
    <t>MCB CHQ</t>
  </si>
  <si>
    <t>To Fakhri brothers</t>
  </si>
  <si>
    <t>To BH in his account</t>
  </si>
  <si>
    <t>Invoice charges 2%</t>
  </si>
  <si>
    <t>To SHI</t>
  </si>
  <si>
    <t>Cash Given to saeed sons - rec by shahzaib</t>
  </si>
  <si>
    <t>rec 20 Nov 23</t>
  </si>
  <si>
    <t>HMPB 351415290</t>
  </si>
  <si>
    <t>received on 28 Nov 23</t>
  </si>
  <si>
    <t>ARIBA PASSWORD</t>
  </si>
  <si>
    <t>Rehan!2080</t>
  </si>
  <si>
    <t>Cash Given to Global - rec by Talha</t>
  </si>
  <si>
    <t>Online Transfer to Global Technologies</t>
  </si>
  <si>
    <t>Cash to Abdullah enterprises for Air Devices payment</t>
  </si>
  <si>
    <t>Cash to Sajid in the project UEP</t>
  </si>
  <si>
    <t>Cash collect by Nadeem bhai</t>
  </si>
  <si>
    <t>Cash for MS Pipe and fittings (Rec by Shabbir)</t>
  </si>
  <si>
    <t>Cash Rec by SHI Traders (Rec by Hunain)</t>
  </si>
  <si>
    <t>Online transfer to Gul Zameen Khan</t>
  </si>
  <si>
    <t>Cash to Owais traders (Rec by ahsan yousuf)</t>
  </si>
  <si>
    <t>Total - OT AREA CHQ</t>
  </si>
  <si>
    <t xml:space="preserve">Usman yousuf </t>
  </si>
  <si>
    <t>0321-2435857</t>
  </si>
  <si>
    <t>Usman Enterprises (M.S Pipe)</t>
  </si>
  <si>
    <t>Cash to Shabbir Brothers (Rec by Anees)</t>
  </si>
  <si>
    <t>Online transfer tO Khurshid fan in meezan acc</t>
  </si>
  <si>
    <t>Cash collect by Ashraf bhai</t>
  </si>
  <si>
    <t>IK CHQ</t>
  </si>
  <si>
    <t>rec 14 Dec 23</t>
  </si>
  <si>
    <t>HMPB 352033713</t>
  </si>
  <si>
    <t>Online to Masroor khan</t>
  </si>
  <si>
    <t>Online to Fasih account</t>
  </si>
  <si>
    <t>Cash collect by Mr. Hunain (c/o SHI Traders)</t>
  </si>
  <si>
    <t>Transfer to MHR Mosque in karor</t>
  </si>
  <si>
    <t>Transfer to MHR in personal share</t>
  </si>
  <si>
    <t>M/S The North Walk (Private) Limited</t>
  </si>
  <si>
    <t>Cash deposit in MHR DIB Account</t>
  </si>
  <si>
    <t>Online transfer by Adeel universal in Areeb Asad Acc</t>
  </si>
  <si>
    <t>Online transfer to Zubair Mehboob</t>
  </si>
  <si>
    <t>TOTAL BAH CHQs</t>
  </si>
  <si>
    <t>Rec Chq</t>
  </si>
  <si>
    <t>Cash given to</t>
  </si>
  <si>
    <t xml:space="preserve">Received from Total </t>
  </si>
  <si>
    <t>Online to ZARA engineers</t>
  </si>
  <si>
    <t>Online to Saeed sons</t>
  </si>
  <si>
    <t>Online to Air Guide</t>
  </si>
  <si>
    <t>Online to sabro</t>
  </si>
  <si>
    <t>Online to Noman</t>
  </si>
  <si>
    <t>Online to Global</t>
  </si>
  <si>
    <t>Chq given to Habib insulation</t>
  </si>
  <si>
    <t>used in office</t>
  </si>
  <si>
    <t xml:space="preserve">1% charges </t>
  </si>
  <si>
    <t>Rec from Ik in khaadi Canteen Acc</t>
  </si>
  <si>
    <t>received on 26 Dec 23</t>
  </si>
  <si>
    <t>Online To Yousuf masih</t>
  </si>
  <si>
    <t>Online To Rafay Abdullah</t>
  </si>
  <si>
    <t>Online To Shabbir Ahmad in Daraz acc</t>
  </si>
  <si>
    <t>Clearing chq to Zafar Grills</t>
  </si>
  <si>
    <t>Online to malik traders</t>
  </si>
  <si>
    <t>Online to Gul Zameen khan</t>
  </si>
  <si>
    <t>Online transfer to Abdullah air guide</t>
  </si>
  <si>
    <t>Online to hasan shabbir C/o H.S Ahmed Ally</t>
  </si>
  <si>
    <t>TO Zahid Jun c/o Zahid PAF JPMC OT Area</t>
  </si>
  <si>
    <t>Opnline to KATYS</t>
  </si>
  <si>
    <t>Online to Hasnain Diwan C/O fakhri enterprises</t>
  </si>
  <si>
    <t>Online to A hannan c/o canvas cloth dealer</t>
  </si>
  <si>
    <t xml:space="preserve">Given to Global </t>
  </si>
  <si>
    <t>Given to IMS</t>
  </si>
  <si>
    <t>Given to khalid De creator for flush tank</t>
  </si>
  <si>
    <t>Online to Yousuf Taheri</t>
  </si>
  <si>
    <t>NEC CHQs</t>
  </si>
  <si>
    <t>Online to VOLDAM fans</t>
  </si>
  <si>
    <t>Online to drill tech for core</t>
  </si>
  <si>
    <t>Online to IMS in EY</t>
  </si>
  <si>
    <t>Cash collect by IMS</t>
  </si>
  <si>
    <t>Ahmed Villa work inv = 096 Rec on dated 27 dec 23</t>
  </si>
  <si>
    <t>Received against Invoice # 327 &amp; 328 with SST invoice # 1020</t>
  </si>
  <si>
    <t>Online to Shabbir brother for 1 cylincder in dawood center</t>
  </si>
  <si>
    <t>CN-06</t>
  </si>
  <si>
    <t>credit Note</t>
  </si>
  <si>
    <t>Online to saeed sons</t>
  </si>
  <si>
    <t>Online to Masood c/o Index</t>
  </si>
  <si>
    <t>Online to Asad mushtaq in OPS</t>
  </si>
  <si>
    <t>Online to waqar cable tray</t>
  </si>
  <si>
    <t>Haris nadeem (falcon)</t>
  </si>
  <si>
    <t>03305593144</t>
  </si>
  <si>
    <t>Online to Zafar grill</t>
  </si>
  <si>
    <t>Online to Thumb intl</t>
  </si>
  <si>
    <t>Plumbing and swimming pool work at Burhani Mehal. Bill # 012</t>
  </si>
  <si>
    <t>Sheet hawala to Noman ducting</t>
  </si>
  <si>
    <t>Online to M. Amir for Link adaptor</t>
  </si>
  <si>
    <t xml:space="preserve">Online to Safco for SCON Valve </t>
  </si>
  <si>
    <t>Online to Alpha in Riazeda</t>
  </si>
  <si>
    <t>Given to Haier in Engro Dawood AC payment</t>
  </si>
  <si>
    <t>Online to Mr. Farooq in nueplex acc</t>
  </si>
  <si>
    <t>Online to Zahid PAF in JPMC</t>
  </si>
  <si>
    <t>Online to muzammail enteprrises</t>
  </si>
  <si>
    <t>2nd running bill</t>
  </si>
  <si>
    <t>rec 06 Jan 24</t>
  </si>
  <si>
    <t>HMPB 352033734</t>
  </si>
  <si>
    <t>Invoice for air curtain</t>
  </si>
  <si>
    <t>Food court hydery HVAC work</t>
  </si>
  <si>
    <t>Food court hydery Fire work</t>
  </si>
  <si>
    <t>0300-2800187</t>
  </si>
  <si>
    <t>Online to sajid pipe</t>
  </si>
  <si>
    <t>Cash given to Adam Regger</t>
  </si>
  <si>
    <t>TOTAL CHQ</t>
  </si>
  <si>
    <t>Purchased Sheet</t>
  </si>
  <si>
    <t>Online to malik brothers</t>
  </si>
  <si>
    <t>Online to JAS travels</t>
  </si>
  <si>
    <t>Online to Bilal Habib</t>
  </si>
  <si>
    <t>Given to Zubair</t>
  </si>
  <si>
    <t>Online TO Haier in Daraz deal</t>
  </si>
  <si>
    <t xml:space="preserve">Online to Engr ISRAR </t>
  </si>
  <si>
    <t>Received from Total (to Haier)</t>
  </si>
  <si>
    <t>Received from Total  (to Index)</t>
  </si>
  <si>
    <t>Online to Saqib</t>
  </si>
  <si>
    <t>Online to Saeed Mama</t>
  </si>
  <si>
    <t>Received from Total  (given to mehran)</t>
  </si>
  <si>
    <t>received on 19 Jan 23</t>
  </si>
  <si>
    <t>Online to Anees Grills</t>
  </si>
  <si>
    <t>Online to muzammil for linkadtor</t>
  </si>
  <si>
    <t>Given to Bilal Bhai</t>
  </si>
  <si>
    <t>Given to Raees Uncle</t>
  </si>
  <si>
    <t>Given to Index</t>
  </si>
  <si>
    <t>Given to Mehran</t>
  </si>
  <si>
    <t>FTC July Aug + Setp 3month increament amount invoice</t>
  </si>
  <si>
    <t>Less 10%</t>
  </si>
  <si>
    <t>Invoice amount</t>
  </si>
  <si>
    <t>After GST</t>
  </si>
  <si>
    <t>Adjustment</t>
  </si>
  <si>
    <t>Less</t>
  </si>
  <si>
    <t>Must pay</t>
  </si>
  <si>
    <t>Value exlcuding sales Tax</t>
  </si>
  <si>
    <t>Add FGST 4%</t>
  </si>
  <si>
    <t>Invoice charges</t>
  </si>
  <si>
    <t>Online to jawwan engineering</t>
  </si>
  <si>
    <t>IK CHQ in EY Account</t>
  </si>
  <si>
    <t>Online to Shabbir in 3rd floor</t>
  </si>
  <si>
    <t>Online to Safiq acc in EY</t>
  </si>
  <si>
    <t>Online to Khurshid fan in meezan</t>
  </si>
  <si>
    <t>Online to Global Technologies</t>
  </si>
  <si>
    <t>Online to zara engineers</t>
  </si>
  <si>
    <t>Online to united insulation</t>
  </si>
  <si>
    <t>CHQ given to Ismail jee PORTA</t>
  </si>
  <si>
    <t>Online to Sajid in acc responsible engr</t>
  </si>
  <si>
    <t>Online to Build pro</t>
  </si>
  <si>
    <t>M/S GW ALPA</t>
  </si>
  <si>
    <t>MCB CHQ Issue for SST input claim</t>
  </si>
  <si>
    <t>Online To Secure vision in Engro</t>
  </si>
  <si>
    <t>Online To IMS Engrs in UEP</t>
  </si>
  <si>
    <t>Online to Cresent corporation</t>
  </si>
  <si>
    <t>Given to IK in adjustment of Margin  in Khaadi Kanteen Project</t>
  </si>
  <si>
    <t>CHQ given to Saeed sons</t>
  </si>
  <si>
    <t>Online to Rashid mehmood care mujeed islamabad in MHR personal account</t>
  </si>
  <si>
    <t>Online to Katys</t>
  </si>
  <si>
    <t>Online to Tayyab electric &amp; company for New buldinf pump purchased.</t>
  </si>
  <si>
    <t>Cash payment received</t>
  </si>
  <si>
    <t>Online to Asim care rehan Aslam (asim will return chq after 10 Feb)</t>
  </si>
  <si>
    <t>Online to shabbir pipe in 3rd floor</t>
  </si>
  <si>
    <t>Online to MUJEEB UR REHMAN in MHr personal</t>
  </si>
  <si>
    <t>Online to Zahid insulator in EY</t>
  </si>
  <si>
    <t>Online to United insulation in 3rd floor</t>
  </si>
  <si>
    <t>Online to Hussain Diwan for MS Fittings for various sites</t>
  </si>
  <si>
    <t>Online to Abdullah enterprises in Daraz</t>
  </si>
  <si>
    <t>Online to Fahad bin Khalid for Units gas purchased</t>
  </si>
  <si>
    <t xml:space="preserve">Online to waqar brothers for EY fire extinghishers </t>
  </si>
  <si>
    <t xml:space="preserve">Online To gul zameen khan for threaded </t>
  </si>
  <si>
    <t>Cash adjustment from waqar cable tray</t>
  </si>
  <si>
    <t>Online to De creator</t>
  </si>
  <si>
    <t>Online to sana alvi in BH personal</t>
  </si>
  <si>
    <t>Online to Nexus engineering for 12 nos Jakuzi nozzels</t>
  </si>
  <si>
    <t xml:space="preserve">Online To IMS Engrs </t>
  </si>
  <si>
    <t>Total SRB</t>
  </si>
  <si>
    <t>from iqbal sons</t>
  </si>
  <si>
    <t>Amount at at we can adjust</t>
  </si>
  <si>
    <t>Online to Owais Golimar</t>
  </si>
  <si>
    <t>Online to farhan ullah for JPMC Pump installation</t>
  </si>
  <si>
    <t>Cash given to Shahid painter</t>
  </si>
  <si>
    <t>Talib BITZER</t>
  </si>
  <si>
    <t>0333-1127961</t>
  </si>
  <si>
    <t>Online to Nawaz</t>
  </si>
  <si>
    <t>Online to Fakhri brothers</t>
  </si>
  <si>
    <t>Online to Shaheer care off INTEQ</t>
  </si>
  <si>
    <t>Online to Saqib insulation in EY</t>
  </si>
  <si>
    <t>Online to Faseeh ur rehman (Rehman sahab personal)</t>
  </si>
  <si>
    <t>Online to Zubair Mehmoob acc</t>
  </si>
  <si>
    <t>GI Sheet for BAF</t>
  </si>
  <si>
    <t>Humair Majeed Acc (Bilal bhai personal)</t>
  </si>
  <si>
    <t>Online to Sadiq pipe in EY</t>
  </si>
  <si>
    <t>Online to Index</t>
  </si>
  <si>
    <t>Online to Aleem in 3rd floor</t>
  </si>
  <si>
    <t>Online to SHI engineering'</t>
  </si>
  <si>
    <t>Online to Asif Ali Shah</t>
  </si>
  <si>
    <t>Online to Secure Vision</t>
  </si>
  <si>
    <t>Online to Aijaz for Cloth Payment</t>
  </si>
  <si>
    <t>Online to Haier for Meezan Units</t>
  </si>
  <si>
    <t>Online to mustafa for tapes payment from hussain puri</t>
  </si>
  <si>
    <t>Online to Maxon chemical in NASTP</t>
  </si>
  <si>
    <t>Online to Asif ali shah for BAF cooling tower</t>
  </si>
  <si>
    <t>Rec from Ik in Deutche Bank</t>
  </si>
  <si>
    <t>Online to zeeshan for meezan bank pipe and fittigs</t>
  </si>
  <si>
    <t>CHQ given to fakhri</t>
  </si>
  <si>
    <t>Online to EAP for EY fire damper</t>
  </si>
  <si>
    <t>Online to Saeed Sons</t>
  </si>
  <si>
    <t>Online to Ashrae Pakistan Chapter</t>
  </si>
  <si>
    <t>Online To Khan Brothers</t>
  </si>
  <si>
    <t>received on 26 Feb 24</t>
  </si>
  <si>
    <t>Online To Imran shan controls</t>
  </si>
  <si>
    <t>Online to Anis grills</t>
  </si>
  <si>
    <t>Online to Faraz sabro in EY</t>
  </si>
  <si>
    <t>UBL 31948619</t>
  </si>
  <si>
    <t>rec 28 Feb 24</t>
  </si>
  <si>
    <t>Online to Fame</t>
  </si>
  <si>
    <t>Online to United insulation in Meezan bank</t>
  </si>
  <si>
    <t>INPUT ADJUSTMENT WORKING FOR THE MONTH OF FEB 24</t>
  </si>
  <si>
    <t>INPUT ADJUSTMENT WORKING FOR THE MONTH OF JAN 24</t>
  </si>
  <si>
    <t>Online to Osama ahmed fro Bank Al Falah AHU servicing</t>
  </si>
  <si>
    <t>Cash collect for salaries</t>
  </si>
  <si>
    <t>Bank Al Falah Head office Maintenance Running Bill # 1</t>
  </si>
  <si>
    <t>Online to JES in acc of BAH 23 floor</t>
  </si>
  <si>
    <t>Online for DCP Cylinder at NASTP</t>
  </si>
  <si>
    <t>Cash collect by shahid</t>
  </si>
  <si>
    <t>Online to ibraheem for Meezan bank flanges</t>
  </si>
  <si>
    <t>Online to Masroor for Meezan bank dampers</t>
  </si>
  <si>
    <t>Online to Abbas for EY fittings</t>
  </si>
  <si>
    <t>Online for  meezan bank bolts</t>
  </si>
  <si>
    <t>VISA EFS Portal</t>
  </si>
  <si>
    <t>Password is Rehman!1</t>
  </si>
  <si>
    <t>Online To saqib insulator</t>
  </si>
  <si>
    <t>CHQ FROM IK in EY</t>
  </si>
  <si>
    <t>Cash to BH</t>
  </si>
  <si>
    <t>Online to IMS</t>
  </si>
  <si>
    <t>Online to Zohaib Lawyer</t>
  </si>
  <si>
    <t>Online to national engineering for Doyma sleaves for tri fit</t>
  </si>
  <si>
    <t>rec 14 Mar 24</t>
  </si>
  <si>
    <t>Online to Bharmaal - EY</t>
  </si>
  <si>
    <t>Online to H# Hammer - khursheed acc in EY</t>
  </si>
  <si>
    <t>Online to global technologies</t>
  </si>
  <si>
    <t>Salary advance to Usman Ghani</t>
  </si>
  <si>
    <t>Online to NEXUS Engr for Swimming pool equimpment for Food court Hydery</t>
  </si>
  <si>
    <t>Online to Muzammil</t>
  </si>
  <si>
    <t>Cash took by Guddu insulator in meezan</t>
  </si>
  <si>
    <t>Online to shan control for VAV boxes BAH</t>
  </si>
  <si>
    <t>Online to Touqir &amp; Ali Engineering for ENGRO + HIVE balancing</t>
  </si>
  <si>
    <t>Online To Rafay Abdullah in BAF</t>
  </si>
  <si>
    <t>Cash took by Bilal bhai</t>
  </si>
  <si>
    <t>Cash took by Nadeem bhai</t>
  </si>
  <si>
    <t>Online to Owais traders</t>
  </si>
  <si>
    <t>Masjid charity</t>
  </si>
  <si>
    <t>Ishtiaq cladding</t>
  </si>
  <si>
    <t>Secure vision</t>
  </si>
  <si>
    <t>Thumb international</t>
  </si>
  <si>
    <t>Air Guide</t>
  </si>
  <si>
    <t>Index</t>
  </si>
  <si>
    <t>Gul zameen khan</t>
  </si>
  <si>
    <t>INPUT ADJUSTMENT WORKING FOR THE MONTH OF MAR 24</t>
  </si>
  <si>
    <t>received on 02 April 24</t>
  </si>
  <si>
    <t>Online to Haris for Cooling tower PVc fins</t>
  </si>
  <si>
    <t>To Bushra</t>
  </si>
  <si>
    <t>To Sana Ibad Alvi</t>
  </si>
  <si>
    <t>To Kamran</t>
  </si>
  <si>
    <t>M. Afaq shahid</t>
  </si>
  <si>
    <t>Shafi Muhammad care off Iqbal core</t>
  </si>
  <si>
    <t>Labour 40%</t>
  </si>
  <si>
    <t>Material 60%</t>
  </si>
  <si>
    <t>Online to Asif for Cooling tower</t>
  </si>
  <si>
    <t>Online to Mehran engr in EY</t>
  </si>
  <si>
    <t>Online to Engr Ahsan Salary</t>
  </si>
  <si>
    <t>Online to Ahsan Flow tab</t>
  </si>
  <si>
    <t>Online to Engr Israr salary</t>
  </si>
  <si>
    <t>Online to Engr Raza salary</t>
  </si>
  <si>
    <t>Online to Engr Usman ghani</t>
  </si>
  <si>
    <t>IK CHQ in SANA SAfinaz Account</t>
  </si>
  <si>
    <t>MCB chq (for SST input)</t>
  </si>
  <si>
    <t>Cash collect by Imran</t>
  </si>
  <si>
    <t>Online to national engineering for antivertexplate for tri fit</t>
  </si>
  <si>
    <t>Online to Zara engineer</t>
  </si>
  <si>
    <t>Online to Rehan Aslam</t>
  </si>
  <si>
    <t>Online to Mujahid Abbas</t>
  </si>
  <si>
    <t>Online to Bharmal</t>
  </si>
  <si>
    <t>Online to Rafay Bin Abdullah</t>
  </si>
  <si>
    <t>Online to Gul Nawaz khan for Rehmat shipping pipe</t>
  </si>
  <si>
    <t>IK Chq (Rehmat + Amreli)</t>
  </si>
  <si>
    <t>Online to crescent corporation 02 nos gate valve purchased</t>
  </si>
  <si>
    <t>Online for plumbing work at NASTP</t>
  </si>
  <si>
    <t>Online to premier engineering for panel at 3rd floor NSATP</t>
  </si>
  <si>
    <t>Cash collect by JES representative NASIR (advance in UEP deal)</t>
  </si>
  <si>
    <t>Online to saira aslam</t>
  </si>
  <si>
    <t>Online to Kamil for cloth payment</t>
  </si>
  <si>
    <t>Online to sami FTC (kaleemullah)</t>
  </si>
  <si>
    <t>Online to Build pro for EY fixtures</t>
  </si>
  <si>
    <t>MSS Traders</t>
  </si>
  <si>
    <t>Ahsan and mohsin traders for tank purchased at jpmc</t>
  </si>
  <si>
    <t>To shahzaib BVN in BAH 12 th floor</t>
  </si>
  <si>
    <t>received on 30 April 24</t>
  </si>
  <si>
    <t>Online to Jeddah Polymer</t>
  </si>
  <si>
    <t>Online to United insulation in BAF</t>
  </si>
  <si>
    <t>sheet purchaseed in BAF</t>
  </si>
  <si>
    <t>Online for Cooling tower fins for BAF</t>
  </si>
  <si>
    <t>Online to Waqar</t>
  </si>
  <si>
    <t>Online for Wire Coil for rehmat shipping</t>
  </si>
  <si>
    <t>UEP Final bill payment</t>
  </si>
  <si>
    <t>INPUT ADJUSTMENT WORKING FOR THE MONTH OF MAY 24</t>
  </si>
  <si>
    <t>Online to Sami Duct</t>
  </si>
  <si>
    <t>Online to Qasim Traders</t>
  </si>
  <si>
    <t>Cash collec by Shahid</t>
  </si>
  <si>
    <t>Online to DWP for unit</t>
  </si>
  <si>
    <t>Online to Raees uncle</t>
  </si>
  <si>
    <t>Online to Rafay</t>
  </si>
  <si>
    <t>Online to shabbir brother for 1 cylincder in Nueplex ph VIII</t>
  </si>
  <si>
    <t>Online to Salman shamim for Cable tray payment Nastp 3 floor</t>
  </si>
  <si>
    <t>03065213234</t>
  </si>
  <si>
    <t>Bank Al Falah Head office Maintenance Running Bill # 2</t>
  </si>
  <si>
    <t>Online to Majid in nueplex cinemas</t>
  </si>
  <si>
    <t>Online to Owais Traders golimar</t>
  </si>
  <si>
    <t>IK chq</t>
  </si>
  <si>
    <t>Online to usman traders</t>
  </si>
  <si>
    <t>Shet hawala to noman</t>
  </si>
  <si>
    <t>cash collect by ahsan</t>
  </si>
  <si>
    <t>Online to Israr bhai</t>
  </si>
  <si>
    <t>Online to Zilver for paper holder fo EY</t>
  </si>
  <si>
    <t>Online to Abbas for Engro 3rd Floor fittings</t>
  </si>
  <si>
    <t>Online to bharmal</t>
  </si>
  <si>
    <t>Online to mirza fakhru zamman paramount for Fire extreturnghuishers</t>
  </si>
  <si>
    <t>Online to Hussain.S Diwan for Fittings</t>
  </si>
  <si>
    <t>Cash to Tariq Automation Ashfaq in meezan deal</t>
  </si>
  <si>
    <t>Online to anis grils</t>
  </si>
  <si>
    <t>Online to sajid pipe in engro</t>
  </si>
  <si>
    <t>Transfer by BH</t>
  </si>
  <si>
    <t>Online to Ismail jee porta - EY</t>
  </si>
  <si>
    <t>Online to Abdullah enterprises in 3rd Floor</t>
  </si>
  <si>
    <t>Cash collec by Saeed sons</t>
  </si>
  <si>
    <t>Cash collec by hunain SHI</t>
  </si>
  <si>
    <t>Bank Al Falah Accounts waseem and amjad</t>
  </si>
  <si>
    <t>021 38203970</t>
  </si>
  <si>
    <t>Online to Waseem pump for Jameel baig building</t>
  </si>
  <si>
    <t>Online to IMS in GSK deal</t>
  </si>
  <si>
    <t>cash collect by Imran in shahid acc</t>
  </si>
  <si>
    <t xml:space="preserve">Online to waqar </t>
  </si>
  <si>
    <t>HMPB 171053570</t>
  </si>
  <si>
    <t>rec 24 May 24</t>
  </si>
  <si>
    <t>Cash received by BH</t>
  </si>
  <si>
    <t>rec 09 April 24</t>
  </si>
  <si>
    <t>For website domain</t>
  </si>
  <si>
    <t>CHQ deposite</t>
  </si>
  <si>
    <t>Haroon Impex</t>
  </si>
  <si>
    <t>0300 9298128     0321-9298128</t>
  </si>
  <si>
    <t>Khy Jaami   021 35391532</t>
  </si>
  <si>
    <t>Online to Zara engineer for Jameel baig building</t>
  </si>
  <si>
    <t>Online to afzal for Panel (Riazeda)</t>
  </si>
  <si>
    <t>Online to ahsan Flow Tab</t>
  </si>
  <si>
    <t>Online for meezan fan purchased</t>
  </si>
  <si>
    <t>Online to Khursheed fans</t>
  </si>
  <si>
    <t>Pioneer chq</t>
  </si>
  <si>
    <t>received on 31 May 24</t>
  </si>
  <si>
    <t>Online to Masoor khan for meezan air accessories</t>
  </si>
  <si>
    <t>Online for saqib aziz</t>
  </si>
  <si>
    <t>Online to raees brother</t>
  </si>
  <si>
    <t>Online for Dawalance AC purchased</t>
  </si>
  <si>
    <t>Tax Period June 2024</t>
  </si>
  <si>
    <t>Online for meezan bank duct accessories</t>
  </si>
  <si>
    <t>Online for 3rd floor NASTP Ceiling access panel provision work at NASTP</t>
  </si>
  <si>
    <t>Sheet hawala to noman</t>
  </si>
  <si>
    <t>Online to Khalid najmi in GST deal</t>
  </si>
  <si>
    <t>Online to Maxon chemical in GST deal</t>
  </si>
  <si>
    <t>Online to rafay in meezan + yousuf dara</t>
  </si>
  <si>
    <t>To waqar Cable tray in Rehmant shipping acc</t>
  </si>
  <si>
    <t>Online to HS ahmed ally in BAH 12 floorrdeal</t>
  </si>
  <si>
    <t>Online to furqan care off IK</t>
  </si>
  <si>
    <t>Online to Global technologies</t>
  </si>
  <si>
    <t>Online to faseeh ur rehman</t>
  </si>
  <si>
    <t>Online to malik brother for AGP pipe</t>
  </si>
  <si>
    <t>Online to anas engineering in the place</t>
  </si>
  <si>
    <t>Retention</t>
  </si>
  <si>
    <t>Zakar to Al khidmat foundation</t>
  </si>
  <si>
    <t>Purchased fans with housing from waheed</t>
  </si>
  <si>
    <t>Cash to Kamran for Threaded rods</t>
  </si>
  <si>
    <t>Cash by shahid painter</t>
  </si>
  <si>
    <t xml:space="preserve">Online to Umer khalid for Hop dip galvanized at Bank Al Falah </t>
  </si>
  <si>
    <t>Cash given to hunain SHI engineeringin rehmat shipping</t>
  </si>
  <si>
    <t>INPUT ADJUSTMENT WORKING FOR THE MONTH OF June 24</t>
  </si>
  <si>
    <t>Invoice 013 + 014</t>
  </si>
  <si>
    <t>Online for saeed clother 15 thans</t>
  </si>
  <si>
    <t>Online to Bharmal intls for EY thermometer</t>
  </si>
  <si>
    <t>MCB chq for INPUT adjustment</t>
  </si>
  <si>
    <t>30% adv from MY in GSK</t>
  </si>
  <si>
    <t>To waqar Cable tray in Rehmant shipping + GSK</t>
  </si>
  <si>
    <t>Online to rafay in rehmat shipping</t>
  </si>
  <si>
    <t>Online to Bharmal intls for EY + Engro thermometer</t>
  </si>
  <si>
    <t>Online to Unique</t>
  </si>
  <si>
    <t>Invoice 014 + 043</t>
  </si>
  <si>
    <t>Tahiri masjid</t>
  </si>
  <si>
    <t>Adjust</t>
  </si>
  <si>
    <t>To Pay</t>
  </si>
  <si>
    <t>Online to sana alvi in o/m The place</t>
  </si>
  <si>
    <t>Online to unus engineering in o/m the place</t>
  </si>
  <si>
    <t>Online to shabbir pipe for Gul ahmed material purchasing</t>
  </si>
  <si>
    <t>Cash collect by Coolmax in BAFL</t>
  </si>
  <si>
    <t>Cash collect by Imran shan control</t>
  </si>
  <si>
    <t>received on 02 July 24</t>
  </si>
  <si>
    <t>Al madina Invoice</t>
  </si>
  <si>
    <t>IIL</t>
  </si>
  <si>
    <t>Online to Khalid najmi in CIT Bank deal</t>
  </si>
  <si>
    <t>Online to sadiq in EY</t>
  </si>
  <si>
    <t>Online to afsar in tahiri masjid</t>
  </si>
  <si>
    <t>Bilal bhai personal</t>
  </si>
  <si>
    <t>Onlien to rafay in tahiri masjid</t>
  </si>
  <si>
    <t>sheet purchased BAF by shahid</t>
  </si>
  <si>
    <t>Online to umair for Laptop</t>
  </si>
  <si>
    <t>Online to murtaza hassan shah for folding in J outlet</t>
  </si>
  <si>
    <t>Sheet purchased for J Outlet lahore</t>
  </si>
  <si>
    <t>Online to safe and sound in J oullet lahore deal</t>
  </si>
  <si>
    <t>Online to sana ibad in BH personal</t>
  </si>
  <si>
    <t>Online to hasnain fakhruddin</t>
  </si>
  <si>
    <t>Sheet to Noman ducting</t>
  </si>
  <si>
    <t>Adeel Invoice</t>
  </si>
  <si>
    <t>Cheque to Fakhri in GSK + CITI DEAL</t>
  </si>
  <si>
    <t>Online to Noman for J outlet purhcasing</t>
  </si>
  <si>
    <t>Tax Period May 2024</t>
  </si>
  <si>
    <t>Tax Period July 2024</t>
  </si>
  <si>
    <t>Online  to m mustaf for EY lunch</t>
  </si>
  <si>
    <t>Cash collect by waheed Purchased fans with housing from waheed</t>
  </si>
  <si>
    <t>Online to Faraz sabro in VISA</t>
  </si>
  <si>
    <t>Online to ehsan traders in burhani mehal</t>
  </si>
  <si>
    <t xml:space="preserve">M/S Faize Hakimi </t>
  </si>
  <si>
    <t>Online to mehmood threaded rods</t>
  </si>
  <si>
    <t>Rolls purchased for Citi bank</t>
  </si>
  <si>
    <t>Online to scon valves for Citi bank</t>
  </si>
  <si>
    <t>Cash collect by thumb itl in Engro</t>
  </si>
  <si>
    <t>Online to new shahzad motor for bilal bhai personal car repairng</t>
  </si>
  <si>
    <t>Online to ibraheem fittings</t>
  </si>
  <si>
    <t>Cash by shakeel in BAF limited</t>
  </si>
  <si>
    <t>Input invoices</t>
  </si>
  <si>
    <t>Logical control 3 pieces UEP</t>
  </si>
  <si>
    <t>Online to Touqir &amp; Ali Engineering for EY balancing</t>
  </si>
  <si>
    <t>Online to saif</t>
  </si>
  <si>
    <t>Online to Zubair duct in meezan</t>
  </si>
  <si>
    <t>Online to umer khalid for BAFL hot dipped galanized</t>
  </si>
  <si>
    <t>Online to Adnan hyder ASPL in DHL Site</t>
  </si>
  <si>
    <t>Online to Aneeq for wire work at engro 3rd floor</t>
  </si>
  <si>
    <t>Sadiq bhai city bank piping</t>
  </si>
  <si>
    <t xml:space="preserve">Online to Bismillah enterprises </t>
  </si>
  <si>
    <t>Online to mungo</t>
  </si>
  <si>
    <t>Online to PABX system</t>
  </si>
  <si>
    <t>Online to eleken engr shamshad</t>
  </si>
  <si>
    <t>HMPB 171053619</t>
  </si>
  <si>
    <t>Online for glue purchases</t>
  </si>
  <si>
    <t>Online to syed murtaza for Fittings purchased for j dot</t>
  </si>
  <si>
    <t>Online to Gul Nawaz khan for Dhl coppe piping</t>
  </si>
  <si>
    <t>Online to sabro for GSK deal</t>
  </si>
  <si>
    <t>Mist system at Burhani Mehal.</t>
  </si>
  <si>
    <t>Bank Al falah final bill</t>
  </si>
  <si>
    <t>BAF VDF bill</t>
  </si>
  <si>
    <t>nadeem told that he will create chq for balance amount shortly.</t>
  </si>
  <si>
    <t>NASTP march bill</t>
  </si>
  <si>
    <t>NASTP aPR bill</t>
  </si>
  <si>
    <t>NASTP May bill</t>
  </si>
  <si>
    <t>NASTP June bill</t>
  </si>
  <si>
    <t>INPUT ADJUSTMENT WORKING FOR THE MONTH OF JULY 24</t>
  </si>
  <si>
    <t>received on 30 July 24</t>
  </si>
  <si>
    <t>dismantling of VFR Tahiri masjid</t>
  </si>
  <si>
    <t>Online for J outler nut bolt purhcased</t>
  </si>
  <si>
    <t>Online to abbas for fast cool for invisible profile, GI corner PVC corner for DHL</t>
  </si>
  <si>
    <t>Online to imran for fittings for CIT Bank</t>
  </si>
  <si>
    <t>To noman engineering for sheet hawala</t>
  </si>
  <si>
    <t>Cash collect by Fakhri representative Farrukh</t>
  </si>
  <si>
    <t>Karachi parsi club bill</t>
  </si>
  <si>
    <t>Tax Period August 2024</t>
  </si>
  <si>
    <t>NASTP July bill</t>
  </si>
  <si>
    <t>INPUT ADJUSTMENT WORKING FOR THE MONTH OF AUGUST 24</t>
  </si>
  <si>
    <t>Cash collect by Zubair in J oulet Lahore</t>
  </si>
  <si>
    <t xml:space="preserve">RIZWAN </t>
  </si>
  <si>
    <t>0300-2040874</t>
  </si>
  <si>
    <t>CBRE Dutche bank</t>
  </si>
  <si>
    <t>Email id pioneer4us@gmail.com</t>
  </si>
  <si>
    <t>Pioneer!123</t>
  </si>
  <si>
    <t>Online to M. Naeem in UEP ASA</t>
  </si>
  <si>
    <t>Online to steel craft  J outlet</t>
  </si>
  <si>
    <t>for purhcase of NASTP + GSK Red Oxide</t>
  </si>
  <si>
    <t>Sufyan The place Loan</t>
  </si>
  <si>
    <t>Online to muzammil entrpeice for DHl k 3 coil purchased</t>
  </si>
  <si>
    <t>IK CHQ - in Riazeda Project</t>
  </si>
  <si>
    <t>IK CHQ- Sana safinaz</t>
  </si>
  <si>
    <t>Online to Mughal ehsan ul haq for tomo for mughal iron angle</t>
  </si>
  <si>
    <t>online to m amir for linkadaptor for citi bank</t>
  </si>
  <si>
    <t>To shabbir brohters for gul ahmed coil purhcased</t>
  </si>
  <si>
    <t>Cash to Shabbir Brothers (Rec by Jibran)</t>
  </si>
  <si>
    <t>To kashif air devices</t>
  </si>
  <si>
    <t>to saqib insulator in engro 3rd floor</t>
  </si>
  <si>
    <t xml:space="preserve">To Mungo </t>
  </si>
  <si>
    <t>CITI Bank</t>
  </si>
  <si>
    <t>To KTM for Zilver fixtures (Online by Adeel)</t>
  </si>
  <si>
    <t>Adnan Hyder</t>
  </si>
  <si>
    <t>To adnan hyder for misc (Online by Adeel)</t>
  </si>
  <si>
    <t>Fame International</t>
  </si>
  <si>
    <t>To Fame (Online by Adeel)</t>
  </si>
  <si>
    <t>BAF maintenance</t>
  </si>
  <si>
    <t>Misc</t>
  </si>
  <si>
    <t>Manto DML</t>
  </si>
  <si>
    <t>Material</t>
  </si>
  <si>
    <t>TO IQBAL Core (Online by adeel)</t>
  </si>
  <si>
    <t>TO Imran purchased nut bolts (Online by adeel)</t>
  </si>
  <si>
    <t>TO ibraheem fittings (online by adeel)</t>
  </si>
  <si>
    <t>TO Sadiq pipe (Online by adeel)</t>
  </si>
  <si>
    <t>Sadiq Pipe</t>
  </si>
  <si>
    <t>TO Porta Ismail jee (online by adeel)</t>
  </si>
  <si>
    <t>Porta Islamil</t>
  </si>
  <si>
    <t>Engro</t>
  </si>
  <si>
    <t>Saqib insulator</t>
  </si>
  <si>
    <t>TO Muzammli caree of Abbas Brothers (online by adeel)</t>
  </si>
  <si>
    <t>TO MBI Industries for nut bolt payment (online by adeel)</t>
  </si>
  <si>
    <t>MCB chq paid</t>
  </si>
  <si>
    <r>
      <t>Cash Cheque received</t>
    </r>
    <r>
      <rPr>
        <sz val="9"/>
        <color rgb="FFFF0000"/>
        <rFont val="Calibri"/>
        <family val="2"/>
        <scheme val="minor"/>
      </rPr>
      <t xml:space="preserve"> </t>
    </r>
    <r>
      <rPr>
        <b/>
        <sz val="9"/>
        <color rgb="FFFF0000"/>
        <rFont val="Calibri"/>
        <family val="2"/>
        <scheme val="minor"/>
      </rPr>
      <t>(LOST in ROBBERY)</t>
    </r>
  </si>
  <si>
    <r>
      <t xml:space="preserve">Open cashed chq </t>
    </r>
    <r>
      <rPr>
        <b/>
        <sz val="9"/>
        <color rgb="FFFF0000"/>
        <rFont val="Calibri"/>
        <family val="2"/>
        <scheme val="minor"/>
      </rPr>
      <t>hold with Rehan</t>
    </r>
  </si>
  <si>
    <t>Nadeem bhai</t>
  </si>
  <si>
    <t>DHL office</t>
  </si>
  <si>
    <t>o/m NASTP</t>
  </si>
  <si>
    <t>Burhani mehal (new)</t>
  </si>
  <si>
    <t>GSK DMC</t>
  </si>
  <si>
    <t>Various sites</t>
  </si>
  <si>
    <t>Chemical</t>
  </si>
  <si>
    <t>To muneer ahmed (Online by adeel)</t>
  </si>
  <si>
    <t>To Hussain S Diwan for fittings (Online by adeel)</t>
  </si>
  <si>
    <t>To M. Amir for purhcaed of 200 nos linkadaptor (Online by adeel)</t>
  </si>
  <si>
    <t>To S. Azam Hussaini for drawings print (Online by adeel)</t>
  </si>
  <si>
    <t>Drawings</t>
  </si>
  <si>
    <t>Sheeht purchased for BAFL site</t>
  </si>
  <si>
    <t>M/S ARSHAD SHAHID ABDULLA</t>
  </si>
  <si>
    <t>Adeel Invoice #</t>
  </si>
  <si>
    <t>To A. Rehman chohdry Gi sheet purchased by Noman Lahore (Online by adeel)</t>
  </si>
  <si>
    <t>Sheet</t>
  </si>
  <si>
    <t xml:space="preserve">Sana Safinaz </t>
  </si>
  <si>
    <t>To Ayaz ali units hanging BAHL 12th floor(Online by adeel)</t>
  </si>
  <si>
    <t xml:space="preserve">Online by adeel to Zafar grills </t>
  </si>
  <si>
    <t>Zafar Grills</t>
  </si>
  <si>
    <t>Salary</t>
  </si>
  <si>
    <t>Online by adeel to Noman for DML staff salaries</t>
  </si>
  <si>
    <t>Cash collect from Al madina by adman regger son for DHL work</t>
  </si>
  <si>
    <t>Adam regger</t>
  </si>
  <si>
    <t>Cash collect from Al madina by faheem for wire coil purchased</t>
  </si>
  <si>
    <t>office</t>
  </si>
  <si>
    <t>Shakeel duct</t>
  </si>
  <si>
    <t xml:space="preserve">Cash collect from Al madina by shakeel </t>
  </si>
  <si>
    <t>BAH 12th Floor</t>
  </si>
  <si>
    <t>Sana safinaz DML</t>
  </si>
  <si>
    <t>Gul Ahmed</t>
  </si>
  <si>
    <t>GSK + CITI</t>
  </si>
  <si>
    <t>Online by adeel to Zahid insulator</t>
  </si>
  <si>
    <t>Zahid Insulator</t>
  </si>
  <si>
    <t>SANA + MANO + Orient</t>
  </si>
  <si>
    <t>Online by adeel to Muzammil enterprise for Coil purhcased</t>
  </si>
  <si>
    <t>Wire</t>
  </si>
  <si>
    <t xml:space="preserve">Online by adeel to Ali Hassan for  fittings purchcased </t>
  </si>
  <si>
    <t>Online by adeel to Greentech E2 for clamp purchased</t>
  </si>
  <si>
    <t>Sana safinaz</t>
  </si>
  <si>
    <t>GSK</t>
  </si>
  <si>
    <t>Bharmal Int</t>
  </si>
  <si>
    <t>Online by adeel to mufaddal enterprise for purhcased rubber bellow 3/4" 02 Nos</t>
  </si>
  <si>
    <t xml:space="preserve">Online by adeel to Faseeh ur rehman for Jul + Aug 24 </t>
  </si>
  <si>
    <t xml:space="preserve">Online by adeel to Mukesh for purhcased 2 nos cylinder </t>
  </si>
  <si>
    <t>Online by adeel to Mehboob ur rehman for for cIT Ibank advance</t>
  </si>
  <si>
    <t>Sadiq pipe</t>
  </si>
  <si>
    <t>Online by adeel to M. Hamza awais  for J Outlet fittings</t>
  </si>
  <si>
    <t>Online by adeel to Adnan hyder for foundation and Gas</t>
  </si>
  <si>
    <t>Online by adeel to mansoor ejaz for Hanging material and units labour</t>
  </si>
  <si>
    <t>Online by adeel for to noman easy paisa for fittings purchased by Noman engr from his cash</t>
  </si>
  <si>
    <t>Online by adeel to ayaz niaz for purhcased of channel for the project Sana safinaz DML</t>
  </si>
  <si>
    <t>Online by adeel to Hassan asif for control wire for Gul Ahmed</t>
  </si>
  <si>
    <t>O/M The Place</t>
  </si>
  <si>
    <t xml:space="preserve">MHR Personal </t>
  </si>
  <si>
    <t>J out let DML</t>
  </si>
  <si>
    <t>Online by adeel to S murtaza hassan shah for J dot piping labour</t>
  </si>
  <si>
    <t>For nut bolts transfer in Imran ajab khan</t>
  </si>
  <si>
    <t>Online by adeel to crescent corp payment for copper fittings for BAHL 12th floor</t>
  </si>
  <si>
    <t xml:space="preserve">Online by adeel to crescent corp payment for copper pipes </t>
  </si>
  <si>
    <t>Online by adeel to Online to Noman forsana safinaz DML site expenses</t>
  </si>
  <si>
    <t>GSK + CITI + ENGRO</t>
  </si>
  <si>
    <t xml:space="preserve">Online by adeel to muzammil for purchased of linkadptor </t>
  </si>
  <si>
    <t>CITI + LAMA + Meezan</t>
  </si>
  <si>
    <t>Online by adeel to MBI Industries pvt Ltd for purchased of Rods, nuts &amp; washers</t>
  </si>
  <si>
    <t>Online by adeel to M azam rafiq  for fittings purchased from Abbas brothers</t>
  </si>
  <si>
    <t>Family Area</t>
  </si>
  <si>
    <t>ZILVER</t>
  </si>
  <si>
    <t>Online by adeel to M Abbas Ladi wala payment to ZILVER for plumbing fixtures for Mother care DMC karachi.</t>
  </si>
  <si>
    <t xml:space="preserve">Online by adeel to Mohsin Afzal payment for control wire 1mm 2 core shielded </t>
  </si>
  <si>
    <t>IK Cheque</t>
  </si>
  <si>
    <t>Online by adeel to Bilal habib personal</t>
  </si>
  <si>
    <t>Diff of Oct 23</t>
  </si>
  <si>
    <t>Burhani mehal main bill for swimming pool bill # 016</t>
  </si>
  <si>
    <t>Rehmet shipping</t>
  </si>
  <si>
    <t>material</t>
  </si>
  <si>
    <t>To waqar cable tray for rehmet shipping</t>
  </si>
  <si>
    <t>Online by adeel to Kamil for 15 thans cloth purhcased from saeed clothes</t>
  </si>
  <si>
    <t>Online by adeel to Kamran hussain for TOMO I labour work</t>
  </si>
  <si>
    <t>TOMO II JPMC</t>
  </si>
  <si>
    <t>Online by adeel to Zeeshan Baig j dot grills advance</t>
  </si>
  <si>
    <t>Generation + MANTO</t>
  </si>
  <si>
    <t>Online by adeel to crescent corp payment for M.S Pipe and fittings</t>
  </si>
  <si>
    <t>Generation DML</t>
  </si>
  <si>
    <t>Fakhri brothers</t>
  </si>
  <si>
    <t xml:space="preserve">Online by adeel to HVAC business solution </t>
  </si>
  <si>
    <t xml:space="preserve">Online by adeel to Ayaz Niaz for material </t>
  </si>
  <si>
    <t>Flow Master</t>
  </si>
  <si>
    <t>Amir contractor</t>
  </si>
  <si>
    <t>Online by adeel to Flow master for Chiller balancing work at The place Cinema DHA PHASE VIII</t>
  </si>
  <si>
    <t>Online by adeel to Amir contractor in Labour work</t>
  </si>
  <si>
    <t>Online by adeel to Noman for DML site expenses</t>
  </si>
  <si>
    <t>03212530344</t>
  </si>
  <si>
    <t>Nazir Printer wala</t>
  </si>
  <si>
    <t>M/S EFSE for VISA PAK</t>
  </si>
  <si>
    <t>VISA</t>
  </si>
  <si>
    <t>Burhani mehal pool and plumbing work</t>
  </si>
  <si>
    <t>FTC July 10% increased Bill</t>
  </si>
  <si>
    <t>Online by adeel to for Eat on</t>
  </si>
  <si>
    <t>Meezan bank Head office</t>
  </si>
  <si>
    <t>Online by adeel to Ibraheem shershan for flanges purchased</t>
  </si>
  <si>
    <t>Online by adeel to murtaza hassan shah for fittings in J outlet</t>
  </si>
  <si>
    <t>Sheet from Al madina steel</t>
  </si>
  <si>
    <t>Eat On Project</t>
  </si>
  <si>
    <t>Cash to Shabbir brother - collect by Jibran from Al madina steel</t>
  </si>
  <si>
    <t>Generation + Sana</t>
  </si>
  <si>
    <t>Online by adeel to Crescent corporation for purhcased of fittings</t>
  </si>
  <si>
    <t xml:space="preserve">Engro 3rd </t>
  </si>
  <si>
    <t>Online by adeel to M. Abbas Landiwala care off M Islaml jee for purhcased of Comode for Family area</t>
  </si>
  <si>
    <t>Online by adeel to Saqib insualtion</t>
  </si>
  <si>
    <t>Online by adeel to Araish Interior &amp; contructors for purhcasd of 04 water shield Bucket</t>
  </si>
  <si>
    <t>Online to M. Musaddiq care off Unique Enterprise</t>
  </si>
  <si>
    <t>Mungo</t>
  </si>
  <si>
    <t>Various Site</t>
  </si>
  <si>
    <t>CITI + BAHL 12th Floor</t>
  </si>
  <si>
    <t>Online by adeel to Gul Zameen Khan for Purchased 125 Nos Threaded rods 10mm and 21 KG Nut from Mehmood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</si>
</sst>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_(* #,##0_);_(* \(#,##0\);_(* &quot;-&quot;??_);_(@_)"/>
    <numFmt numFmtId="166" formatCode="0.0%"/>
    <numFmt numFmtId="167" formatCode="_(* #,##0.0_);_(* \(#,##0.0\);_(* &quot;-&quot;?_);_(@_)"/>
    <numFmt numFmtId="168" formatCode="[$-409]d\-mmm\-yy;@"/>
    <numFmt numFmtId="169" formatCode="_-* #,##0.0_-;\-* #,##0.0_-;_-* &quot;-&quot;?_-;_-@_-"/>
  </numFmts>
  <fonts count="1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6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sz val="16"/>
      <name val="Calibri"/>
      <family val="2"/>
      <scheme val="minor"/>
    </font>
    <font>
      <sz val="18"/>
      <name val="Calibri"/>
      <family val="2"/>
      <scheme val="minor"/>
    </font>
    <font>
      <sz val="10"/>
      <name val="Calibri"/>
      <family val="2"/>
      <scheme val="minor"/>
    </font>
    <font>
      <u/>
      <sz val="10"/>
      <color indexed="12"/>
      <name val="Times New Roman"/>
      <family val="1"/>
    </font>
    <font>
      <u/>
      <sz val="10"/>
      <color indexed="12"/>
      <name val="Calibri"/>
      <family val="2"/>
      <scheme val="minor"/>
    </font>
    <font>
      <u/>
      <sz val="12"/>
      <color indexed="12"/>
      <name val="Calibri"/>
      <family val="2"/>
      <scheme val="minor"/>
    </font>
    <font>
      <b/>
      <sz val="10"/>
      <color indexed="8"/>
      <name val="Calibri"/>
      <family val="2"/>
      <scheme val="minor"/>
    </font>
    <font>
      <sz val="18"/>
      <color indexed="8"/>
      <name val="Calibri"/>
      <family val="2"/>
      <scheme val="minor"/>
    </font>
    <font>
      <sz val="16"/>
      <color indexed="53"/>
      <name val="Calibri"/>
      <family val="2"/>
    </font>
    <font>
      <sz val="16"/>
      <name val="Calibri"/>
      <family val="2"/>
    </font>
    <font>
      <u/>
      <sz val="18"/>
      <color indexed="12"/>
      <name val="Calibri"/>
      <family val="2"/>
      <scheme val="minor"/>
    </font>
    <font>
      <sz val="18"/>
      <color indexed="12"/>
      <name val="Calibri"/>
      <family val="2"/>
    </font>
    <font>
      <sz val="18"/>
      <color indexed="10"/>
      <name val="Calibri"/>
      <family val="2"/>
      <scheme val="minor"/>
    </font>
    <font>
      <sz val="10"/>
      <color indexed="10"/>
      <name val="Calibri"/>
      <family val="2"/>
      <scheme val="minor"/>
    </font>
    <font>
      <sz val="18"/>
      <name val="Calibri"/>
      <family val="2"/>
    </font>
    <font>
      <sz val="9"/>
      <name val="Calibri"/>
      <family val="2"/>
      <scheme val="minor"/>
    </font>
    <font>
      <b/>
      <sz val="16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8"/>
      <name val="Calibri"/>
      <family val="2"/>
      <scheme val="minor"/>
    </font>
    <font>
      <u/>
      <sz val="12"/>
      <name val="Calibri"/>
      <family val="2"/>
      <scheme val="minor"/>
    </font>
    <font>
      <b/>
      <sz val="16"/>
      <color rgb="FF595959"/>
      <name val="Calibri"/>
      <family val="2"/>
      <scheme val="minor"/>
    </font>
    <font>
      <u/>
      <sz val="14"/>
      <name val="Calibri"/>
      <family val="2"/>
      <scheme val="minor"/>
    </font>
    <font>
      <sz val="14"/>
      <name val="Calibri"/>
      <family val="2"/>
      <scheme val="minor"/>
    </font>
    <font>
      <sz val="18"/>
      <color indexed="10"/>
      <name val="Calibri"/>
      <family val="2"/>
    </font>
    <font>
      <b/>
      <sz val="14"/>
      <name val="Calibri"/>
      <family val="2"/>
    </font>
    <font>
      <b/>
      <sz val="12"/>
      <name val="Calibri"/>
      <family val="2"/>
    </font>
    <font>
      <sz val="18"/>
      <color indexed="63"/>
      <name val="Calibri"/>
      <family val="2"/>
      <scheme val="minor"/>
    </font>
    <font>
      <sz val="10"/>
      <color indexed="63"/>
      <name val="Calibri"/>
      <family val="2"/>
      <scheme val="minor"/>
    </font>
    <font>
      <sz val="16"/>
      <color indexed="8"/>
      <name val="Calibri"/>
      <family val="2"/>
      <scheme val="minor"/>
    </font>
    <font>
      <sz val="11"/>
      <name val="Calibri"/>
      <family val="2"/>
      <scheme val="minor"/>
    </font>
    <font>
      <sz val="18"/>
      <color indexed="12"/>
      <name val="Calibri"/>
      <family val="2"/>
      <scheme val="minor"/>
    </font>
    <font>
      <sz val="12"/>
      <color indexed="10"/>
      <name val="Calibri"/>
      <family val="2"/>
      <scheme val="minor"/>
    </font>
    <font>
      <b/>
      <u/>
      <sz val="16"/>
      <name val="Calibri"/>
      <family val="2"/>
      <scheme val="minor"/>
    </font>
    <font>
      <sz val="16"/>
      <color indexed="10"/>
      <name val="Calibri"/>
      <family val="2"/>
      <scheme val="minor"/>
    </font>
    <font>
      <sz val="18"/>
      <color indexed="23"/>
      <name val="Calibri"/>
      <family val="2"/>
      <scheme val="minor"/>
    </font>
    <font>
      <sz val="12"/>
      <color indexed="23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</font>
    <font>
      <sz val="12"/>
      <color indexed="10"/>
      <name val="Calibri"/>
      <family val="2"/>
    </font>
    <font>
      <sz val="12"/>
      <name val="Calibri"/>
      <family val="2"/>
    </font>
    <font>
      <sz val="12"/>
      <color indexed="12"/>
      <name val="Calibri"/>
      <family val="2"/>
      <scheme val="minor"/>
    </font>
    <font>
      <b/>
      <sz val="7.5"/>
      <color indexed="63"/>
      <name val="Calibri"/>
      <family val="2"/>
      <scheme val="minor"/>
    </font>
    <font>
      <b/>
      <sz val="11"/>
      <name val="Calibri"/>
      <family val="2"/>
      <scheme val="minor"/>
    </font>
    <font>
      <sz val="7.5"/>
      <color indexed="63"/>
      <name val="Calibri"/>
      <family val="2"/>
      <scheme val="minor"/>
    </font>
    <font>
      <u/>
      <sz val="14"/>
      <color indexed="12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8"/>
      <name val="Calibri"/>
      <family val="2"/>
      <scheme val="minor"/>
    </font>
    <font>
      <sz val="12"/>
      <color indexed="18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</font>
    <font>
      <sz val="10"/>
      <color indexed="10"/>
      <name val="Calibri"/>
      <family val="2"/>
    </font>
    <font>
      <u/>
      <sz val="11"/>
      <color indexed="30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18"/>
      <name val="Calibri"/>
      <family val="2"/>
      <scheme val="minor"/>
    </font>
    <font>
      <sz val="10"/>
      <color indexed="12"/>
      <name val="Calibri"/>
      <family val="2"/>
      <scheme val="minor"/>
    </font>
    <font>
      <b/>
      <sz val="16"/>
      <name val="Calibri"/>
      <family val="2"/>
    </font>
    <font>
      <u/>
      <sz val="12"/>
      <color indexed="8"/>
      <name val="Calibri"/>
      <family val="2"/>
      <scheme val="minor"/>
    </font>
    <font>
      <b/>
      <sz val="16"/>
      <color indexed="63"/>
      <name val="Calibri"/>
      <family val="2"/>
      <scheme val="minor"/>
    </font>
    <font>
      <b/>
      <sz val="11"/>
      <name val="Calibri"/>
      <family val="2"/>
    </font>
    <font>
      <sz val="14"/>
      <color indexed="10"/>
      <name val="Calibri"/>
      <family val="2"/>
    </font>
    <font>
      <b/>
      <sz val="11"/>
      <color indexed="56"/>
      <name val="Calibri"/>
      <family val="2"/>
      <scheme val="minor"/>
    </font>
    <font>
      <sz val="10"/>
      <color indexed="12"/>
      <name val="Times New Roman"/>
      <family val="1"/>
    </font>
    <font>
      <b/>
      <sz val="10"/>
      <name val="Calibri"/>
      <family val="2"/>
      <scheme val="minor"/>
    </font>
    <font>
      <b/>
      <sz val="18"/>
      <name val="Calibri"/>
      <family val="2"/>
    </font>
    <font>
      <b/>
      <sz val="13.5"/>
      <color indexed="12"/>
      <name val="Calibri"/>
      <family val="2"/>
      <scheme val="minor"/>
    </font>
    <font>
      <u/>
      <sz val="16"/>
      <color indexed="12"/>
      <name val="Calibri"/>
      <family val="2"/>
      <scheme val="minor"/>
    </font>
    <font>
      <sz val="8"/>
      <name val="Calibri"/>
      <family val="2"/>
    </font>
    <font>
      <sz val="12"/>
      <color indexed="63"/>
      <name val="Calibri"/>
      <family val="2"/>
      <scheme val="minor"/>
    </font>
    <font>
      <sz val="9"/>
      <color indexed="63"/>
      <name val="Calibri"/>
      <family val="2"/>
      <scheme val="minor"/>
    </font>
    <font>
      <i/>
      <sz val="12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0"/>
      <color indexed="12"/>
      <name val="Calibri"/>
      <family val="2"/>
    </font>
    <font>
      <sz val="16"/>
      <color indexed="10"/>
      <name val="Calibri"/>
      <family val="2"/>
    </font>
    <font>
      <b/>
      <sz val="36"/>
      <name val="Calibri"/>
      <family val="2"/>
      <scheme val="minor"/>
    </font>
    <font>
      <u/>
      <sz val="16"/>
      <color indexed="12"/>
      <name val="Times New Roman"/>
      <family val="1"/>
    </font>
    <font>
      <sz val="12"/>
      <color rgb="FF858585"/>
      <name val="Calibri"/>
      <family val="2"/>
      <scheme val="minor"/>
    </font>
    <font>
      <b/>
      <sz val="12"/>
      <color rgb="FF0099FF"/>
      <name val="Calibri"/>
      <family val="2"/>
      <scheme val="minor"/>
    </font>
    <font>
      <sz val="12"/>
      <color indexed="23"/>
      <name val="Calibri"/>
      <family val="2"/>
    </font>
    <font>
      <b/>
      <sz val="20"/>
      <name val="Calibri"/>
      <family val="2"/>
      <scheme val="minor"/>
    </font>
    <font>
      <b/>
      <sz val="22"/>
      <name val="Calibri"/>
      <family val="2"/>
      <scheme val="minor"/>
    </font>
    <font>
      <sz val="20"/>
      <name val="Calibri"/>
      <family val="2"/>
      <scheme val="minor"/>
    </font>
    <font>
      <sz val="24"/>
      <name val="Calibri"/>
      <family val="2"/>
      <scheme val="minor"/>
    </font>
    <font>
      <sz val="26"/>
      <name val="Calibri"/>
      <family val="2"/>
      <scheme val="minor"/>
    </font>
    <font>
      <sz val="22"/>
      <name val="Calibri"/>
      <family val="2"/>
      <scheme val="minor"/>
    </font>
    <font>
      <u/>
      <sz val="20"/>
      <color indexed="12"/>
      <name val="Times New Roman"/>
      <family val="1"/>
    </font>
    <font>
      <sz val="20"/>
      <name val="Times New Roman"/>
      <family val="1"/>
    </font>
    <font>
      <sz val="9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indexed="81"/>
      <name val="Tahoma"/>
      <family val="2"/>
    </font>
    <font>
      <u/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6"/>
      <color theme="0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5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</cellStyleXfs>
  <cellXfs count="834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15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165" fontId="3" fillId="0" borderId="1" xfId="1" applyNumberFormat="1" applyFont="1" applyBorder="1" applyAlignment="1">
      <alignment horizontal="center" vertical="center"/>
    </xf>
    <xf numFmtId="165" fontId="0" fillId="0" borderId="0" xfId="1" applyNumberFormat="1" applyFont="1"/>
    <xf numFmtId="165" fontId="2" fillId="0" borderId="1" xfId="1" applyNumberFormat="1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/>
    <xf numFmtId="165" fontId="0" fillId="0" borderId="1" xfId="1" applyNumberFormat="1" applyFont="1" applyBorder="1"/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2" xfId="0" applyBorder="1"/>
    <xf numFmtId="49" fontId="2" fillId="0" borderId="1" xfId="0" quotePrefix="1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1" xfId="0" applyNumberFormat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8" fillId="0" borderId="6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9" fontId="2" fillId="0" borderId="1" xfId="2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165" fontId="2" fillId="0" borderId="11" xfId="1" applyNumberFormat="1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49" fontId="15" fillId="0" borderId="0" xfId="0" applyNumberFormat="1" applyFont="1" applyAlignment="1">
      <alignment horizontal="center"/>
    </xf>
    <xf numFmtId="49" fontId="16" fillId="0" borderId="14" xfId="0" applyNumberFormat="1" applyFont="1" applyBorder="1" applyAlignment="1">
      <alignment horizontal="center"/>
    </xf>
    <xf numFmtId="49" fontId="17" fillId="0" borderId="15" xfId="0" applyNumberFormat="1" applyFont="1" applyBorder="1" applyAlignment="1">
      <alignment horizontal="center"/>
    </xf>
    <xf numFmtId="49" fontId="18" fillId="0" borderId="15" xfId="0" applyNumberFormat="1" applyFont="1" applyBorder="1" applyAlignment="1">
      <alignment horizontal="left" vertical="center"/>
    </xf>
    <xf numFmtId="49" fontId="18" fillId="0" borderId="15" xfId="0" applyNumberFormat="1" applyFont="1" applyBorder="1" applyAlignment="1">
      <alignment horizontal="center" vertical="center"/>
    </xf>
    <xf numFmtId="49" fontId="18" fillId="0" borderId="16" xfId="0" applyNumberFormat="1" applyFont="1" applyBorder="1" applyAlignment="1">
      <alignment horizontal="center" vertical="center"/>
    </xf>
    <xf numFmtId="49" fontId="19" fillId="0" borderId="0" xfId="0" applyNumberFormat="1" applyFont="1"/>
    <xf numFmtId="49" fontId="16" fillId="0" borderId="0" xfId="0" applyNumberFormat="1" applyFont="1" applyAlignment="1">
      <alignment horizontal="center"/>
    </xf>
    <xf numFmtId="49" fontId="17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left" vertical="center"/>
    </xf>
    <xf numFmtId="49" fontId="18" fillId="0" borderId="0" xfId="0" applyNumberFormat="1" applyFont="1" applyAlignment="1">
      <alignment horizontal="center" vertical="center"/>
    </xf>
    <xf numFmtId="49" fontId="20" fillId="0" borderId="0" xfId="0" applyNumberFormat="1" applyFont="1"/>
    <xf numFmtId="49" fontId="21" fillId="0" borderId="0" xfId="0" applyNumberFormat="1" applyFont="1" applyAlignment="1">
      <alignment horizontal="right"/>
    </xf>
    <xf numFmtId="49" fontId="19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center"/>
    </xf>
    <xf numFmtId="49" fontId="19" fillId="0" borderId="0" xfId="0" applyNumberFormat="1" applyFont="1" applyAlignment="1">
      <alignment horizontal="center"/>
    </xf>
    <xf numFmtId="49" fontId="18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left"/>
    </xf>
    <xf numFmtId="49" fontId="25" fillId="0" borderId="0" xfId="3" applyNumberFormat="1" applyFont="1" applyAlignment="1" applyProtection="1">
      <alignment horizontal="left"/>
    </xf>
    <xf numFmtId="0" fontId="26" fillId="0" borderId="0" xfId="0" applyFont="1"/>
    <xf numFmtId="0" fontId="27" fillId="0" borderId="0" xfId="0" applyFont="1" applyAlignment="1">
      <alignment horizontal="right"/>
    </xf>
    <xf numFmtId="0" fontId="25" fillId="0" borderId="0" xfId="3" applyFont="1" applyAlignment="1" applyProtection="1">
      <alignment horizontal="left"/>
    </xf>
    <xf numFmtId="0" fontId="24" fillId="0" borderId="0" xfId="3" applyFont="1" applyAlignment="1" applyProtection="1"/>
    <xf numFmtId="49" fontId="24" fillId="5" borderId="0" xfId="3" applyNumberFormat="1" applyFont="1" applyFill="1" applyAlignment="1" applyProtection="1">
      <alignment horizontal="left"/>
    </xf>
    <xf numFmtId="49" fontId="22" fillId="0" borderId="0" xfId="3" applyNumberFormat="1" applyFont="1" applyAlignment="1" applyProtection="1">
      <alignment horizontal="left"/>
    </xf>
    <xf numFmtId="0" fontId="22" fillId="0" borderId="0" xfId="0" applyFont="1"/>
    <xf numFmtId="0" fontId="20" fillId="0" borderId="0" xfId="0" applyFont="1" applyAlignment="1">
      <alignment wrapText="1"/>
    </xf>
    <xf numFmtId="0" fontId="21" fillId="0" borderId="0" xfId="0" applyFont="1" applyAlignment="1">
      <alignment horizontal="right"/>
    </xf>
    <xf numFmtId="49" fontId="19" fillId="0" borderId="0" xfId="0" applyNumberFormat="1" applyFont="1" applyAlignment="1">
      <alignment horizontal="right"/>
    </xf>
    <xf numFmtId="0" fontId="19" fillId="0" borderId="0" xfId="0" applyFont="1" applyAlignment="1">
      <alignment horizontal="left"/>
    </xf>
    <xf numFmtId="0" fontId="24" fillId="0" borderId="0" xfId="3" quotePrefix="1" applyFont="1" applyAlignment="1" applyProtection="1"/>
    <xf numFmtId="49" fontId="22" fillId="0" borderId="0" xfId="0" applyNumberFormat="1" applyFont="1" applyAlignment="1">
      <alignment horizontal="left"/>
    </xf>
    <xf numFmtId="49" fontId="22" fillId="0" borderId="0" xfId="0" quotePrefix="1" applyNumberFormat="1" applyFont="1" applyAlignment="1">
      <alignment horizontal="center"/>
    </xf>
    <xf numFmtId="49" fontId="23" fillId="0" borderId="0" xfId="3" applyNumberFormat="1" applyAlignment="1" applyProtection="1">
      <alignment horizontal="left"/>
    </xf>
    <xf numFmtId="49" fontId="22" fillId="6" borderId="0" xfId="0" applyNumberFormat="1" applyFont="1" applyFill="1" applyAlignment="1">
      <alignment horizontal="center"/>
    </xf>
    <xf numFmtId="49" fontId="20" fillId="6" borderId="0" xfId="0" applyNumberFormat="1" applyFont="1" applyFill="1"/>
    <xf numFmtId="49" fontId="21" fillId="6" borderId="0" xfId="0" applyNumberFormat="1" applyFont="1" applyFill="1" applyAlignment="1">
      <alignment horizontal="right"/>
    </xf>
    <xf numFmtId="49" fontId="20" fillId="0" borderId="0" xfId="0" applyNumberFormat="1" applyFont="1" applyAlignment="1">
      <alignment horizontal="left" vertical="center"/>
    </xf>
    <xf numFmtId="0" fontId="30" fillId="0" borderId="0" xfId="3" applyFont="1" applyAlignment="1" applyProtection="1">
      <alignment horizontal="right"/>
    </xf>
    <xf numFmtId="49" fontId="19" fillId="6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center" wrapText="1"/>
    </xf>
    <xf numFmtId="49" fontId="24" fillId="0" borderId="0" xfId="3" applyNumberFormat="1" applyFont="1" applyAlignment="1" applyProtection="1"/>
    <xf numFmtId="49" fontId="21" fillId="0" borderId="0" xfId="0" applyNumberFormat="1" applyFont="1" applyAlignment="1">
      <alignment horizontal="right" vertical="center" wrapText="1"/>
    </xf>
    <xf numFmtId="49" fontId="32" fillId="0" borderId="0" xfId="0" applyNumberFormat="1" applyFont="1" applyAlignment="1">
      <alignment horizontal="right"/>
    </xf>
    <xf numFmtId="49" fontId="33" fillId="6" borderId="0" xfId="0" applyNumberFormat="1" applyFont="1" applyFill="1" applyAlignment="1">
      <alignment horizontal="center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wrapText="1"/>
    </xf>
    <xf numFmtId="164" fontId="19" fillId="0" borderId="0" xfId="1" applyFont="1"/>
    <xf numFmtId="49" fontId="22" fillId="0" borderId="0" xfId="0" applyNumberFormat="1" applyFont="1" applyAlignment="1">
      <alignment horizontal="center" vertical="center" wrapText="1"/>
    </xf>
    <xf numFmtId="49" fontId="21" fillId="0" borderId="0" xfId="0" applyNumberFormat="1" applyFont="1" applyAlignment="1">
      <alignment horizontal="right" wrapText="1"/>
    </xf>
    <xf numFmtId="49" fontId="19" fillId="0" borderId="0" xfId="0" applyNumberFormat="1" applyFont="1" applyAlignment="1">
      <alignment horizontal="left" vertical="justify"/>
    </xf>
    <xf numFmtId="49" fontId="20" fillId="0" borderId="0" xfId="0" applyNumberFormat="1" applyFont="1" applyAlignment="1">
      <alignment horizontal="left"/>
    </xf>
    <xf numFmtId="49" fontId="20" fillId="0" borderId="0" xfId="0" applyNumberFormat="1" applyFont="1" applyAlignment="1">
      <alignment vertical="center"/>
    </xf>
    <xf numFmtId="0" fontId="19" fillId="0" borderId="0" xfId="0" applyFont="1"/>
    <xf numFmtId="49" fontId="19" fillId="0" borderId="0" xfId="0" applyNumberFormat="1" applyFont="1" applyAlignment="1">
      <alignment horizontal="left" wrapText="1"/>
    </xf>
    <xf numFmtId="0" fontId="20" fillId="0" borderId="0" xfId="0" applyFont="1"/>
    <xf numFmtId="49" fontId="35" fillId="0" borderId="0" xfId="0" applyNumberFormat="1" applyFont="1" applyAlignment="1">
      <alignment horizontal="center"/>
    </xf>
    <xf numFmtId="0" fontId="19" fillId="0" borderId="0" xfId="3" applyFont="1" applyAlignment="1" applyProtection="1">
      <alignment horizontal="left"/>
    </xf>
    <xf numFmtId="0" fontId="22" fillId="0" borderId="0" xfId="0" applyFont="1" applyAlignment="1">
      <alignment horizontal="center"/>
    </xf>
    <xf numFmtId="49" fontId="19" fillId="0" borderId="0" xfId="0" applyNumberFormat="1" applyFont="1" applyAlignment="1">
      <alignment horizontal="left" vertical="center"/>
    </xf>
    <xf numFmtId="0" fontId="36" fillId="0" borderId="0" xfId="0" applyFont="1"/>
    <xf numFmtId="0" fontId="37" fillId="0" borderId="0" xfId="0" applyFont="1" applyAlignment="1">
      <alignment horizontal="left"/>
    </xf>
    <xf numFmtId="0" fontId="38" fillId="0" borderId="0" xfId="0" applyFont="1"/>
    <xf numFmtId="49" fontId="22" fillId="0" borderId="0" xfId="0" applyNumberFormat="1" applyFont="1" applyAlignment="1">
      <alignment horizontal="right"/>
    </xf>
    <xf numFmtId="49" fontId="22" fillId="0" borderId="0" xfId="0" applyNumberFormat="1" applyFont="1"/>
    <xf numFmtId="0" fontId="39" fillId="0" borderId="0" xfId="0" applyFont="1"/>
    <xf numFmtId="0" fontId="40" fillId="0" borderId="0" xfId="3" applyFont="1" applyAlignment="1" applyProtection="1">
      <alignment horizontal="right"/>
    </xf>
    <xf numFmtId="0" fontId="41" fillId="0" borderId="0" xfId="3" applyFont="1" applyAlignment="1" applyProtection="1">
      <alignment horizontal="left"/>
    </xf>
    <xf numFmtId="0" fontId="42" fillId="0" borderId="0" xfId="0" applyFont="1" applyAlignment="1">
      <alignment horizontal="right"/>
    </xf>
    <xf numFmtId="0" fontId="40" fillId="0" borderId="0" xfId="3" quotePrefix="1" applyFont="1" applyAlignment="1" applyProtection="1">
      <alignment horizontal="right"/>
    </xf>
    <xf numFmtId="0" fontId="40" fillId="0" borderId="0" xfId="3" quotePrefix="1" applyFont="1" applyAlignment="1" applyProtection="1">
      <alignment horizontal="left"/>
    </xf>
    <xf numFmtId="0" fontId="43" fillId="0" borderId="0" xfId="3" applyFont="1" applyAlignment="1" applyProtection="1">
      <alignment horizontal="right"/>
    </xf>
    <xf numFmtId="0" fontId="39" fillId="0" borderId="0" xfId="0" applyFont="1" applyAlignment="1">
      <alignment wrapText="1"/>
    </xf>
    <xf numFmtId="49" fontId="44" fillId="0" borderId="0" xfId="0" applyNumberFormat="1" applyFont="1"/>
    <xf numFmtId="0" fontId="43" fillId="0" borderId="0" xfId="3" applyFont="1" applyAlignment="1" applyProtection="1">
      <alignment horizontal="left"/>
    </xf>
    <xf numFmtId="49" fontId="23" fillId="0" borderId="0" xfId="3" applyNumberFormat="1" applyAlignment="1" applyProtection="1">
      <alignment horizontal="center" wrapText="1"/>
    </xf>
    <xf numFmtId="49" fontId="23" fillId="0" borderId="0" xfId="3" applyNumberFormat="1" applyAlignment="1" applyProtection="1"/>
    <xf numFmtId="0" fontId="21" fillId="0" borderId="0" xfId="0" quotePrefix="1" applyFont="1" applyAlignment="1">
      <alignment horizontal="right"/>
    </xf>
    <xf numFmtId="49" fontId="44" fillId="0" borderId="0" xfId="0" applyNumberFormat="1" applyFont="1" applyAlignment="1">
      <alignment horizontal="left"/>
    </xf>
    <xf numFmtId="0" fontId="48" fillId="0" borderId="0" xfId="0" applyFont="1" applyAlignment="1">
      <alignment horizontal="right"/>
    </xf>
    <xf numFmtId="0" fontId="49" fillId="0" borderId="0" xfId="0" applyFont="1"/>
    <xf numFmtId="0" fontId="50" fillId="0" borderId="0" xfId="0" applyFont="1" applyAlignment="1">
      <alignment wrapText="1"/>
    </xf>
    <xf numFmtId="0" fontId="51" fillId="0" borderId="0" xfId="0" applyFont="1"/>
    <xf numFmtId="0" fontId="50" fillId="0" borderId="0" xfId="0" applyFont="1"/>
    <xf numFmtId="0" fontId="23" fillId="0" borderId="0" xfId="3" applyNumberFormat="1" applyAlignment="1" applyProtection="1">
      <alignment horizontal="left"/>
    </xf>
    <xf numFmtId="49" fontId="52" fillId="0" borderId="0" xfId="0" applyNumberFormat="1" applyFont="1" applyAlignment="1">
      <alignment horizontal="right"/>
    </xf>
    <xf numFmtId="0" fontId="19" fillId="0" borderId="0" xfId="3" applyFont="1" applyAlignment="1" applyProtection="1"/>
    <xf numFmtId="49" fontId="21" fillId="0" borderId="0" xfId="0" quotePrefix="1" applyNumberFormat="1" applyFont="1" applyAlignment="1">
      <alignment horizontal="right"/>
    </xf>
    <xf numFmtId="0" fontId="20" fillId="0" borderId="0" xfId="0" applyFont="1" applyAlignment="1">
      <alignment horizontal="left" vertical="center" wrapText="1"/>
    </xf>
    <xf numFmtId="0" fontId="21" fillId="0" borderId="0" xfId="0" applyFont="1" applyAlignment="1">
      <alignment horizontal="right" vertical="center" wrapText="1"/>
    </xf>
    <xf numFmtId="0" fontId="19" fillId="0" borderId="0" xfId="0" applyFont="1" applyAlignment="1">
      <alignment horizontal="left" vertical="center" wrapText="1"/>
    </xf>
    <xf numFmtId="49" fontId="53" fillId="0" borderId="0" xfId="0" applyNumberFormat="1" applyFont="1" applyAlignment="1">
      <alignment horizontal="left"/>
    </xf>
    <xf numFmtId="0" fontId="54" fillId="0" borderId="0" xfId="3" applyFont="1" applyAlignment="1" applyProtection="1">
      <alignment horizontal="right"/>
    </xf>
    <xf numFmtId="49" fontId="55" fillId="0" borderId="0" xfId="0" applyNumberFormat="1" applyFont="1"/>
    <xf numFmtId="0" fontId="56" fillId="0" borderId="0" xfId="0" applyFont="1" applyAlignment="1">
      <alignment horizontal="right" wrapText="1"/>
    </xf>
    <xf numFmtId="0" fontId="57" fillId="0" borderId="0" xfId="0" applyFont="1" applyAlignment="1">
      <alignment horizontal="left" wrapText="1"/>
    </xf>
    <xf numFmtId="49" fontId="21" fillId="0" borderId="0" xfId="0" applyNumberFormat="1" applyFont="1" applyAlignment="1">
      <alignment horizontal="right" vertical="justify"/>
    </xf>
    <xf numFmtId="49" fontId="25" fillId="0" borderId="0" xfId="3" applyNumberFormat="1" applyFont="1" applyFill="1" applyAlignment="1" applyProtection="1">
      <alignment horizontal="left"/>
    </xf>
    <xf numFmtId="49" fontId="24" fillId="0" borderId="0" xfId="3" applyNumberFormat="1" applyFont="1" applyFill="1" applyAlignment="1" applyProtection="1">
      <alignment horizontal="center"/>
    </xf>
    <xf numFmtId="0" fontId="58" fillId="0" borderId="0" xfId="0" applyFont="1"/>
    <xf numFmtId="49" fontId="21" fillId="5" borderId="0" xfId="0" applyNumberFormat="1" applyFont="1" applyFill="1" applyAlignment="1">
      <alignment horizontal="right"/>
    </xf>
    <xf numFmtId="49" fontId="25" fillId="0" borderId="0" xfId="3" applyNumberFormat="1" applyFont="1" applyAlignment="1" applyProtection="1"/>
    <xf numFmtId="0" fontId="52" fillId="0" borderId="0" xfId="3" applyFont="1" applyAlignment="1" applyProtection="1">
      <alignment horizontal="right"/>
    </xf>
    <xf numFmtId="0" fontId="62" fillId="0" borderId="0" xfId="3" applyFont="1" applyAlignment="1" applyProtection="1">
      <alignment horizontal="left"/>
    </xf>
    <xf numFmtId="49" fontId="62" fillId="0" borderId="0" xfId="3" applyNumberFormat="1" applyFont="1" applyFill="1" applyAlignment="1" applyProtection="1">
      <alignment horizontal="left"/>
    </xf>
    <xf numFmtId="49" fontId="19" fillId="0" borderId="0" xfId="3" applyNumberFormat="1" applyFont="1" applyFill="1" applyAlignment="1" applyProtection="1">
      <alignment horizontal="left"/>
    </xf>
    <xf numFmtId="49" fontId="22" fillId="0" borderId="0" xfId="0" applyNumberFormat="1" applyFont="1" applyAlignment="1">
      <alignment horizontal="center" vertical="justify"/>
    </xf>
    <xf numFmtId="49" fontId="24" fillId="0" borderId="0" xfId="3" applyNumberFormat="1" applyFont="1" applyFill="1" applyAlignment="1" applyProtection="1">
      <alignment horizontal="left"/>
    </xf>
    <xf numFmtId="49" fontId="23" fillId="0" borderId="0" xfId="3" applyNumberFormat="1" applyFill="1" applyAlignment="1" applyProtection="1">
      <alignment horizontal="left"/>
    </xf>
    <xf numFmtId="49" fontId="62" fillId="0" borderId="0" xfId="3" applyNumberFormat="1" applyFont="1" applyAlignment="1" applyProtection="1">
      <alignment horizontal="center"/>
    </xf>
    <xf numFmtId="49" fontId="44" fillId="0" borderId="0" xfId="0" applyNumberFormat="1" applyFont="1" applyAlignment="1">
      <alignment horizontal="center"/>
    </xf>
    <xf numFmtId="49" fontId="30" fillId="0" borderId="0" xfId="3" applyNumberFormat="1" applyFont="1" applyAlignment="1" applyProtection="1">
      <alignment horizontal="right"/>
    </xf>
    <xf numFmtId="49" fontId="33" fillId="0" borderId="0" xfId="0" applyNumberFormat="1" applyFont="1" applyAlignment="1">
      <alignment horizontal="left"/>
    </xf>
    <xf numFmtId="49" fontId="25" fillId="0" borderId="0" xfId="3" applyNumberFormat="1" applyFont="1" applyFill="1" applyAlignment="1" applyProtection="1">
      <alignment horizontal="left" vertical="center"/>
    </xf>
    <xf numFmtId="0" fontId="63" fillId="0" borderId="0" xfId="0" applyFont="1"/>
    <xf numFmtId="164" fontId="24" fillId="0" borderId="0" xfId="3" applyNumberFormat="1" applyFont="1" applyAlignment="1" applyProtection="1"/>
    <xf numFmtId="49" fontId="64" fillId="0" borderId="0" xfId="0" applyNumberFormat="1" applyFont="1" applyAlignment="1">
      <alignment horizontal="center"/>
    </xf>
    <xf numFmtId="0" fontId="65" fillId="0" borderId="0" xfId="0" applyFont="1"/>
    <xf numFmtId="0" fontId="37" fillId="0" borderId="0" xfId="0" applyFont="1" applyAlignment="1">
      <alignment horizontal="left" wrapText="1"/>
    </xf>
    <xf numFmtId="49" fontId="66" fillId="0" borderId="0" xfId="3" applyNumberFormat="1" applyFont="1" applyAlignment="1" applyProtection="1"/>
    <xf numFmtId="0" fontId="27" fillId="0" borderId="0" xfId="0" applyFont="1" applyAlignment="1">
      <alignment horizontal="right" wrapText="1"/>
    </xf>
    <xf numFmtId="49" fontId="24" fillId="0" borderId="0" xfId="3" applyNumberFormat="1" applyFont="1" applyAlignment="1" applyProtection="1">
      <alignment horizontal="center"/>
    </xf>
    <xf numFmtId="49" fontId="15" fillId="0" borderId="0" xfId="0" applyNumberFormat="1" applyFont="1"/>
    <xf numFmtId="49" fontId="19" fillId="0" borderId="0" xfId="3" applyNumberFormat="1" applyFont="1" applyAlignment="1" applyProtection="1">
      <alignment horizontal="left"/>
    </xf>
    <xf numFmtId="49" fontId="22" fillId="0" borderId="0" xfId="3" applyNumberFormat="1" applyFont="1" applyAlignment="1" applyProtection="1"/>
    <xf numFmtId="0" fontId="44" fillId="0" borderId="0" xfId="0" applyFont="1"/>
    <xf numFmtId="49" fontId="20" fillId="0" borderId="0" xfId="0" quotePrefix="1" applyNumberFormat="1" applyFont="1"/>
    <xf numFmtId="49" fontId="62" fillId="0" borderId="0" xfId="3" applyNumberFormat="1" applyFont="1" applyAlignment="1" applyProtection="1">
      <alignment horizontal="left"/>
    </xf>
    <xf numFmtId="49" fontId="20" fillId="0" borderId="0" xfId="0" applyNumberFormat="1" applyFont="1" applyAlignment="1">
      <alignment horizontal="left" vertical="justify"/>
    </xf>
    <xf numFmtId="0" fontId="23" fillId="0" borderId="0" xfId="3" applyAlignment="1" applyProtection="1">
      <alignment horizontal="left"/>
    </xf>
    <xf numFmtId="9" fontId="20" fillId="0" borderId="0" xfId="2" applyFont="1"/>
    <xf numFmtId="0" fontId="67" fillId="0" borderId="0" xfId="3" applyFont="1" applyAlignment="1" applyProtection="1"/>
    <xf numFmtId="0" fontId="19" fillId="0" borderId="0" xfId="0" applyFont="1" applyAlignment="1">
      <alignment horizontal="left" wrapText="1"/>
    </xf>
    <xf numFmtId="0" fontId="68" fillId="0" borderId="0" xfId="0" applyFont="1"/>
    <xf numFmtId="0" fontId="25" fillId="0" borderId="0" xfId="3" applyFont="1" applyAlignment="1" applyProtection="1">
      <alignment horizontal="left" wrapText="1"/>
    </xf>
    <xf numFmtId="0" fontId="69" fillId="0" borderId="0" xfId="0" applyFont="1" applyAlignment="1">
      <alignment horizontal="left"/>
    </xf>
    <xf numFmtId="49" fontId="44" fillId="0" borderId="0" xfId="0" applyNumberFormat="1" applyFont="1" applyAlignment="1">
      <alignment horizontal="left" wrapText="1"/>
    </xf>
    <xf numFmtId="49" fontId="20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49" fontId="19" fillId="0" borderId="0" xfId="0" quotePrefix="1" applyNumberFormat="1" applyFont="1"/>
    <xf numFmtId="49" fontId="30" fillId="0" borderId="0" xfId="3" applyNumberFormat="1" applyFont="1" applyFill="1" applyAlignment="1" applyProtection="1">
      <alignment horizontal="right"/>
    </xf>
    <xf numFmtId="0" fontId="49" fillId="0" borderId="0" xfId="0" quotePrefix="1" applyFont="1"/>
    <xf numFmtId="0" fontId="16" fillId="0" borderId="0" xfId="0" applyFont="1"/>
    <xf numFmtId="49" fontId="20" fillId="0" borderId="0" xfId="0" applyNumberFormat="1" applyFont="1" applyAlignment="1">
      <alignment wrapText="1"/>
    </xf>
    <xf numFmtId="49" fontId="21" fillId="0" borderId="0" xfId="0" applyNumberFormat="1" applyFont="1" applyAlignment="1">
      <alignment horizontal="right" vertical="center"/>
    </xf>
    <xf numFmtId="0" fontId="41" fillId="0" borderId="0" xfId="3" applyFont="1" applyAlignment="1" applyProtection="1">
      <alignment horizontal="left" vertical="center"/>
    </xf>
    <xf numFmtId="49" fontId="19" fillId="0" borderId="0" xfId="0" quotePrefix="1" applyNumberFormat="1" applyFont="1" applyAlignment="1">
      <alignment horizontal="center" vertical="center"/>
    </xf>
    <xf numFmtId="49" fontId="62" fillId="0" borderId="0" xfId="3" applyNumberFormat="1" applyFont="1" applyAlignment="1" applyProtection="1"/>
    <xf numFmtId="0" fontId="35" fillId="0" borderId="0" xfId="0" applyFont="1"/>
    <xf numFmtId="49" fontId="18" fillId="0" borderId="0" xfId="0" applyNumberFormat="1" applyFont="1" applyAlignment="1">
      <alignment horizontal="left"/>
    </xf>
    <xf numFmtId="0" fontId="20" fillId="0" borderId="0" xfId="0" applyFont="1" applyAlignment="1">
      <alignment horizontal="right"/>
    </xf>
    <xf numFmtId="49" fontId="35" fillId="0" borderId="0" xfId="0" applyNumberFormat="1" applyFont="1" applyAlignment="1">
      <alignment horizontal="left" vertical="center" wrapText="1"/>
    </xf>
    <xf numFmtId="49" fontId="24" fillId="0" borderId="0" xfId="3" applyNumberFormat="1" applyFont="1" applyBorder="1" applyAlignment="1" applyProtection="1">
      <alignment horizontal="left" vertical="center"/>
    </xf>
    <xf numFmtId="49" fontId="41" fillId="0" borderId="0" xfId="3" applyNumberFormat="1" applyFont="1" applyBorder="1" applyAlignment="1" applyProtection="1">
      <alignment horizontal="left" vertical="center" wrapText="1"/>
    </xf>
    <xf numFmtId="0" fontId="41" fillId="0" borderId="0" xfId="3" applyFont="1" applyAlignment="1" applyProtection="1"/>
    <xf numFmtId="49" fontId="24" fillId="0" borderId="0" xfId="3" applyNumberFormat="1" applyFont="1" applyBorder="1" applyAlignment="1" applyProtection="1">
      <alignment horizontal="center" vertical="center" wrapText="1"/>
    </xf>
    <xf numFmtId="0" fontId="20" fillId="0" borderId="0" xfId="0" applyFont="1" applyAlignment="1">
      <alignment vertical="center"/>
    </xf>
    <xf numFmtId="0" fontId="22" fillId="0" borderId="0" xfId="0" applyFont="1" applyAlignment="1">
      <alignment horizontal="center" vertical="center" wrapText="1"/>
    </xf>
    <xf numFmtId="165" fontId="19" fillId="0" borderId="0" xfId="1" applyNumberFormat="1" applyFont="1"/>
    <xf numFmtId="165" fontId="15" fillId="0" borderId="0" xfId="1" applyNumberFormat="1" applyFont="1"/>
    <xf numFmtId="49" fontId="25" fillId="0" borderId="0" xfId="3" applyNumberFormat="1" applyFont="1" applyAlignment="1" applyProtection="1">
      <alignment horizontal="center"/>
    </xf>
    <xf numFmtId="0" fontId="25" fillId="0" borderId="0" xfId="3" applyFont="1" applyAlignment="1" applyProtection="1"/>
    <xf numFmtId="49" fontId="19" fillId="0" borderId="0" xfId="0" quotePrefix="1" applyNumberFormat="1" applyFont="1" applyAlignment="1">
      <alignment horizontal="left"/>
    </xf>
    <xf numFmtId="0" fontId="73" fillId="0" borderId="0" xfId="0" applyFont="1"/>
    <xf numFmtId="0" fontId="27" fillId="0" borderId="0" xfId="0" applyFont="1" applyAlignment="1">
      <alignment horizontal="right" wrapText="1" indent="1"/>
    </xf>
    <xf numFmtId="0" fontId="24" fillId="0" borderId="0" xfId="3" applyFont="1" applyAlignment="1" applyProtection="1">
      <alignment horizontal="left" wrapText="1" indent="1"/>
    </xf>
    <xf numFmtId="0" fontId="21" fillId="0" borderId="0" xfId="3" applyFont="1" applyAlignment="1" applyProtection="1">
      <alignment horizontal="right"/>
    </xf>
    <xf numFmtId="0" fontId="19" fillId="0" borderId="0" xfId="3" applyFont="1" applyFill="1" applyBorder="1" applyAlignment="1" applyProtection="1">
      <alignment horizontal="left"/>
    </xf>
    <xf numFmtId="49" fontId="58" fillId="0" borderId="0" xfId="0" applyNumberFormat="1" applyFont="1" applyAlignment="1">
      <alignment horizontal="center"/>
    </xf>
    <xf numFmtId="0" fontId="75" fillId="0" borderId="0" xfId="0" applyFont="1"/>
    <xf numFmtId="49" fontId="58" fillId="0" borderId="0" xfId="0" applyNumberFormat="1" applyFont="1" applyAlignment="1">
      <alignment horizontal="center" vertical="center" wrapText="1"/>
    </xf>
    <xf numFmtId="49" fontId="20" fillId="0" borderId="0" xfId="0" applyNumberFormat="1" applyFont="1" applyAlignment="1">
      <alignment vertical="center" wrapText="1"/>
    </xf>
    <xf numFmtId="49" fontId="76" fillId="0" borderId="0" xfId="3" applyNumberFormat="1" applyFont="1" applyAlignment="1" applyProtection="1"/>
    <xf numFmtId="49" fontId="37" fillId="0" borderId="0" xfId="3" applyNumberFormat="1" applyFont="1" applyAlignment="1" applyProtection="1"/>
    <xf numFmtId="49" fontId="41" fillId="0" borderId="0" xfId="0" applyNumberFormat="1" applyFont="1"/>
    <xf numFmtId="49" fontId="78" fillId="0" borderId="0" xfId="3" applyNumberFormat="1" applyFont="1" applyAlignment="1" applyProtection="1"/>
    <xf numFmtId="0" fontId="79" fillId="0" borderId="0" xfId="0" applyFont="1"/>
    <xf numFmtId="49" fontId="51" fillId="0" borderId="0" xfId="0" applyNumberFormat="1" applyFont="1" applyAlignment="1">
      <alignment horizontal="left"/>
    </xf>
    <xf numFmtId="49" fontId="44" fillId="0" borderId="0" xfId="0" applyNumberFormat="1" applyFont="1" applyAlignment="1">
      <alignment horizontal="left" vertical="center"/>
    </xf>
    <xf numFmtId="49" fontId="33" fillId="0" borderId="0" xfId="0" applyNumberFormat="1" applyFont="1" applyAlignment="1">
      <alignment horizontal="center"/>
    </xf>
    <xf numFmtId="49" fontId="24" fillId="0" borderId="0" xfId="3" applyNumberFormat="1" applyFont="1" applyAlignment="1" applyProtection="1">
      <alignment horizontal="center" vertical="center" wrapText="1"/>
    </xf>
    <xf numFmtId="49" fontId="20" fillId="0" borderId="0" xfId="0" applyNumberFormat="1" applyFont="1" applyAlignment="1">
      <alignment horizontal="center"/>
    </xf>
    <xf numFmtId="49" fontId="20" fillId="5" borderId="0" xfId="0" applyNumberFormat="1" applyFont="1" applyFill="1"/>
    <xf numFmtId="49" fontId="19" fillId="5" borderId="0" xfId="0" applyNumberFormat="1" applyFont="1" applyFill="1" applyAlignment="1">
      <alignment horizontal="left"/>
    </xf>
    <xf numFmtId="49" fontId="22" fillId="5" borderId="0" xfId="0" applyNumberFormat="1" applyFont="1" applyFill="1" applyAlignment="1">
      <alignment horizontal="center"/>
    </xf>
    <xf numFmtId="49" fontId="76" fillId="0" borderId="0" xfId="3" applyNumberFormat="1" applyFont="1" applyAlignment="1" applyProtection="1">
      <alignment horizontal="left"/>
    </xf>
    <xf numFmtId="49" fontId="44" fillId="3" borderId="0" xfId="0" applyNumberFormat="1" applyFont="1" applyFill="1" applyAlignment="1">
      <alignment horizontal="center" vertical="center"/>
    </xf>
    <xf numFmtId="49" fontId="58" fillId="0" borderId="0" xfId="0" applyNumberFormat="1" applyFont="1" applyAlignment="1">
      <alignment horizontal="center" vertical="justify"/>
    </xf>
    <xf numFmtId="49" fontId="20" fillId="0" borderId="0" xfId="0" applyNumberFormat="1" applyFont="1" applyAlignment="1">
      <alignment vertical="justify"/>
    </xf>
    <xf numFmtId="49" fontId="16" fillId="0" borderId="0" xfId="0" applyNumberFormat="1" applyFont="1" applyAlignment="1">
      <alignment horizontal="center" vertical="center"/>
    </xf>
    <xf numFmtId="0" fontId="82" fillId="0" borderId="0" xfId="0" applyFont="1"/>
    <xf numFmtId="49" fontId="66" fillId="0" borderId="0" xfId="3" applyNumberFormat="1" applyFont="1" applyAlignment="1" applyProtection="1">
      <alignment horizontal="left"/>
    </xf>
    <xf numFmtId="49" fontId="83" fillId="0" borderId="0" xfId="3" applyNumberFormat="1" applyFont="1" applyAlignment="1" applyProtection="1">
      <alignment horizontal="left"/>
    </xf>
    <xf numFmtId="49" fontId="33" fillId="0" borderId="0" xfId="0" applyNumberFormat="1" applyFont="1" applyAlignment="1">
      <alignment horizontal="center" vertical="center" wrapText="1"/>
    </xf>
    <xf numFmtId="49" fontId="22" fillId="0" borderId="0" xfId="0" applyNumberFormat="1" applyFont="1" applyAlignment="1">
      <alignment horizontal="left" vertical="top"/>
    </xf>
    <xf numFmtId="164" fontId="19" fillId="0" borderId="0" xfId="0" applyNumberFormat="1" applyFont="1"/>
    <xf numFmtId="49" fontId="84" fillId="0" borderId="0" xfId="0" applyNumberFormat="1" applyFont="1" applyAlignment="1">
      <alignment horizontal="center"/>
    </xf>
    <xf numFmtId="0" fontId="33" fillId="0" borderId="0" xfId="0" applyFont="1" applyAlignment="1">
      <alignment horizontal="right"/>
    </xf>
    <xf numFmtId="0" fontId="86" fillId="0" borderId="0" xfId="0" applyFont="1" applyAlignment="1">
      <alignment wrapText="1"/>
    </xf>
    <xf numFmtId="0" fontId="69" fillId="0" borderId="0" xfId="0" applyFont="1" applyAlignment="1">
      <alignment wrapText="1"/>
    </xf>
    <xf numFmtId="0" fontId="21" fillId="0" borderId="0" xfId="0" applyFont="1" applyAlignment="1">
      <alignment horizontal="right" wrapText="1"/>
    </xf>
    <xf numFmtId="0" fontId="67" fillId="0" borderId="0" xfId="3" applyFont="1" applyAlignment="1" applyProtection="1">
      <alignment wrapText="1"/>
    </xf>
    <xf numFmtId="49" fontId="64" fillId="0" borderId="0" xfId="0" applyNumberFormat="1" applyFont="1" applyAlignment="1">
      <alignment horizontal="left" vertical="center"/>
    </xf>
    <xf numFmtId="0" fontId="24" fillId="0" borderId="0" xfId="3" applyFont="1" applyAlignment="1" applyProtection="1">
      <alignment wrapText="1"/>
    </xf>
    <xf numFmtId="49" fontId="52" fillId="0" borderId="0" xfId="3" applyNumberFormat="1" applyFont="1" applyAlignment="1" applyProtection="1">
      <alignment horizontal="right" vertical="center" wrapText="1"/>
    </xf>
    <xf numFmtId="49" fontId="24" fillId="0" borderId="0" xfId="3" applyNumberFormat="1" applyFont="1" applyAlignment="1" applyProtection="1">
      <alignment horizontal="center" wrapText="1"/>
    </xf>
    <xf numFmtId="49" fontId="21" fillId="0" borderId="0" xfId="3" applyNumberFormat="1" applyFont="1" applyAlignment="1" applyProtection="1">
      <alignment horizontal="right" vertical="center" wrapText="1"/>
    </xf>
    <xf numFmtId="49" fontId="37" fillId="0" borderId="0" xfId="3" applyNumberFormat="1" applyFont="1" applyAlignment="1" applyProtection="1">
      <alignment horizontal="left"/>
    </xf>
    <xf numFmtId="49" fontId="87" fillId="0" borderId="0" xfId="3" applyNumberFormat="1" applyFont="1" applyAlignment="1" applyProtection="1">
      <alignment horizontal="left"/>
    </xf>
    <xf numFmtId="49" fontId="35" fillId="0" borderId="0" xfId="0" applyNumberFormat="1" applyFont="1" applyAlignment="1">
      <alignment horizontal="left"/>
    </xf>
    <xf numFmtId="0" fontId="22" fillId="0" borderId="0" xfId="3" applyFont="1" applyBorder="1" applyAlignment="1" applyProtection="1"/>
    <xf numFmtId="49" fontId="19" fillId="0" borderId="0" xfId="0" applyNumberFormat="1" applyFont="1" applyAlignment="1">
      <alignment horizontal="center" wrapText="1"/>
    </xf>
    <xf numFmtId="49" fontId="35" fillId="0" borderId="0" xfId="0" applyNumberFormat="1" applyFont="1" applyAlignment="1">
      <alignment wrapText="1"/>
    </xf>
    <xf numFmtId="0" fontId="37" fillId="0" borderId="0" xfId="0" applyFont="1" applyAlignment="1">
      <alignment wrapText="1"/>
    </xf>
    <xf numFmtId="0" fontId="37" fillId="0" borderId="0" xfId="0" applyFont="1"/>
    <xf numFmtId="49" fontId="25" fillId="0" borderId="0" xfId="3" applyNumberFormat="1" applyFont="1" applyAlignment="1" applyProtection="1">
      <alignment horizontal="left" wrapText="1"/>
    </xf>
    <xf numFmtId="0" fontId="89" fillId="0" borderId="0" xfId="0" applyFont="1" applyAlignment="1">
      <alignment horizontal="left" wrapText="1"/>
    </xf>
    <xf numFmtId="0" fontId="35" fillId="0" borderId="0" xfId="0" applyFont="1" applyAlignment="1">
      <alignment horizontal="left"/>
    </xf>
    <xf numFmtId="0" fontId="90" fillId="0" borderId="0" xfId="0" applyFont="1"/>
    <xf numFmtId="0" fontId="89" fillId="0" borderId="0" xfId="0" applyFont="1" applyAlignment="1">
      <alignment horizontal="left"/>
    </xf>
    <xf numFmtId="49" fontId="44" fillId="0" borderId="0" xfId="3" applyNumberFormat="1" applyFont="1" applyAlignment="1" applyProtection="1"/>
    <xf numFmtId="0" fontId="21" fillId="0" borderId="0" xfId="0" quotePrefix="1" applyFont="1" applyAlignment="1">
      <alignment horizontal="right" wrapText="1"/>
    </xf>
    <xf numFmtId="49" fontId="21" fillId="0" borderId="0" xfId="0" applyNumberFormat="1" applyFont="1" applyAlignment="1">
      <alignment horizontal="center" wrapText="1"/>
    </xf>
    <xf numFmtId="49" fontId="91" fillId="0" borderId="0" xfId="0" applyNumberFormat="1" applyFont="1" applyAlignment="1">
      <alignment horizontal="center"/>
    </xf>
    <xf numFmtId="0" fontId="62" fillId="0" borderId="0" xfId="3" applyFont="1" applyAlignment="1" applyProtection="1">
      <alignment vertical="center"/>
    </xf>
    <xf numFmtId="0" fontId="22" fillId="0" borderId="0" xfId="3" applyNumberFormat="1" applyFont="1" applyAlignment="1" applyProtection="1"/>
    <xf numFmtId="0" fontId="92" fillId="0" borderId="0" xfId="0" applyFont="1" applyAlignment="1">
      <alignment wrapText="1"/>
    </xf>
    <xf numFmtId="49" fontId="25" fillId="0" borderId="0" xfId="3" applyNumberFormat="1" applyFont="1" applyAlignment="1" applyProtection="1">
      <alignment horizontal="left" vertical="center" wrapText="1"/>
    </xf>
    <xf numFmtId="49" fontId="19" fillId="0" borderId="0" xfId="3" applyNumberFormat="1" applyFont="1" applyAlignment="1" applyProtection="1">
      <alignment horizontal="left" vertical="center" wrapText="1"/>
    </xf>
    <xf numFmtId="49" fontId="22" fillId="0" borderId="0" xfId="3" applyNumberFormat="1" applyFont="1" applyAlignment="1" applyProtection="1">
      <alignment horizontal="center" wrapText="1"/>
    </xf>
    <xf numFmtId="49" fontId="41" fillId="0" borderId="0" xfId="3" applyNumberFormat="1" applyFont="1" applyAlignment="1" applyProtection="1">
      <alignment horizontal="left"/>
    </xf>
    <xf numFmtId="49" fontId="17" fillId="0" borderId="0" xfId="0" applyNumberFormat="1" applyFont="1" applyAlignment="1">
      <alignment horizontal="left"/>
    </xf>
    <xf numFmtId="49" fontId="23" fillId="0" borderId="0" xfId="3" applyNumberFormat="1" applyAlignment="1" applyProtection="1">
      <alignment horizontal="center"/>
    </xf>
    <xf numFmtId="49" fontId="20" fillId="0" borderId="0" xfId="0" applyNumberFormat="1" applyFont="1" applyAlignment="1">
      <alignment horizontal="left" wrapText="1"/>
    </xf>
    <xf numFmtId="0" fontId="22" fillId="7" borderId="0" xfId="0" applyFont="1" applyFill="1" applyAlignment="1">
      <alignment horizontal="center" wrapText="1"/>
    </xf>
    <xf numFmtId="49" fontId="21" fillId="0" borderId="0" xfId="0" applyNumberFormat="1" applyFont="1" applyAlignment="1">
      <alignment horizontal="left"/>
    </xf>
    <xf numFmtId="49" fontId="20" fillId="8" borderId="0" xfId="0" applyNumberFormat="1" applyFont="1" applyFill="1"/>
    <xf numFmtId="49" fontId="21" fillId="8" borderId="0" xfId="0" applyNumberFormat="1" applyFont="1" applyFill="1" applyAlignment="1">
      <alignment horizontal="right"/>
    </xf>
    <xf numFmtId="49" fontId="19" fillId="8" borderId="0" xfId="0" applyNumberFormat="1" applyFont="1" applyFill="1" applyAlignment="1">
      <alignment horizontal="left"/>
    </xf>
    <xf numFmtId="49" fontId="22" fillId="8" borderId="0" xfId="0" applyNumberFormat="1" applyFont="1" applyFill="1" applyAlignment="1">
      <alignment horizontal="center"/>
    </xf>
    <xf numFmtId="0" fontId="87" fillId="8" borderId="0" xfId="3" applyFont="1" applyFill="1" applyAlignment="1" applyProtection="1">
      <alignment horizontal="right"/>
    </xf>
    <xf numFmtId="49" fontId="20" fillId="8" borderId="2" xfId="0" applyNumberFormat="1" applyFont="1" applyFill="1" applyBorder="1" applyAlignment="1">
      <alignment wrapText="1"/>
    </xf>
    <xf numFmtId="49" fontId="21" fillId="8" borderId="10" xfId="0" applyNumberFormat="1" applyFont="1" applyFill="1" applyBorder="1" applyAlignment="1">
      <alignment horizontal="right" vertical="center"/>
    </xf>
    <xf numFmtId="49" fontId="20" fillId="8" borderId="2" xfId="0" applyNumberFormat="1" applyFont="1" applyFill="1" applyBorder="1"/>
    <xf numFmtId="49" fontId="21" fillId="8" borderId="10" xfId="0" applyNumberFormat="1" applyFont="1" applyFill="1" applyBorder="1" applyAlignment="1">
      <alignment horizontal="right"/>
    </xf>
    <xf numFmtId="0" fontId="52" fillId="8" borderId="0" xfId="3" applyFont="1" applyFill="1" applyAlignment="1" applyProtection="1">
      <alignment horizontal="right" vertical="center"/>
    </xf>
    <xf numFmtId="49" fontId="21" fillId="8" borderId="0" xfId="0" applyNumberFormat="1" applyFont="1" applyFill="1" applyAlignment="1">
      <alignment horizontal="center"/>
    </xf>
    <xf numFmtId="49" fontId="44" fillId="8" borderId="0" xfId="0" applyNumberFormat="1" applyFont="1" applyFill="1" applyAlignment="1">
      <alignment horizontal="right"/>
    </xf>
    <xf numFmtId="49" fontId="21" fillId="8" borderId="5" xfId="0" applyNumberFormat="1" applyFont="1" applyFill="1" applyBorder="1" applyAlignment="1">
      <alignment horizontal="right"/>
    </xf>
    <xf numFmtId="49" fontId="19" fillId="8" borderId="5" xfId="0" applyNumberFormat="1" applyFont="1" applyFill="1" applyBorder="1" applyAlignment="1">
      <alignment horizontal="left"/>
    </xf>
    <xf numFmtId="49" fontId="22" fillId="8" borderId="6" xfId="0" applyNumberFormat="1" applyFont="1" applyFill="1" applyBorder="1" applyAlignment="1">
      <alignment horizontal="center"/>
    </xf>
    <xf numFmtId="49" fontId="22" fillId="8" borderId="20" xfId="0" applyNumberFormat="1" applyFont="1" applyFill="1" applyBorder="1" applyAlignment="1">
      <alignment horizontal="center"/>
    </xf>
    <xf numFmtId="49" fontId="21" fillId="8" borderId="7" xfId="0" applyNumberFormat="1" applyFont="1" applyFill="1" applyBorder="1" applyAlignment="1">
      <alignment horizontal="right"/>
    </xf>
    <xf numFmtId="49" fontId="21" fillId="8" borderId="7" xfId="0" applyNumberFormat="1" applyFont="1" applyFill="1" applyBorder="1" applyAlignment="1">
      <alignment horizontal="left"/>
    </xf>
    <xf numFmtId="49" fontId="22" fillId="8" borderId="8" xfId="0" applyNumberFormat="1" applyFont="1" applyFill="1" applyBorder="1" applyAlignment="1">
      <alignment horizontal="center"/>
    </xf>
    <xf numFmtId="49" fontId="18" fillId="8" borderId="0" xfId="0" applyNumberFormat="1" applyFont="1" applyFill="1" applyAlignment="1">
      <alignment horizontal="left" vertical="center"/>
    </xf>
    <xf numFmtId="49" fontId="19" fillId="0" borderId="0" xfId="0" applyNumberFormat="1" applyFont="1" applyAlignment="1">
      <alignment horizontal="right" wrapText="1"/>
    </xf>
    <xf numFmtId="49" fontId="64" fillId="0" borderId="0" xfId="0" applyNumberFormat="1" applyFont="1" applyAlignment="1">
      <alignment horizontal="left"/>
    </xf>
    <xf numFmtId="49" fontId="96" fillId="0" borderId="0" xfId="3" applyNumberFormat="1" applyFont="1" applyAlignment="1" applyProtection="1">
      <alignment horizontal="left" vertical="center"/>
    </xf>
    <xf numFmtId="0" fontId="97" fillId="0" borderId="0" xfId="0" applyFont="1"/>
    <xf numFmtId="0" fontId="98" fillId="0" borderId="0" xfId="0" applyFont="1"/>
    <xf numFmtId="49" fontId="21" fillId="0" borderId="0" xfId="0" applyNumberFormat="1" applyFont="1" applyAlignment="1">
      <alignment horizontal="center"/>
    </xf>
    <xf numFmtId="49" fontId="21" fillId="0" borderId="0" xfId="0" applyNumberFormat="1" applyFont="1" applyAlignment="1">
      <alignment horizontal="center" vertical="center"/>
    </xf>
    <xf numFmtId="49" fontId="100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center" vertical="center"/>
    </xf>
    <xf numFmtId="49" fontId="21" fillId="0" borderId="0" xfId="0" applyNumberFormat="1" applyFont="1" applyAlignment="1">
      <alignment horizontal="left" vertical="center"/>
    </xf>
    <xf numFmtId="49" fontId="23" fillId="0" borderId="0" xfId="3" applyNumberFormat="1" applyAlignment="1" applyProtection="1">
      <alignment horizontal="center" vertical="center"/>
    </xf>
    <xf numFmtId="49" fontId="101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horizontal="left" vertical="top" wrapText="1"/>
    </xf>
    <xf numFmtId="49" fontId="16" fillId="0" borderId="0" xfId="0" applyNumberFormat="1" applyFont="1"/>
    <xf numFmtId="49" fontId="100" fillId="0" borderId="0" xfId="0" applyNumberFormat="1" applyFont="1" applyAlignment="1">
      <alignment vertical="center"/>
    </xf>
    <xf numFmtId="49" fontId="102" fillId="0" borderId="0" xfId="0" applyNumberFormat="1" applyFont="1" applyAlignment="1">
      <alignment wrapText="1"/>
    </xf>
    <xf numFmtId="49" fontId="20" fillId="0" borderId="0" xfId="0" applyNumberFormat="1" applyFont="1" applyAlignment="1">
      <alignment horizontal="center" vertical="center"/>
    </xf>
    <xf numFmtId="49" fontId="102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right" vertical="center"/>
    </xf>
    <xf numFmtId="49" fontId="103" fillId="0" borderId="0" xfId="0" applyNumberFormat="1" applyFont="1" applyAlignment="1">
      <alignment horizontal="right"/>
    </xf>
    <xf numFmtId="49" fontId="21" fillId="0" borderId="0" xfId="0" applyNumberFormat="1" applyFont="1"/>
    <xf numFmtId="49" fontId="23" fillId="0" borderId="0" xfId="3" applyNumberFormat="1" applyAlignment="1" applyProtection="1">
      <alignment horizontal="right"/>
    </xf>
    <xf numFmtId="49" fontId="104" fillId="0" borderId="0" xfId="0" applyNumberFormat="1" applyFont="1" applyAlignment="1">
      <alignment vertical="center"/>
    </xf>
    <xf numFmtId="49" fontId="105" fillId="0" borderId="0" xfId="0" applyNumberFormat="1" applyFont="1" applyAlignment="1">
      <alignment horizontal="left"/>
    </xf>
    <xf numFmtId="49" fontId="106" fillId="0" borderId="0" xfId="3" applyNumberFormat="1" applyFont="1" applyAlignment="1" applyProtection="1">
      <alignment horizontal="right"/>
    </xf>
    <xf numFmtId="49" fontId="96" fillId="0" borderId="0" xfId="3" applyNumberFormat="1" applyFont="1" applyAlignment="1" applyProtection="1">
      <alignment horizontal="center" vertical="center"/>
    </xf>
    <xf numFmtId="49" fontId="51" fillId="0" borderId="0" xfId="0" applyNumberFormat="1" applyFont="1" applyAlignment="1">
      <alignment horizontal="center" wrapText="1"/>
    </xf>
    <xf numFmtId="49" fontId="96" fillId="0" borderId="0" xfId="3" applyNumberFormat="1" applyFont="1" applyAlignment="1" applyProtection="1">
      <alignment horizontal="right"/>
    </xf>
    <xf numFmtId="49" fontId="102" fillId="0" borderId="0" xfId="0" applyNumberFormat="1" applyFont="1" applyAlignment="1">
      <alignment horizontal="left" vertical="center"/>
    </xf>
    <xf numFmtId="0" fontId="107" fillId="0" borderId="0" xfId="0" applyFont="1" applyAlignment="1">
      <alignment horizontal="right"/>
    </xf>
    <xf numFmtId="49" fontId="19" fillId="0" borderId="0" xfId="0" applyNumberFormat="1" applyFont="1" applyAlignment="1">
      <alignment horizontal="center" vertical="center"/>
    </xf>
    <xf numFmtId="49" fontId="20" fillId="0" borderId="0" xfId="0" applyNumberFormat="1" applyFont="1" applyAlignment="1">
      <alignment horizontal="right" vertical="center"/>
    </xf>
    <xf numFmtId="49" fontId="20" fillId="0" borderId="0" xfId="0" applyNumberFormat="1" applyFont="1" applyAlignment="1">
      <alignment horizontal="right"/>
    </xf>
    <xf numFmtId="49" fontId="22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vertical="center"/>
    </xf>
    <xf numFmtId="0" fontId="0" fillId="4" borderId="0" xfId="0" applyFill="1"/>
    <xf numFmtId="0" fontId="12" fillId="4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wrapText="1"/>
    </xf>
    <xf numFmtId="17" fontId="0" fillId="0" borderId="1" xfId="0" quotePrefix="1" applyNumberFormat="1" applyBorder="1" applyAlignment="1">
      <alignment horizontal="center" vertical="center" wrapText="1"/>
    </xf>
    <xf numFmtId="165" fontId="0" fillId="0" borderId="1" xfId="0" applyNumberFormat="1" applyBorder="1" applyAlignment="1">
      <alignment wrapText="1"/>
    </xf>
    <xf numFmtId="165" fontId="0" fillId="0" borderId="1" xfId="0" applyNumberFormat="1" applyBorder="1" applyAlignment="1">
      <alignment horizontal="center" wrapText="1"/>
    </xf>
    <xf numFmtId="165" fontId="108" fillId="0" borderId="1" xfId="0" applyNumberFormat="1" applyFont="1" applyBorder="1" applyAlignment="1">
      <alignment horizontal="center"/>
    </xf>
    <xf numFmtId="0" fontId="0" fillId="4" borderId="0" xfId="0" applyFill="1" applyAlignment="1">
      <alignment wrapText="1"/>
    </xf>
    <xf numFmtId="17" fontId="0" fillId="0" borderId="1" xfId="0" applyNumberFormat="1" applyBorder="1" applyAlignment="1">
      <alignment wrapText="1"/>
    </xf>
    <xf numFmtId="165" fontId="0" fillId="0" borderId="1" xfId="1" applyNumberFormat="1" applyFont="1" applyBorder="1" applyAlignment="1">
      <alignment vertical="center" wrapText="1"/>
    </xf>
    <xf numFmtId="165" fontId="0" fillId="0" borderId="1" xfId="1" applyNumberFormat="1" applyFont="1" applyFill="1" applyBorder="1" applyAlignment="1">
      <alignment vertical="center" wrapText="1"/>
    </xf>
    <xf numFmtId="165" fontId="0" fillId="4" borderId="0" xfId="0" applyNumberFormat="1" applyFill="1" applyAlignment="1">
      <alignment wrapText="1"/>
    </xf>
    <xf numFmtId="17" fontId="0" fillId="0" borderId="1" xfId="0" applyNumberFormat="1" applyBorder="1" applyAlignment="1">
      <alignment vertical="center" wrapText="1"/>
    </xf>
    <xf numFmtId="165" fontId="0" fillId="0" borderId="1" xfId="1" applyNumberFormat="1" applyFont="1" applyBorder="1" applyAlignment="1">
      <alignment vertical="center"/>
    </xf>
    <xf numFmtId="165" fontId="0" fillId="0" borderId="1" xfId="1" applyNumberFormat="1" applyFont="1" applyFill="1" applyBorder="1" applyAlignment="1">
      <alignment vertical="center"/>
    </xf>
    <xf numFmtId="165" fontId="0" fillId="0" borderId="1" xfId="0" applyNumberFormat="1" applyBorder="1"/>
    <xf numFmtId="165" fontId="0" fillId="0" borderId="1" xfId="1" applyNumberFormat="1" applyFont="1" applyFill="1" applyBorder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165" fontId="2" fillId="0" borderId="1" xfId="0" applyNumberFormat="1" applyFont="1" applyBorder="1" applyAlignment="1">
      <alignment horizontal="center" vertical="center" wrapText="1"/>
    </xf>
    <xf numFmtId="0" fontId="13" fillId="9" borderId="0" xfId="0" applyFont="1" applyFill="1"/>
    <xf numFmtId="165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vertical="center" wrapText="1"/>
    </xf>
    <xf numFmtId="165" fontId="0" fillId="4" borderId="0" xfId="0" applyNumberFormat="1" applyFill="1" applyAlignment="1">
      <alignment vertical="center" wrapText="1"/>
    </xf>
    <xf numFmtId="165" fontId="6" fillId="0" borderId="1" xfId="0" applyNumberFormat="1" applyFont="1" applyBorder="1"/>
    <xf numFmtId="165" fontId="2" fillId="0" borderId="1" xfId="0" applyNumberFormat="1" applyFont="1" applyBorder="1" applyAlignment="1">
      <alignment horizontal="left" vertical="center"/>
    </xf>
    <xf numFmtId="165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7" fontId="0" fillId="0" borderId="17" xfId="0" applyNumberFormat="1" applyBorder="1" applyAlignment="1">
      <alignment vertical="center" wrapText="1"/>
    </xf>
    <xf numFmtId="165" fontId="109" fillId="10" borderId="17" xfId="0" applyNumberFormat="1" applyFont="1" applyFill="1" applyBorder="1" applyAlignment="1">
      <alignment horizontal="center" wrapText="1"/>
    </xf>
    <xf numFmtId="165" fontId="0" fillId="0" borderId="17" xfId="0" applyNumberForma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0" fillId="4" borderId="17" xfId="0" applyFill="1" applyBorder="1" applyAlignment="1">
      <alignment wrapText="1"/>
    </xf>
    <xf numFmtId="165" fontId="109" fillId="10" borderId="1" xfId="0" applyNumberFormat="1" applyFont="1" applyFill="1" applyBorder="1" applyAlignment="1">
      <alignment horizontal="center" wrapText="1"/>
    </xf>
    <xf numFmtId="165" fontId="0" fillId="4" borderId="17" xfId="0" applyNumberFormat="1" applyFill="1" applyBorder="1" applyAlignment="1">
      <alignment wrapText="1"/>
    </xf>
    <xf numFmtId="17" fontId="0" fillId="4" borderId="0" xfId="0" applyNumberFormat="1" applyFill="1" applyAlignment="1">
      <alignment wrapText="1"/>
    </xf>
    <xf numFmtId="165" fontId="0" fillId="4" borderId="0" xfId="1" applyNumberFormat="1" applyFont="1" applyFill="1" applyBorder="1" applyAlignment="1">
      <alignment vertical="center" wrapText="1"/>
    </xf>
    <xf numFmtId="165" fontId="109" fillId="4" borderId="0" xfId="0" applyNumberFormat="1" applyFont="1" applyFill="1" applyAlignment="1">
      <alignment horizontal="center" wrapText="1"/>
    </xf>
    <xf numFmtId="165" fontId="0" fillId="4" borderId="0" xfId="1" applyNumberFormat="1" applyFont="1" applyFill="1" applyBorder="1" applyAlignment="1">
      <alignment wrapText="1"/>
    </xf>
    <xf numFmtId="17" fontId="0" fillId="0" borderId="0" xfId="0" applyNumberFormat="1" applyAlignment="1">
      <alignment wrapText="1"/>
    </xf>
    <xf numFmtId="165" fontId="0" fillId="0" borderId="0" xfId="1" applyNumberFormat="1" applyFont="1" applyFill="1" applyBorder="1" applyAlignment="1">
      <alignment vertical="center" wrapText="1"/>
    </xf>
    <xf numFmtId="165" fontId="109" fillId="0" borderId="0" xfId="0" applyNumberFormat="1" applyFont="1" applyAlignment="1">
      <alignment horizontal="center" wrapText="1"/>
    </xf>
    <xf numFmtId="165" fontId="0" fillId="0" borderId="0" xfId="1" applyNumberFormat="1" applyFont="1" applyFill="1" applyBorder="1" applyAlignment="1">
      <alignment wrapText="1"/>
    </xf>
    <xf numFmtId="165" fontId="0" fillId="0" borderId="0" xfId="0" applyNumberFormat="1" applyAlignment="1">
      <alignment vertical="center" wrapText="1"/>
    </xf>
    <xf numFmtId="165" fontId="0" fillId="0" borderId="0" xfId="0" applyNumberFormat="1" applyAlignment="1">
      <alignment vertical="center"/>
    </xf>
    <xf numFmtId="165" fontId="0" fillId="4" borderId="0" xfId="0" applyNumberFormat="1" applyFill="1"/>
    <xf numFmtId="165" fontId="0" fillId="0" borderId="0" xfId="0" applyNumberFormat="1"/>
    <xf numFmtId="164" fontId="0" fillId="0" borderId="0" xfId="0" applyNumberFormat="1"/>
    <xf numFmtId="17" fontId="0" fillId="0" borderId="1" xfId="0" applyNumberFormat="1" applyBorder="1" applyAlignment="1">
      <alignment horizontal="center" vertical="center" wrapText="1"/>
    </xf>
    <xf numFmtId="164" fontId="0" fillId="0" borderId="0" xfId="0" applyNumberFormat="1" applyAlignment="1">
      <alignment vertical="center"/>
    </xf>
    <xf numFmtId="165" fontId="0" fillId="0" borderId="1" xfId="1" applyNumberFormat="1" applyFont="1" applyFill="1" applyBorder="1" applyAlignment="1">
      <alignment horizontal="left"/>
    </xf>
    <xf numFmtId="165" fontId="0" fillId="3" borderId="1" xfId="1" applyNumberFormat="1" applyFont="1" applyFill="1" applyBorder="1"/>
    <xf numFmtId="0" fontId="0" fillId="3" borderId="1" xfId="0" applyFill="1" applyBorder="1"/>
    <xf numFmtId="165" fontId="0" fillId="3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17" fontId="0" fillId="0" borderId="17" xfId="0" applyNumberFormat="1" applyBorder="1" applyAlignment="1">
      <alignment wrapText="1"/>
    </xf>
    <xf numFmtId="165" fontId="0" fillId="0" borderId="17" xfId="1" applyNumberFormat="1" applyFont="1" applyFill="1" applyBorder="1"/>
    <xf numFmtId="0" fontId="0" fillId="0" borderId="17" xfId="0" applyBorder="1"/>
    <xf numFmtId="0" fontId="13" fillId="9" borderId="1" xfId="0" applyFont="1" applyFill="1" applyBorder="1"/>
    <xf numFmtId="165" fontId="0" fillId="0" borderId="0" xfId="1" applyNumberFormat="1" applyFont="1" applyFill="1" applyBorder="1"/>
    <xf numFmtId="0" fontId="13" fillId="0" borderId="0" xfId="0" applyFont="1"/>
    <xf numFmtId="0" fontId="3" fillId="4" borderId="0" xfId="0" applyFont="1" applyFill="1" applyAlignment="1">
      <alignment horizontal="center" vertical="center" wrapText="1"/>
    </xf>
    <xf numFmtId="17" fontId="0" fillId="4" borderId="0" xfId="0" applyNumberFormat="1" applyFill="1" applyAlignment="1">
      <alignment vertical="center" wrapText="1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 wrapText="1"/>
    </xf>
    <xf numFmtId="17" fontId="0" fillId="0" borderId="0" xfId="0" applyNumberFormat="1" applyAlignment="1">
      <alignment vertical="center" wrapText="1"/>
    </xf>
    <xf numFmtId="165" fontId="0" fillId="0" borderId="1" xfId="1" applyNumberFormat="1" applyFont="1" applyBorder="1" applyAlignment="1">
      <alignment wrapText="1"/>
    </xf>
    <xf numFmtId="165" fontId="0" fillId="0" borderId="1" xfId="1" applyNumberFormat="1" applyFont="1" applyFill="1" applyBorder="1" applyAlignment="1">
      <alignment wrapText="1"/>
    </xf>
    <xf numFmtId="165" fontId="0" fillId="0" borderId="17" xfId="1" applyNumberFormat="1" applyFont="1" applyBorder="1" applyAlignment="1">
      <alignment wrapText="1"/>
    </xf>
    <xf numFmtId="165" fontId="0" fillId="0" borderId="17" xfId="1" applyNumberFormat="1" applyFont="1" applyFill="1" applyBorder="1" applyAlignment="1">
      <alignment wrapText="1"/>
    </xf>
    <xf numFmtId="165" fontId="0" fillId="0" borderId="17" xfId="0" applyNumberFormat="1" applyBorder="1" applyAlignment="1">
      <alignment vertical="center" wrapText="1"/>
    </xf>
    <xf numFmtId="165" fontId="0" fillId="0" borderId="17" xfId="1" applyNumberFormat="1" applyFont="1" applyBorder="1" applyAlignment="1">
      <alignment vertical="center" wrapText="1"/>
    </xf>
    <xf numFmtId="165" fontId="0" fillId="0" borderId="17" xfId="1" applyNumberFormat="1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110" fillId="3" borderId="1" xfId="0" applyFont="1" applyFill="1" applyBorder="1" applyAlignment="1">
      <alignment wrapText="1"/>
    </xf>
    <xf numFmtId="165" fontId="0" fillId="0" borderId="2" xfId="1" applyNumberFormat="1" applyFont="1" applyBorder="1" applyAlignment="1">
      <alignment vertical="center"/>
    </xf>
    <xf numFmtId="0" fontId="3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right" vertical="center"/>
    </xf>
    <xf numFmtId="0" fontId="6" fillId="4" borderId="1" xfId="0" applyFont="1" applyFill="1" applyBorder="1" applyAlignment="1">
      <alignment horizontal="center" vertical="center" wrapText="1"/>
    </xf>
    <xf numFmtId="165" fontId="0" fillId="4" borderId="1" xfId="0" applyNumberFormat="1" applyFill="1" applyBorder="1"/>
    <xf numFmtId="165" fontId="6" fillId="0" borderId="0" xfId="0" applyNumberFormat="1" applyFont="1"/>
    <xf numFmtId="0" fontId="0" fillId="0" borderId="0" xfId="0" applyAlignment="1">
      <alignment horizontal="left"/>
    </xf>
    <xf numFmtId="165" fontId="6" fillId="4" borderId="0" xfId="0" applyNumberFormat="1" applyFont="1" applyFill="1"/>
    <xf numFmtId="165" fontId="2" fillId="0" borderId="1" xfId="1" applyNumberFormat="1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165" fontId="5" fillId="0" borderId="1" xfId="1" applyNumberFormat="1" applyFont="1" applyBorder="1" applyAlignment="1">
      <alignment horizontal="center" vertical="center"/>
    </xf>
    <xf numFmtId="15" fontId="5" fillId="0" borderId="1" xfId="0" applyNumberFormat="1" applyFont="1" applyBorder="1" applyAlignment="1">
      <alignment vertical="center"/>
    </xf>
    <xf numFmtId="165" fontId="2" fillId="0" borderId="1" xfId="1" applyNumberFormat="1" applyFont="1" applyFill="1" applyBorder="1" applyAlignment="1">
      <alignment horizontal="center" vertical="center"/>
    </xf>
    <xf numFmtId="165" fontId="0" fillId="0" borderId="0" xfId="1" applyNumberFormat="1" applyFont="1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49" fontId="21" fillId="3" borderId="0" xfId="0" applyNumberFormat="1" applyFont="1" applyFill="1" applyAlignment="1">
      <alignment horizontal="right"/>
    </xf>
    <xf numFmtId="165" fontId="2" fillId="0" borderId="3" xfId="1" applyNumberFormat="1" applyFont="1" applyFill="1" applyBorder="1" applyAlignment="1">
      <alignment vertical="center"/>
    </xf>
    <xf numFmtId="165" fontId="3" fillId="0" borderId="1" xfId="1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20" xfId="0" applyFont="1" applyBorder="1" applyAlignment="1">
      <alignment vertical="center"/>
    </xf>
    <xf numFmtId="165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/>
    <xf numFmtId="165" fontId="2" fillId="0" borderId="3" xfId="0" applyNumberFormat="1" applyFont="1" applyBorder="1"/>
    <xf numFmtId="49" fontId="2" fillId="0" borderId="1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/>
    <xf numFmtId="166" fontId="2" fillId="0" borderId="3" xfId="0" applyNumberFormat="1" applyFont="1" applyBorder="1" applyAlignment="1">
      <alignment horizontal="center"/>
    </xf>
    <xf numFmtId="165" fontId="12" fillId="0" borderId="1" xfId="1" applyNumberFormat="1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164" fontId="2" fillId="0" borderId="0" xfId="0" applyNumberFormat="1" applyFont="1"/>
    <xf numFmtId="165" fontId="2" fillId="0" borderId="4" xfId="0" applyNumberFormat="1" applyFont="1" applyBorder="1"/>
    <xf numFmtId="9" fontId="2" fillId="0" borderId="1" xfId="2" applyFont="1" applyFill="1" applyBorder="1" applyAlignment="1">
      <alignment horizontal="center" vertical="center"/>
    </xf>
    <xf numFmtId="165" fontId="2" fillId="0" borderId="1" xfId="0" applyNumberFormat="1" applyFont="1" applyBorder="1"/>
    <xf numFmtId="0" fontId="4" fillId="0" borderId="0" xfId="0" applyFont="1" applyAlignment="1">
      <alignment vertical="center"/>
    </xf>
    <xf numFmtId="165" fontId="4" fillId="0" borderId="0" xfId="1" applyNumberFormat="1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5" fontId="4" fillId="0" borderId="0" xfId="1" applyNumberFormat="1" applyFont="1" applyFill="1" applyAlignment="1">
      <alignment vertical="center"/>
    </xf>
    <xf numFmtId="0" fontId="114" fillId="0" borderId="0" xfId="0" quotePrefix="1" applyFont="1" applyAlignment="1">
      <alignment horizontal="right"/>
    </xf>
    <xf numFmtId="0" fontId="2" fillId="0" borderId="4" xfId="0" applyFont="1" applyBorder="1" applyAlignment="1">
      <alignment vertical="center"/>
    </xf>
    <xf numFmtId="0" fontId="114" fillId="0" borderId="0" xfId="0" applyFont="1"/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2" fillId="0" borderId="17" xfId="0" quotePrefix="1" applyFont="1" applyBorder="1" applyAlignment="1">
      <alignment horizontal="center" vertical="center"/>
    </xf>
    <xf numFmtId="0" fontId="2" fillId="0" borderId="17" xfId="0" applyFont="1" applyBorder="1" applyAlignment="1">
      <alignment vertical="center"/>
    </xf>
    <xf numFmtId="165" fontId="2" fillId="0" borderId="17" xfId="1" applyNumberFormat="1" applyFont="1" applyBorder="1" applyAlignment="1">
      <alignment vertical="center"/>
    </xf>
    <xf numFmtId="9" fontId="2" fillId="0" borderId="17" xfId="2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165" fontId="2" fillId="0" borderId="3" xfId="1" applyNumberFormat="1" applyFont="1" applyBorder="1" applyAlignment="1">
      <alignment vertical="center"/>
    </xf>
    <xf numFmtId="9" fontId="2" fillId="0" borderId="3" xfId="2" applyFont="1" applyBorder="1" applyAlignment="1">
      <alignment horizontal="center" vertical="center"/>
    </xf>
    <xf numFmtId="0" fontId="2" fillId="0" borderId="28" xfId="0" quotePrefix="1" applyFont="1" applyBorder="1" applyAlignment="1">
      <alignment horizontal="center" vertical="center"/>
    </xf>
    <xf numFmtId="0" fontId="2" fillId="0" borderId="29" xfId="0" applyFont="1" applyBorder="1" applyAlignment="1">
      <alignment vertical="center"/>
    </xf>
    <xf numFmtId="165" fontId="2" fillId="0" borderId="29" xfId="1" applyNumberFormat="1" applyFont="1" applyBorder="1" applyAlignment="1">
      <alignment vertical="center"/>
    </xf>
    <xf numFmtId="9" fontId="2" fillId="0" borderId="29" xfId="2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vertical="center"/>
    </xf>
    <xf numFmtId="165" fontId="2" fillId="0" borderId="35" xfId="1" applyNumberFormat="1" applyFont="1" applyFill="1" applyBorder="1" applyAlignment="1">
      <alignment vertical="center"/>
    </xf>
    <xf numFmtId="9" fontId="2" fillId="0" borderId="34" xfId="2" applyFont="1" applyBorder="1" applyAlignment="1">
      <alignment horizontal="center" vertical="center"/>
    </xf>
    <xf numFmtId="165" fontId="2" fillId="0" borderId="34" xfId="1" applyNumberFormat="1" applyFont="1" applyBorder="1" applyAlignment="1">
      <alignment vertical="center"/>
    </xf>
    <xf numFmtId="0" fontId="1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vertical="center"/>
    </xf>
    <xf numFmtId="0" fontId="2" fillId="0" borderId="28" xfId="0" applyFont="1" applyBorder="1" applyAlignment="1">
      <alignment horizontal="center" vertical="center"/>
    </xf>
    <xf numFmtId="165" fontId="2" fillId="0" borderId="34" xfId="1" applyNumberFormat="1" applyFont="1" applyFill="1" applyBorder="1" applyAlignment="1">
      <alignment vertical="center"/>
    </xf>
    <xf numFmtId="9" fontId="2" fillId="0" borderId="34" xfId="2" applyFont="1" applyFill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vertical="center"/>
    </xf>
    <xf numFmtId="17" fontId="2" fillId="0" borderId="0" xfId="0" applyNumberFormat="1" applyFont="1" applyAlignment="1">
      <alignment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Border="1" applyAlignment="1">
      <alignment vertical="center"/>
    </xf>
    <xf numFmtId="165" fontId="2" fillId="0" borderId="40" xfId="1" applyNumberFormat="1" applyFont="1" applyBorder="1" applyAlignment="1">
      <alignment vertical="center"/>
    </xf>
    <xf numFmtId="9" fontId="2" fillId="0" borderId="40" xfId="2" applyFont="1" applyBorder="1" applyAlignment="1">
      <alignment horizontal="center" vertical="center"/>
    </xf>
    <xf numFmtId="0" fontId="11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vertical="center"/>
    </xf>
    <xf numFmtId="165" fontId="2" fillId="0" borderId="45" xfId="1" applyNumberFormat="1" applyFont="1" applyFill="1" applyBorder="1" applyAlignment="1">
      <alignment vertical="center"/>
    </xf>
    <xf numFmtId="9" fontId="2" fillId="0" borderId="45" xfId="2" applyFont="1" applyBorder="1" applyAlignment="1">
      <alignment horizontal="center" vertical="center"/>
    </xf>
    <xf numFmtId="165" fontId="2" fillId="0" borderId="45" xfId="1" applyNumberFormat="1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11" fillId="0" borderId="45" xfId="0" applyFont="1" applyBorder="1" applyAlignment="1">
      <alignment horizontal="center" vertical="center"/>
    </xf>
    <xf numFmtId="17" fontId="2" fillId="0" borderId="1" xfId="0" applyNumberFormat="1" applyFont="1" applyBorder="1" applyAlignment="1">
      <alignment horizontal="center" vertical="center"/>
    </xf>
    <xf numFmtId="17" fontId="2" fillId="0" borderId="17" xfId="0" applyNumberFormat="1" applyFont="1" applyBorder="1" applyAlignment="1">
      <alignment horizontal="center" vertical="center"/>
    </xf>
    <xf numFmtId="17" fontId="2" fillId="0" borderId="3" xfId="0" applyNumberFormat="1" applyFont="1" applyBorder="1" applyAlignment="1">
      <alignment horizontal="center" vertical="center"/>
    </xf>
    <xf numFmtId="17" fontId="2" fillId="0" borderId="29" xfId="0" applyNumberFormat="1" applyFont="1" applyBorder="1" applyAlignment="1">
      <alignment horizontal="center" vertical="center"/>
    </xf>
    <xf numFmtId="17" fontId="2" fillId="0" borderId="34" xfId="0" applyNumberFormat="1" applyFont="1" applyBorder="1" applyAlignment="1">
      <alignment horizontal="center" vertical="center"/>
    </xf>
    <xf numFmtId="17" fontId="2" fillId="0" borderId="40" xfId="0" applyNumberFormat="1" applyFont="1" applyBorder="1" applyAlignment="1">
      <alignment horizontal="center" vertical="center"/>
    </xf>
    <xf numFmtId="17" fontId="2" fillId="0" borderId="45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165" fontId="4" fillId="0" borderId="1" xfId="1" applyNumberFormat="1" applyFont="1" applyBorder="1" applyAlignment="1">
      <alignment vertical="center"/>
    </xf>
    <xf numFmtId="165" fontId="4" fillId="0" borderId="1" xfId="1" applyNumberFormat="1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165" fontId="3" fillId="0" borderId="1" xfId="1" applyNumberFormat="1" applyFont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116" fillId="0" borderId="1" xfId="1" applyNumberFormat="1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165" fontId="4" fillId="12" borderId="1" xfId="1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165" fontId="4" fillId="0" borderId="1" xfId="1" applyNumberFormat="1" applyFont="1" applyBorder="1" applyAlignment="1">
      <alignment horizontal="center" vertical="center"/>
    </xf>
    <xf numFmtId="0" fontId="116" fillId="3" borderId="1" xfId="0" applyFont="1" applyFill="1" applyBorder="1" applyAlignment="1">
      <alignment vertical="center"/>
    </xf>
    <xf numFmtId="165" fontId="116" fillId="3" borderId="1" xfId="1" applyNumberFormat="1" applyFont="1" applyFill="1" applyBorder="1" applyAlignment="1">
      <alignment vertical="center"/>
    </xf>
    <xf numFmtId="165" fontId="4" fillId="0" borderId="3" xfId="1" applyNumberFormat="1" applyFont="1" applyBorder="1" applyAlignment="1">
      <alignment vertical="center"/>
    </xf>
    <xf numFmtId="165" fontId="4" fillId="0" borderId="1" xfId="0" applyNumberFormat="1" applyFont="1" applyBorder="1" applyAlignment="1">
      <alignment vertical="center"/>
    </xf>
    <xf numFmtId="165" fontId="4" fillId="0" borderId="0" xfId="1" applyNumberFormat="1" applyFont="1" applyBorder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165" fontId="4" fillId="4" borderId="1" xfId="1" applyNumberFormat="1" applyFont="1" applyFill="1" applyBorder="1" applyAlignment="1">
      <alignment horizontal="center" vertical="center"/>
    </xf>
    <xf numFmtId="165" fontId="4" fillId="4" borderId="0" xfId="1" applyNumberFormat="1" applyFont="1" applyFill="1" applyAlignment="1">
      <alignment vertical="center"/>
    </xf>
    <xf numFmtId="0" fontId="4" fillId="9" borderId="1" xfId="0" applyFont="1" applyFill="1" applyBorder="1" applyAlignment="1">
      <alignment vertical="center"/>
    </xf>
    <xf numFmtId="165" fontId="4" fillId="9" borderId="1" xfId="1" applyNumberFormat="1" applyFont="1" applyFill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1" fillId="0" borderId="15" xfId="0" applyFont="1" applyBorder="1" applyAlignment="1">
      <alignment horizontal="center" vertical="center"/>
    </xf>
    <xf numFmtId="17" fontId="2" fillId="0" borderId="15" xfId="0" applyNumberFormat="1" applyFont="1" applyBorder="1" applyAlignment="1">
      <alignment horizontal="center" vertical="center"/>
    </xf>
    <xf numFmtId="167" fontId="0" fillId="0" borderId="0" xfId="0" applyNumberFormat="1"/>
    <xf numFmtId="165" fontId="0" fillId="0" borderId="0" xfId="1" applyNumberFormat="1" applyFont="1" applyAlignment="1">
      <alignment horizontal="center"/>
    </xf>
    <xf numFmtId="0" fontId="4" fillId="13" borderId="1" xfId="0" applyFont="1" applyFill="1" applyBorder="1" applyAlignment="1">
      <alignment vertical="center"/>
    </xf>
    <xf numFmtId="165" fontId="4" fillId="13" borderId="1" xfId="1" applyNumberFormat="1" applyFont="1" applyFill="1" applyBorder="1" applyAlignment="1">
      <alignment vertical="center"/>
    </xf>
    <xf numFmtId="0" fontId="118" fillId="10" borderId="0" xfId="0" applyFont="1" applyFill="1" applyAlignment="1">
      <alignment vertical="center"/>
    </xf>
    <xf numFmtId="165" fontId="118" fillId="10" borderId="0" xfId="1" applyNumberFormat="1" applyFont="1" applyFill="1" applyAlignment="1">
      <alignment vertical="center"/>
    </xf>
    <xf numFmtId="0" fontId="118" fillId="10" borderId="0" xfId="0" applyFont="1" applyFill="1"/>
    <xf numFmtId="165" fontId="118" fillId="10" borderId="1" xfId="1" applyNumberFormat="1" applyFont="1" applyFill="1" applyBorder="1" applyAlignment="1">
      <alignment horizontal="center" vertical="center"/>
    </xf>
    <xf numFmtId="0" fontId="118" fillId="10" borderId="1" xfId="0" applyFont="1" applyFill="1" applyBorder="1" applyAlignment="1">
      <alignment vertical="center"/>
    </xf>
    <xf numFmtId="0" fontId="115" fillId="4" borderId="48" xfId="0" applyFont="1" applyFill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 wrapText="1"/>
    </xf>
    <xf numFmtId="0" fontId="115" fillId="0" borderId="48" xfId="0" applyFont="1" applyBorder="1" applyAlignment="1">
      <alignment horizontal="center" vertical="center"/>
    </xf>
    <xf numFmtId="0" fontId="115" fillId="4" borderId="23" xfId="0" applyFont="1" applyFill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 wrapText="1"/>
    </xf>
    <xf numFmtId="0" fontId="115" fillId="0" borderId="23" xfId="0" applyFont="1" applyBorder="1" applyAlignment="1">
      <alignment horizontal="center" vertical="center"/>
    </xf>
    <xf numFmtId="0" fontId="4" fillId="12" borderId="1" xfId="0" applyFont="1" applyFill="1" applyBorder="1" applyAlignment="1">
      <alignment vertical="center"/>
    </xf>
    <xf numFmtId="165" fontId="19" fillId="0" borderId="1" xfId="1" applyNumberFormat="1" applyFont="1" applyFill="1" applyBorder="1" applyAlignment="1">
      <alignment vertical="center"/>
    </xf>
    <xf numFmtId="0" fontId="3" fillId="11" borderId="49" xfId="0" applyFont="1" applyFill="1" applyBorder="1" applyAlignment="1">
      <alignment horizontal="center" vertical="center"/>
    </xf>
    <xf numFmtId="15" fontId="5" fillId="0" borderId="1" xfId="0" applyNumberFormat="1" applyFont="1" applyBorder="1" applyAlignment="1">
      <alignment horizontal="center" vertical="center"/>
    </xf>
    <xf numFmtId="0" fontId="3" fillId="11" borderId="49" xfId="0" applyFont="1" applyFill="1" applyBorder="1" applyAlignment="1">
      <alignment horizontal="center" vertical="center" wrapText="1"/>
    </xf>
    <xf numFmtId="0" fontId="3" fillId="11" borderId="50" xfId="0" applyFont="1" applyFill="1" applyBorder="1" applyAlignment="1">
      <alignment horizontal="center" vertical="center"/>
    </xf>
    <xf numFmtId="165" fontId="5" fillId="0" borderId="1" xfId="1" applyNumberFormat="1" applyFont="1" applyBorder="1" applyAlignment="1">
      <alignment horizontal="center" vertical="center" wrapText="1"/>
    </xf>
    <xf numFmtId="165" fontId="4" fillId="0" borderId="1" xfId="1" applyNumberFormat="1" applyFont="1" applyFill="1" applyBorder="1" applyAlignment="1">
      <alignment horizontal="center" vertical="center"/>
    </xf>
    <xf numFmtId="0" fontId="118" fillId="0" borderId="0" xfId="0" applyFont="1" applyAlignment="1">
      <alignment vertical="center"/>
    </xf>
    <xf numFmtId="165" fontId="118" fillId="0" borderId="0" xfId="1" applyNumberFormat="1" applyFont="1" applyFill="1" applyAlignment="1">
      <alignment vertical="center"/>
    </xf>
    <xf numFmtId="9" fontId="2" fillId="0" borderId="0" xfId="2" applyFont="1" applyBorder="1" applyAlignment="1">
      <alignment horizontal="center" vertical="center"/>
    </xf>
    <xf numFmtId="165" fontId="2" fillId="0" borderId="0" xfId="1" applyNumberFormat="1" applyFont="1" applyBorder="1" applyAlignment="1">
      <alignment vertical="center"/>
    </xf>
    <xf numFmtId="0" fontId="11" fillId="0" borderId="17" xfId="0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5" fontId="4" fillId="2" borderId="1" xfId="1" applyNumberFormat="1" applyFont="1" applyFill="1" applyBorder="1" applyAlignment="1">
      <alignment vertical="center"/>
    </xf>
    <xf numFmtId="0" fontId="11" fillId="0" borderId="11" xfId="0" applyFont="1" applyBorder="1" applyAlignment="1">
      <alignment horizontal="center" vertical="center"/>
    </xf>
    <xf numFmtId="0" fontId="2" fillId="0" borderId="51" xfId="0" applyFont="1" applyBorder="1" applyAlignment="1">
      <alignment vertical="center"/>
    </xf>
    <xf numFmtId="165" fontId="116" fillId="0" borderId="0" xfId="1" applyNumberFormat="1" applyFont="1" applyAlignment="1">
      <alignment vertical="center"/>
    </xf>
    <xf numFmtId="14" fontId="3" fillId="0" borderId="1" xfId="0" applyNumberFormat="1" applyFont="1" applyBorder="1" applyAlignment="1">
      <alignment horizontal="center" vertical="center" wrapText="1"/>
    </xf>
    <xf numFmtId="168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168" fontId="0" fillId="0" borderId="1" xfId="0" applyNumberFormat="1" applyBorder="1"/>
    <xf numFmtId="165" fontId="0" fillId="0" borderId="1" xfId="1" applyNumberFormat="1" applyFont="1" applyBorder="1" applyAlignment="1"/>
    <xf numFmtId="165" fontId="0" fillId="0" borderId="1" xfId="1" applyNumberFormat="1" applyFont="1" applyFill="1" applyBorder="1" applyAlignment="1"/>
    <xf numFmtId="165" fontId="0" fillId="14" borderId="1" xfId="1" applyNumberFormat="1" applyFont="1" applyFill="1" applyBorder="1" applyAlignment="1">
      <alignment vertical="center"/>
    </xf>
    <xf numFmtId="0" fontId="2" fillId="0" borderId="52" xfId="0" applyFont="1" applyBorder="1" applyAlignment="1">
      <alignment horizontal="center" vertical="center"/>
    </xf>
    <xf numFmtId="165" fontId="2" fillId="0" borderId="11" xfId="1" applyNumberFormat="1" applyFont="1" applyBorder="1" applyAlignment="1">
      <alignment vertical="center"/>
    </xf>
    <xf numFmtId="9" fontId="2" fillId="0" borderId="11" xfId="2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17" fontId="2" fillId="0" borderId="11" xfId="0" applyNumberFormat="1" applyFont="1" applyBorder="1" applyAlignment="1">
      <alignment horizontal="center" vertical="center"/>
    </xf>
    <xf numFmtId="168" fontId="2" fillId="0" borderId="1" xfId="0" applyNumberFormat="1" applyFont="1" applyBorder="1" applyAlignment="1">
      <alignment vertical="center"/>
    </xf>
    <xf numFmtId="0" fontId="2" fillId="0" borderId="25" xfId="0" applyFont="1" applyBorder="1" applyAlignment="1">
      <alignment horizontal="center" vertical="center"/>
    </xf>
    <xf numFmtId="0" fontId="2" fillId="0" borderId="47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53" xfId="0" applyFont="1" applyBorder="1" applyAlignment="1">
      <alignment horizontal="center" vertical="center"/>
    </xf>
    <xf numFmtId="165" fontId="19" fillId="0" borderId="11" xfId="1" applyNumberFormat="1" applyFont="1" applyFill="1" applyBorder="1" applyAlignment="1">
      <alignment vertical="center"/>
    </xf>
    <xf numFmtId="165" fontId="51" fillId="0" borderId="1" xfId="1" applyNumberFormat="1" applyFont="1" applyBorder="1" applyAlignment="1">
      <alignment vertical="center"/>
    </xf>
    <xf numFmtId="0" fontId="51" fillId="0" borderId="1" xfId="0" applyFont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165" fontId="1" fillId="0" borderId="1" xfId="1" applyNumberFormat="1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5" fontId="2" fillId="0" borderId="0" xfId="0" applyNumberFormat="1" applyFont="1" applyAlignment="1">
      <alignment vertical="center"/>
    </xf>
    <xf numFmtId="0" fontId="13" fillId="0" borderId="1" xfId="0" applyFont="1" applyBorder="1" applyAlignment="1">
      <alignment vertical="center"/>
    </xf>
    <xf numFmtId="165" fontId="13" fillId="0" borderId="1" xfId="1" applyNumberFormat="1" applyFont="1" applyBorder="1" applyAlignment="1">
      <alignment vertical="center"/>
    </xf>
    <xf numFmtId="49" fontId="16" fillId="0" borderId="0" xfId="0" applyNumberFormat="1" applyFont="1" applyAlignment="1">
      <alignment horizontal="left" vertical="center"/>
    </xf>
    <xf numFmtId="17" fontId="2" fillId="0" borderId="0" xfId="0" applyNumberFormat="1" applyFont="1" applyAlignment="1">
      <alignment horizontal="center" vertical="center"/>
    </xf>
    <xf numFmtId="165" fontId="2" fillId="0" borderId="1" xfId="1" applyNumberFormat="1" applyFont="1" applyFill="1" applyBorder="1"/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vertical="center"/>
    </xf>
    <xf numFmtId="165" fontId="2" fillId="13" borderId="1" xfId="1" applyNumberFormat="1" applyFont="1" applyFill="1" applyBorder="1" applyAlignment="1">
      <alignment vertical="center"/>
    </xf>
    <xf numFmtId="9" fontId="2" fillId="13" borderId="1" xfId="2" applyFont="1" applyFill="1" applyBorder="1" applyAlignment="1">
      <alignment horizontal="center" vertical="center"/>
    </xf>
    <xf numFmtId="165" fontId="2" fillId="11" borderId="1" xfId="1" applyNumberFormat="1" applyFont="1" applyFill="1" applyBorder="1" applyAlignment="1">
      <alignment vertical="center"/>
    </xf>
    <xf numFmtId="169" fontId="0" fillId="0" borderId="0" xfId="0" applyNumberFormat="1" applyAlignment="1">
      <alignment wrapText="1"/>
    </xf>
    <xf numFmtId="0" fontId="2" fillId="3" borderId="1" xfId="0" applyFont="1" applyFill="1" applyBorder="1" applyAlignment="1">
      <alignment vertical="center"/>
    </xf>
    <xf numFmtId="165" fontId="11" fillId="0" borderId="0" xfId="1" applyNumberFormat="1" applyFont="1" applyAlignment="1">
      <alignment horizontal="center" vertical="center"/>
    </xf>
    <xf numFmtId="165" fontId="2" fillId="0" borderId="0" xfId="1" applyNumberFormat="1" applyFont="1" applyBorder="1" applyAlignment="1">
      <alignment horizontal="center" vertical="center"/>
    </xf>
    <xf numFmtId="165" fontId="2" fillId="0" borderId="0" xfId="1" applyNumberFormat="1" applyFont="1" applyBorder="1" applyAlignment="1">
      <alignment horizontal="right" vertical="center"/>
    </xf>
    <xf numFmtId="9" fontId="2" fillId="0" borderId="0" xfId="2" applyFont="1" applyBorder="1" applyAlignment="1">
      <alignment horizontal="right" vertical="center"/>
    </xf>
    <xf numFmtId="165" fontId="1" fillId="0" borderId="0" xfId="1" applyNumberFormat="1" applyFont="1" applyBorder="1" applyAlignment="1">
      <alignment vertical="center"/>
    </xf>
    <xf numFmtId="0" fontId="2" fillId="0" borderId="2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65" fontId="11" fillId="0" borderId="0" xfId="1" applyNumberFormat="1" applyFont="1" applyBorder="1" applyAlignment="1">
      <alignment horizontal="center" vertical="center"/>
    </xf>
    <xf numFmtId="9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horizontal="center" vertical="center"/>
    </xf>
    <xf numFmtId="9" fontId="2" fillId="0" borderId="0" xfId="0" applyNumberFormat="1" applyFont="1" applyAlignment="1">
      <alignment horizontal="right" vertical="center"/>
    </xf>
    <xf numFmtId="0" fontId="2" fillId="0" borderId="21" xfId="0" applyFont="1" applyBorder="1" applyAlignment="1">
      <alignment horizontal="center" vertical="center"/>
    </xf>
    <xf numFmtId="9" fontId="2" fillId="0" borderId="7" xfId="0" applyNumberFormat="1" applyFont="1" applyBorder="1" applyAlignment="1">
      <alignment horizontal="right" vertical="center"/>
    </xf>
    <xf numFmtId="165" fontId="2" fillId="0" borderId="7" xfId="1" applyNumberFormat="1" applyFont="1" applyBorder="1" applyAlignment="1">
      <alignment vertical="center"/>
    </xf>
    <xf numFmtId="9" fontId="2" fillId="0" borderId="7" xfId="2" applyFont="1" applyBorder="1" applyAlignment="1">
      <alignment horizontal="center" vertical="center"/>
    </xf>
    <xf numFmtId="165" fontId="2" fillId="0" borderId="7" xfId="1" applyNumberFormat="1" applyFont="1" applyBorder="1" applyAlignment="1">
      <alignment horizontal="right" vertical="center"/>
    </xf>
    <xf numFmtId="17" fontId="2" fillId="0" borderId="7" xfId="0" applyNumberFormat="1" applyFont="1" applyBorder="1" applyAlignment="1">
      <alignment horizontal="center" vertical="center"/>
    </xf>
    <xf numFmtId="165" fontId="11" fillId="0" borderId="7" xfId="1" applyNumberFormat="1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7" fontId="2" fillId="0" borderId="56" xfId="0" applyNumberFormat="1" applyFont="1" applyBorder="1" applyAlignment="1">
      <alignment horizontal="center" vertical="center"/>
    </xf>
    <xf numFmtId="17" fontId="2" fillId="0" borderId="43" xfId="0" applyNumberFormat="1" applyFont="1" applyBorder="1" applyAlignment="1">
      <alignment horizontal="center" vertical="center"/>
    </xf>
    <xf numFmtId="17" fontId="2" fillId="0" borderId="46" xfId="0" applyNumberFormat="1" applyFont="1" applyBorder="1" applyAlignment="1">
      <alignment horizontal="center" vertical="center"/>
    </xf>
    <xf numFmtId="0" fontId="2" fillId="0" borderId="10" xfId="0" quotePrefix="1" applyFont="1" applyBorder="1" applyAlignment="1">
      <alignment horizontal="center" vertical="center"/>
    </xf>
    <xf numFmtId="165" fontId="12" fillId="0" borderId="1" xfId="0" applyNumberFormat="1" applyFont="1" applyBorder="1" applyAlignment="1">
      <alignment horizontal="center" vertical="center" wrapText="1"/>
    </xf>
    <xf numFmtId="9" fontId="0" fillId="0" borderId="0" xfId="0" applyNumberFormat="1"/>
    <xf numFmtId="165" fontId="2" fillId="0" borderId="0" xfId="1" applyNumberFormat="1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57" xfId="0" applyFont="1" applyBorder="1" applyAlignment="1">
      <alignment horizontal="center" vertical="center"/>
    </xf>
    <xf numFmtId="165" fontId="11" fillId="0" borderId="17" xfId="0" applyNumberFormat="1" applyFont="1" applyBorder="1" applyAlignment="1">
      <alignment horizontal="center" vertical="center"/>
    </xf>
    <xf numFmtId="17" fontId="2" fillId="0" borderId="58" xfId="0" applyNumberFormat="1" applyFont="1" applyBorder="1" applyAlignment="1">
      <alignment horizontal="center" vertical="center"/>
    </xf>
    <xf numFmtId="165" fontId="11" fillId="0" borderId="0" xfId="0" applyNumberFormat="1" applyFont="1" applyAlignment="1">
      <alignment horizontal="center" vertical="center"/>
    </xf>
    <xf numFmtId="17" fontId="2" fillId="0" borderId="20" xfId="0" applyNumberFormat="1" applyFont="1" applyBorder="1" applyAlignment="1">
      <alignment horizontal="center" vertical="center"/>
    </xf>
    <xf numFmtId="0" fontId="2" fillId="17" borderId="18" xfId="0" applyFont="1" applyFill="1" applyBorder="1" applyAlignment="1">
      <alignment horizontal="center" vertical="center"/>
    </xf>
    <xf numFmtId="0" fontId="2" fillId="17" borderId="5" xfId="0" applyFont="1" applyFill="1" applyBorder="1" applyAlignment="1">
      <alignment vertical="center"/>
    </xf>
    <xf numFmtId="165" fontId="2" fillId="17" borderId="5" xfId="1" applyNumberFormat="1" applyFont="1" applyFill="1" applyBorder="1" applyAlignment="1">
      <alignment vertical="center"/>
    </xf>
    <xf numFmtId="9" fontId="2" fillId="17" borderId="5" xfId="2" applyFont="1" applyFill="1" applyBorder="1" applyAlignment="1">
      <alignment horizontal="center" vertical="center"/>
    </xf>
    <xf numFmtId="0" fontId="11" fillId="17" borderId="5" xfId="0" applyFont="1" applyFill="1" applyBorder="1" applyAlignment="1">
      <alignment horizontal="center" vertical="center"/>
    </xf>
    <xf numFmtId="17" fontId="2" fillId="17" borderId="6" xfId="0" applyNumberFormat="1" applyFont="1" applyFill="1" applyBorder="1" applyAlignment="1">
      <alignment horizontal="center" vertical="center"/>
    </xf>
    <xf numFmtId="0" fontId="2" fillId="17" borderId="19" xfId="0" applyFont="1" applyFill="1" applyBorder="1" applyAlignment="1">
      <alignment horizontal="center" vertical="center"/>
    </xf>
    <xf numFmtId="0" fontId="2" fillId="17" borderId="0" xfId="0" applyFont="1" applyFill="1" applyAlignment="1">
      <alignment vertical="center"/>
    </xf>
    <xf numFmtId="165" fontId="2" fillId="17" borderId="0" xfId="1" applyNumberFormat="1" applyFont="1" applyFill="1" applyBorder="1" applyAlignment="1">
      <alignment vertical="center"/>
    </xf>
    <xf numFmtId="9" fontId="2" fillId="17" borderId="0" xfId="2" applyFont="1" applyFill="1" applyBorder="1" applyAlignment="1">
      <alignment horizontal="center" vertical="center"/>
    </xf>
    <xf numFmtId="17" fontId="2" fillId="17" borderId="0" xfId="0" applyNumberFormat="1" applyFont="1" applyFill="1" applyAlignment="1">
      <alignment horizontal="center" vertical="center"/>
    </xf>
    <xf numFmtId="0" fontId="11" fillId="17" borderId="0" xfId="0" applyFont="1" applyFill="1" applyAlignment="1">
      <alignment horizontal="center" vertical="center"/>
    </xf>
    <xf numFmtId="17" fontId="2" fillId="17" borderId="20" xfId="0" applyNumberFormat="1" applyFont="1" applyFill="1" applyBorder="1" applyAlignment="1">
      <alignment horizontal="center" vertical="center"/>
    </xf>
    <xf numFmtId="0" fontId="0" fillId="17" borderId="19" xfId="0" applyFill="1" applyBorder="1" applyAlignment="1">
      <alignment horizontal="center"/>
    </xf>
    <xf numFmtId="0" fontId="0" fillId="17" borderId="0" xfId="0" applyFill="1"/>
    <xf numFmtId="0" fontId="0" fillId="17" borderId="0" xfId="0" applyFill="1" applyAlignment="1">
      <alignment horizontal="center"/>
    </xf>
    <xf numFmtId="0" fontId="0" fillId="17" borderId="20" xfId="0" applyFill="1" applyBorder="1" applyAlignment="1">
      <alignment horizontal="center"/>
    </xf>
    <xf numFmtId="43" fontId="11" fillId="17" borderId="0" xfId="0" applyNumberFormat="1" applyFont="1" applyFill="1" applyAlignment="1">
      <alignment horizontal="center" vertical="center"/>
    </xf>
    <xf numFmtId="165" fontId="2" fillId="17" borderId="0" xfId="1" applyNumberFormat="1" applyFont="1" applyFill="1" applyBorder="1" applyAlignment="1">
      <alignment horizontal="center" vertical="center"/>
    </xf>
    <xf numFmtId="9" fontId="2" fillId="17" borderId="0" xfId="0" applyNumberFormat="1" applyFont="1" applyFill="1" applyAlignment="1">
      <alignment horizontal="right" vertical="center"/>
    </xf>
    <xf numFmtId="165" fontId="2" fillId="17" borderId="20" xfId="0" applyNumberFormat="1" applyFont="1" applyFill="1" applyBorder="1" applyAlignment="1">
      <alignment horizontal="center" vertical="center"/>
    </xf>
    <xf numFmtId="165" fontId="2" fillId="17" borderId="0" xfId="1" applyNumberFormat="1" applyFont="1" applyFill="1" applyBorder="1" applyAlignment="1">
      <alignment horizontal="right" vertical="center"/>
    </xf>
    <xf numFmtId="9" fontId="11" fillId="17" borderId="0" xfId="0" applyNumberFormat="1" applyFont="1" applyFill="1" applyAlignment="1">
      <alignment horizontal="center" vertical="center"/>
    </xf>
    <xf numFmtId="165" fontId="2" fillId="17" borderId="20" xfId="1" applyNumberFormat="1" applyFont="1" applyFill="1" applyBorder="1" applyAlignment="1">
      <alignment horizontal="right" vertical="center"/>
    </xf>
    <xf numFmtId="9" fontId="2" fillId="17" borderId="0" xfId="2" applyFont="1" applyFill="1" applyBorder="1" applyAlignment="1">
      <alignment horizontal="right" vertical="center"/>
    </xf>
    <xf numFmtId="9" fontId="2" fillId="17" borderId="0" xfId="0" applyNumberFormat="1" applyFont="1" applyFill="1" applyAlignment="1">
      <alignment vertical="center"/>
    </xf>
    <xf numFmtId="0" fontId="2" fillId="17" borderId="21" xfId="0" applyFont="1" applyFill="1" applyBorder="1" applyAlignment="1">
      <alignment horizontal="center" vertical="center"/>
    </xf>
    <xf numFmtId="9" fontId="2" fillId="17" borderId="7" xfId="0" applyNumberFormat="1" applyFont="1" applyFill="1" applyBorder="1" applyAlignment="1">
      <alignment horizontal="right" vertical="center"/>
    </xf>
    <xf numFmtId="165" fontId="2" fillId="17" borderId="7" xfId="1" applyNumberFormat="1" applyFont="1" applyFill="1" applyBorder="1" applyAlignment="1">
      <alignment vertical="center"/>
    </xf>
    <xf numFmtId="9" fontId="2" fillId="17" borderId="7" xfId="2" applyFont="1" applyFill="1" applyBorder="1" applyAlignment="1">
      <alignment horizontal="center" vertical="center"/>
    </xf>
    <xf numFmtId="165" fontId="2" fillId="17" borderId="7" xfId="1" applyNumberFormat="1" applyFont="1" applyFill="1" applyBorder="1" applyAlignment="1">
      <alignment horizontal="right" vertical="center"/>
    </xf>
    <xf numFmtId="165" fontId="11" fillId="17" borderId="7" xfId="0" applyNumberFormat="1" applyFont="1" applyFill="1" applyBorder="1" applyAlignment="1">
      <alignment horizontal="center" vertical="center"/>
    </xf>
    <xf numFmtId="17" fontId="2" fillId="17" borderId="8" xfId="0" applyNumberFormat="1" applyFont="1" applyFill="1" applyBorder="1" applyAlignment="1">
      <alignment horizontal="center" vertical="center"/>
    </xf>
    <xf numFmtId="17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vertical="center"/>
    </xf>
    <xf numFmtId="165" fontId="2" fillId="17" borderId="1" xfId="1" applyNumberFormat="1" applyFont="1" applyFill="1" applyBorder="1" applyAlignment="1">
      <alignment vertical="center"/>
    </xf>
    <xf numFmtId="9" fontId="2" fillId="17" borderId="1" xfId="2" applyFont="1" applyFill="1" applyBorder="1" applyAlignment="1">
      <alignment horizontal="center" vertical="center"/>
    </xf>
    <xf numFmtId="0" fontId="11" fillId="17" borderId="1" xfId="0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/>
    </xf>
    <xf numFmtId="165" fontId="1" fillId="17" borderId="1" xfId="1" applyNumberFormat="1" applyFont="1" applyFill="1" applyBorder="1" applyAlignment="1">
      <alignment vertical="center"/>
    </xf>
    <xf numFmtId="0" fontId="2" fillId="17" borderId="42" xfId="0" applyFont="1" applyFill="1" applyBorder="1" applyAlignment="1">
      <alignment horizontal="center" vertical="center"/>
    </xf>
    <xf numFmtId="17" fontId="2" fillId="17" borderId="43" xfId="0" applyNumberFormat="1" applyFont="1" applyFill="1" applyBorder="1" applyAlignment="1">
      <alignment horizontal="center" vertical="center"/>
    </xf>
    <xf numFmtId="0" fontId="2" fillId="17" borderId="44" xfId="0" applyFont="1" applyFill="1" applyBorder="1" applyAlignment="1">
      <alignment horizontal="center" vertical="center"/>
    </xf>
    <xf numFmtId="9" fontId="2" fillId="17" borderId="45" xfId="2" applyFont="1" applyFill="1" applyBorder="1" applyAlignment="1">
      <alignment horizontal="center" vertical="center"/>
    </xf>
    <xf numFmtId="17" fontId="2" fillId="17" borderId="46" xfId="0" applyNumberFormat="1" applyFont="1" applyFill="1" applyBorder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right" vertical="center"/>
    </xf>
    <xf numFmtId="165" fontId="11" fillId="17" borderId="0" xfId="0" applyNumberFormat="1" applyFont="1" applyFill="1" applyAlignment="1">
      <alignment horizontal="center" vertical="center"/>
    </xf>
    <xf numFmtId="9" fontId="2" fillId="17" borderId="7" xfId="2" applyFont="1" applyFill="1" applyBorder="1" applyAlignment="1">
      <alignment horizontal="right" vertical="center"/>
    </xf>
    <xf numFmtId="0" fontId="11" fillId="17" borderId="7" xfId="0" applyFont="1" applyFill="1" applyBorder="1" applyAlignment="1">
      <alignment horizontal="center" vertical="center"/>
    </xf>
    <xf numFmtId="0" fontId="2" fillId="17" borderId="45" xfId="0" applyFont="1" applyFill="1" applyBorder="1" applyAlignment="1">
      <alignment vertical="center"/>
    </xf>
    <xf numFmtId="165" fontId="2" fillId="17" borderId="45" xfId="1" applyNumberFormat="1" applyFont="1" applyFill="1" applyBorder="1" applyAlignment="1">
      <alignment vertical="center"/>
    </xf>
    <xf numFmtId="0" fontId="11" fillId="17" borderId="45" xfId="0" applyFont="1" applyFill="1" applyBorder="1" applyAlignment="1">
      <alignment horizontal="center" vertical="center"/>
    </xf>
    <xf numFmtId="0" fontId="2" fillId="17" borderId="1" xfId="0" quotePrefix="1" applyFont="1" applyFill="1" applyBorder="1" applyAlignment="1">
      <alignment horizontal="center" vertical="center"/>
    </xf>
    <xf numFmtId="165" fontId="120" fillId="0" borderId="0" xfId="1" applyNumberFormat="1" applyFont="1"/>
    <xf numFmtId="43" fontId="108" fillId="0" borderId="0" xfId="0" applyNumberFormat="1" applyFont="1"/>
    <xf numFmtId="165" fontId="2" fillId="3" borderId="1" xfId="0" applyNumberFormat="1" applyFont="1" applyFill="1" applyBorder="1" applyAlignment="1">
      <alignment horizontal="center" vertical="center"/>
    </xf>
    <xf numFmtId="0" fontId="2" fillId="17" borderId="42" xfId="0" quotePrefix="1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18" borderId="42" xfId="0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vertical="center"/>
    </xf>
    <xf numFmtId="165" fontId="2" fillId="18" borderId="1" xfId="1" applyNumberFormat="1" applyFont="1" applyFill="1" applyBorder="1" applyAlignment="1">
      <alignment vertical="center"/>
    </xf>
    <xf numFmtId="49" fontId="121" fillId="0" borderId="0" xfId="0" applyNumberFormat="1" applyFont="1" applyAlignment="1">
      <alignment horizontal="center"/>
    </xf>
    <xf numFmtId="0" fontId="108" fillId="0" borderId="0" xfId="0" applyFont="1"/>
    <xf numFmtId="14" fontId="122" fillId="0" borderId="1" xfId="0" applyNumberFormat="1" applyFont="1" applyBorder="1" applyAlignment="1">
      <alignment horizontal="center" vertical="center" wrapText="1"/>
    </xf>
    <xf numFmtId="0" fontId="122" fillId="0" borderId="1" xfId="0" applyFont="1" applyBorder="1" applyAlignment="1">
      <alignment horizontal="center" vertical="center" wrapText="1"/>
    </xf>
    <xf numFmtId="165" fontId="122" fillId="0" borderId="1" xfId="1" applyNumberFormat="1" applyFont="1" applyBorder="1" applyAlignment="1">
      <alignment horizontal="center" vertical="center" wrapText="1"/>
    </xf>
    <xf numFmtId="165" fontId="108" fillId="0" borderId="0" xfId="1" applyNumberFormat="1" applyFont="1"/>
    <xf numFmtId="168" fontId="108" fillId="0" borderId="1" xfId="0" applyNumberFormat="1" applyFont="1" applyBorder="1" applyAlignment="1">
      <alignment vertical="center"/>
    </xf>
    <xf numFmtId="0" fontId="108" fillId="14" borderId="1" xfId="0" applyFont="1" applyFill="1" applyBorder="1" applyAlignment="1">
      <alignment wrapText="1"/>
    </xf>
    <xf numFmtId="165" fontId="108" fillId="0" borderId="1" xfId="1" applyNumberFormat="1" applyFont="1" applyBorder="1" applyAlignment="1">
      <alignment vertical="center"/>
    </xf>
    <xf numFmtId="165" fontId="108" fillId="14" borderId="1" xfId="1" applyNumberFormat="1" applyFont="1" applyFill="1" applyBorder="1" applyAlignment="1">
      <alignment vertical="center"/>
    </xf>
    <xf numFmtId="165" fontId="108" fillId="0" borderId="1" xfId="1" applyNumberFormat="1" applyFont="1" applyFill="1" applyBorder="1" applyAlignment="1">
      <alignment vertical="center"/>
    </xf>
    <xf numFmtId="165" fontId="108" fillId="0" borderId="0" xfId="0" applyNumberFormat="1" applyFont="1"/>
    <xf numFmtId="168" fontId="108" fillId="0" borderId="1" xfId="0" applyNumberFormat="1" applyFont="1" applyBorder="1" applyAlignment="1">
      <alignment horizontal="center" vertical="center"/>
    </xf>
    <xf numFmtId="0" fontId="108" fillId="14" borderId="1" xfId="0" applyFont="1" applyFill="1" applyBorder="1" applyAlignment="1">
      <alignment vertical="center" wrapText="1"/>
    </xf>
    <xf numFmtId="0" fontId="123" fillId="0" borderId="1" xfId="0" applyFont="1" applyBorder="1" applyAlignment="1">
      <alignment wrapText="1"/>
    </xf>
    <xf numFmtId="165" fontId="123" fillId="0" borderId="1" xfId="1" applyNumberFormat="1" applyFont="1" applyBorder="1" applyAlignment="1">
      <alignment vertical="center"/>
    </xf>
    <xf numFmtId="0" fontId="108" fillId="0" borderId="1" xfId="0" applyFont="1" applyBorder="1" applyAlignment="1">
      <alignment wrapText="1"/>
    </xf>
    <xf numFmtId="165" fontId="108" fillId="0" borderId="1" xfId="1" applyNumberFormat="1" applyFont="1" applyBorder="1"/>
    <xf numFmtId="0" fontId="108" fillId="0" borderId="1" xfId="0" applyFont="1" applyBorder="1" applyAlignment="1">
      <alignment vertical="center" wrapText="1"/>
    </xf>
    <xf numFmtId="0" fontId="108" fillId="0" borderId="1" xfId="0" applyFont="1" applyBorder="1" applyAlignment="1">
      <alignment vertical="center"/>
    </xf>
    <xf numFmtId="0" fontId="123" fillId="0" borderId="1" xfId="0" applyFont="1" applyBorder="1" applyAlignment="1">
      <alignment vertical="center" wrapText="1"/>
    </xf>
    <xf numFmtId="0" fontId="108" fillId="0" borderId="0" xfId="0" applyFont="1" applyAlignment="1">
      <alignment vertical="center"/>
    </xf>
    <xf numFmtId="0" fontId="35" fillId="0" borderId="1" xfId="0" applyFont="1" applyBorder="1" applyAlignment="1">
      <alignment vertical="center" wrapText="1"/>
    </xf>
    <xf numFmtId="165" fontId="35" fillId="0" borderId="1" xfId="1" applyNumberFormat="1" applyFont="1" applyBorder="1" applyAlignment="1">
      <alignment vertical="center"/>
    </xf>
    <xf numFmtId="0" fontId="35" fillId="0" borderId="1" xfId="0" applyFont="1" applyBorder="1" applyAlignment="1">
      <alignment wrapText="1"/>
    </xf>
    <xf numFmtId="0" fontId="108" fillId="3" borderId="1" xfId="0" applyFont="1" applyFill="1" applyBorder="1" applyAlignment="1">
      <alignment vertical="center" wrapText="1"/>
    </xf>
    <xf numFmtId="165" fontId="108" fillId="3" borderId="1" xfId="1" applyNumberFormat="1" applyFont="1" applyFill="1" applyBorder="1" applyAlignment="1">
      <alignment vertical="center"/>
    </xf>
    <xf numFmtId="165" fontId="108" fillId="15" borderId="1" xfId="1" applyNumberFormat="1" applyFont="1" applyFill="1" applyBorder="1" applyAlignment="1">
      <alignment vertical="center"/>
    </xf>
    <xf numFmtId="165" fontId="108" fillId="0" borderId="1" xfId="1" applyNumberFormat="1" applyFont="1" applyBorder="1" applyAlignment="1"/>
    <xf numFmtId="165" fontId="108" fillId="0" borderId="1" xfId="1" applyNumberFormat="1" applyFont="1" applyFill="1" applyBorder="1" applyAlignment="1"/>
    <xf numFmtId="165" fontId="124" fillId="0" borderId="1" xfId="1" applyNumberFormat="1" applyFont="1" applyBorder="1" applyAlignment="1">
      <alignment vertical="center"/>
    </xf>
    <xf numFmtId="168" fontId="108" fillId="16" borderId="1" xfId="0" applyNumberFormat="1" applyFont="1" applyFill="1" applyBorder="1" applyAlignment="1">
      <alignment vertical="center"/>
    </xf>
    <xf numFmtId="168" fontId="108" fillId="16" borderId="1" xfId="0" applyNumberFormat="1" applyFont="1" applyFill="1" applyBorder="1" applyAlignment="1">
      <alignment horizontal="center" vertical="center"/>
    </xf>
    <xf numFmtId="0" fontId="108" fillId="16" borderId="1" xfId="0" applyFont="1" applyFill="1" applyBorder="1" applyAlignment="1">
      <alignment vertical="center" wrapText="1"/>
    </xf>
    <xf numFmtId="165" fontId="108" fillId="16" borderId="1" xfId="1" applyNumberFormat="1" applyFont="1" applyFill="1" applyBorder="1" applyAlignment="1">
      <alignment vertical="center"/>
    </xf>
    <xf numFmtId="3" fontId="108" fillId="0" borderId="0" xfId="0" applyNumberFormat="1" applyFont="1" applyAlignment="1">
      <alignment vertical="center"/>
    </xf>
    <xf numFmtId="0" fontId="108" fillId="0" borderId="1" xfId="0" applyFont="1" applyBorder="1"/>
    <xf numFmtId="168" fontId="108" fillId="0" borderId="1" xfId="0" applyNumberFormat="1" applyFont="1" applyBorder="1" applyAlignment="1">
      <alignment horizontal="center" vertical="center" wrapText="1"/>
    </xf>
    <xf numFmtId="0" fontId="108" fillId="0" borderId="1" xfId="0" applyFont="1" applyBorder="1" applyAlignment="1">
      <alignment horizontal="center" vertical="center"/>
    </xf>
    <xf numFmtId="0" fontId="108" fillId="0" borderId="1" xfId="0" applyFont="1" applyBorder="1" applyAlignment="1">
      <alignment horizontal="center" vertical="center" wrapText="1"/>
    </xf>
    <xf numFmtId="0" fontId="108" fillId="0" borderId="0" xfId="0" applyFont="1" applyAlignment="1">
      <alignment horizontal="center" vertical="center"/>
    </xf>
    <xf numFmtId="0" fontId="108" fillId="0" borderId="0" xfId="0" applyFont="1" applyAlignment="1">
      <alignment vertical="center" wrapText="1"/>
    </xf>
    <xf numFmtId="165" fontId="108" fillId="0" borderId="0" xfId="1" applyNumberFormat="1" applyFont="1" applyAlignment="1">
      <alignment vertical="center"/>
    </xf>
    <xf numFmtId="0" fontId="108" fillId="0" borderId="0" xfId="0" applyFont="1" applyAlignment="1">
      <alignment wrapText="1"/>
    </xf>
    <xf numFmtId="0" fontId="108" fillId="0" borderId="1" xfId="0" applyFont="1" applyBorder="1" applyAlignment="1">
      <alignment horizontal="center"/>
    </xf>
    <xf numFmtId="0" fontId="108" fillId="0" borderId="0" xfId="0" applyFont="1" applyAlignment="1">
      <alignment horizontal="center"/>
    </xf>
    <xf numFmtId="165" fontId="123" fillId="0" borderId="1" xfId="1" applyNumberFormat="1" applyFont="1" applyFill="1" applyBorder="1" applyAlignment="1">
      <alignment vertical="center"/>
    </xf>
    <xf numFmtId="17" fontId="0" fillId="0" borderId="1" xfId="0" applyNumberFormat="1" applyBorder="1" applyAlignment="1">
      <alignment vertical="center"/>
    </xf>
    <xf numFmtId="165" fontId="0" fillId="0" borderId="1" xfId="0" applyNumberFormat="1" applyBorder="1" applyAlignment="1">
      <alignment vertical="center"/>
    </xf>
    <xf numFmtId="43" fontId="2" fillId="0" borderId="0" xfId="0" applyNumberFormat="1" applyFont="1" applyAlignment="1">
      <alignment vertical="center"/>
    </xf>
    <xf numFmtId="49" fontId="95" fillId="8" borderId="18" xfId="0" applyNumberFormat="1" applyFont="1" applyFill="1" applyBorder="1" applyAlignment="1">
      <alignment horizontal="left" vertical="center"/>
    </xf>
    <xf numFmtId="49" fontId="95" fillId="8" borderId="19" xfId="0" applyNumberFormat="1" applyFont="1" applyFill="1" applyBorder="1" applyAlignment="1">
      <alignment horizontal="left" vertical="center"/>
    </xf>
    <xf numFmtId="49" fontId="95" fillId="8" borderId="21" xfId="0" applyNumberFormat="1" applyFont="1" applyFill="1" applyBorder="1" applyAlignment="1">
      <alignment horizontal="left" vertical="center"/>
    </xf>
    <xf numFmtId="49" fontId="20" fillId="0" borderId="0" xfId="0" applyNumberFormat="1" applyFont="1" applyAlignment="1">
      <alignment horizontal="left" vertical="center"/>
    </xf>
    <xf numFmtId="49" fontId="20" fillId="0" borderId="0" xfId="0" applyNumberFormat="1" applyFont="1" applyAlignment="1">
      <alignment horizontal="center" vertical="center"/>
    </xf>
    <xf numFmtId="49" fontId="44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5" fillId="0" borderId="0" xfId="3" applyNumberFormat="1" applyFont="1" applyAlignment="1" applyProtection="1">
      <alignment horizontal="center"/>
    </xf>
    <xf numFmtId="49" fontId="14" fillId="0" borderId="12" xfId="0" applyNumberFormat="1" applyFont="1" applyBorder="1" applyAlignment="1">
      <alignment horizontal="center"/>
    </xf>
    <xf numFmtId="49" fontId="14" fillId="0" borderId="13" xfId="0" applyNumberFormat="1" applyFont="1" applyBorder="1" applyAlignment="1">
      <alignment horizontal="center"/>
    </xf>
    <xf numFmtId="49" fontId="58" fillId="0" borderId="17" xfId="0" applyNumberFormat="1" applyFont="1" applyBorder="1" applyAlignment="1">
      <alignment horizontal="center" wrapText="1"/>
    </xf>
    <xf numFmtId="49" fontId="58" fillId="0" borderId="11" xfId="0" applyNumberFormat="1" applyFont="1" applyBorder="1" applyAlignment="1">
      <alignment horizontal="center" wrapText="1"/>
    </xf>
    <xf numFmtId="49" fontId="58" fillId="0" borderId="3" xfId="0" applyNumberFormat="1" applyFont="1" applyBorder="1" applyAlignment="1">
      <alignment horizontal="center" wrapText="1"/>
    </xf>
    <xf numFmtId="0" fontId="74" fillId="0" borderId="0" xfId="0" applyFont="1" applyAlignment="1">
      <alignment horizontal="center" wrapText="1"/>
    </xf>
    <xf numFmtId="49" fontId="20" fillId="0" borderId="5" xfId="0" applyNumberFormat="1" applyFont="1" applyBorder="1" applyAlignment="1">
      <alignment horizontal="left" vertical="justify"/>
    </xf>
    <xf numFmtId="49" fontId="20" fillId="0" borderId="0" xfId="0" applyNumberFormat="1" applyFont="1" applyAlignment="1">
      <alignment horizontal="left" vertical="justify"/>
    </xf>
    <xf numFmtId="49" fontId="21" fillId="0" borderId="5" xfId="0" applyNumberFormat="1" applyFont="1" applyBorder="1" applyAlignment="1">
      <alignment horizontal="right"/>
    </xf>
    <xf numFmtId="49" fontId="21" fillId="0" borderId="0" xfId="0" applyNumberFormat="1" applyFont="1" applyAlignment="1">
      <alignment horizontal="right"/>
    </xf>
    <xf numFmtId="49" fontId="19" fillId="0" borderId="5" xfId="0" applyNumberFormat="1" applyFont="1" applyBorder="1" applyAlignment="1">
      <alignment horizontal="left" vertical="justify"/>
    </xf>
    <xf numFmtId="49" fontId="19" fillId="0" borderId="0" xfId="0" applyNumberFormat="1" applyFont="1" applyAlignment="1">
      <alignment horizontal="left" vertical="justify"/>
    </xf>
    <xf numFmtId="49" fontId="22" fillId="0" borderId="5" xfId="0" applyNumberFormat="1" applyFont="1" applyBorder="1" applyAlignment="1">
      <alignment horizontal="center"/>
    </xf>
    <xf numFmtId="49" fontId="22" fillId="0" borderId="0" xfId="0" applyNumberFormat="1" applyFont="1" applyAlignment="1">
      <alignment horizontal="center"/>
    </xf>
    <xf numFmtId="49" fontId="64" fillId="0" borderId="0" xfId="0" applyNumberFormat="1" applyFont="1" applyAlignment="1">
      <alignment horizontal="left" vertical="center"/>
    </xf>
    <xf numFmtId="49" fontId="19" fillId="0" borderId="0" xfId="0" applyNumberFormat="1" applyFont="1" applyAlignment="1">
      <alignment horizontal="center" wrapText="1"/>
    </xf>
    <xf numFmtId="49" fontId="20" fillId="0" borderId="0" xfId="0" applyNumberFormat="1" applyFont="1" applyAlignment="1">
      <alignment horizontal="center" vertical="center" wrapText="1"/>
    </xf>
    <xf numFmtId="49" fontId="62" fillId="0" borderId="0" xfId="3" applyNumberFormat="1" applyFont="1" applyAlignment="1" applyProtection="1">
      <alignment horizontal="left" vertical="center" wrapText="1"/>
    </xf>
    <xf numFmtId="49" fontId="19" fillId="0" borderId="0" xfId="0" applyNumberFormat="1" applyFont="1" applyAlignment="1">
      <alignment horizontal="left" vertical="center" wrapText="1"/>
    </xf>
    <xf numFmtId="49" fontId="19" fillId="0" borderId="0" xfId="0" applyNumberFormat="1" applyFont="1" applyAlignment="1">
      <alignment horizontal="center"/>
    </xf>
    <xf numFmtId="0" fontId="115" fillId="0" borderId="47" xfId="0" applyFont="1" applyBorder="1" applyAlignment="1">
      <alignment horizontal="center" vertical="center" wrapText="1"/>
    </xf>
    <xf numFmtId="0" fontId="115" fillId="0" borderId="25" xfId="0" applyFont="1" applyBorder="1" applyAlignment="1">
      <alignment horizontal="center" vertical="center" wrapText="1"/>
    </xf>
    <xf numFmtId="0" fontId="115" fillId="0" borderId="4" xfId="0" applyFont="1" applyBorder="1" applyAlignment="1">
      <alignment horizontal="center" vertical="center" wrapText="1"/>
    </xf>
    <xf numFmtId="0" fontId="115" fillId="0" borderId="26" xfId="0" applyFont="1" applyBorder="1" applyAlignment="1">
      <alignment horizontal="center" vertical="center" wrapText="1"/>
    </xf>
    <xf numFmtId="0" fontId="115" fillId="0" borderId="47" xfId="0" applyFont="1" applyBorder="1" applyAlignment="1">
      <alignment horizontal="center" vertical="center"/>
    </xf>
    <xf numFmtId="0" fontId="115" fillId="0" borderId="25" xfId="0" applyFont="1" applyBorder="1" applyAlignment="1">
      <alignment horizontal="center" vertical="center"/>
    </xf>
    <xf numFmtId="0" fontId="115" fillId="0" borderId="4" xfId="0" applyFont="1" applyBorder="1" applyAlignment="1">
      <alignment horizontal="center" vertical="center"/>
    </xf>
    <xf numFmtId="0" fontId="115" fillId="0" borderId="26" xfId="0" applyFont="1" applyBorder="1" applyAlignment="1">
      <alignment horizontal="center" vertical="center"/>
    </xf>
    <xf numFmtId="0" fontId="122" fillId="15" borderId="23" xfId="0" applyFont="1" applyFill="1" applyBorder="1" applyAlignment="1">
      <alignment horizontal="center" vertical="center"/>
    </xf>
    <xf numFmtId="0" fontId="116" fillId="0" borderId="2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9" fillId="17" borderId="18" xfId="0" applyFont="1" applyFill="1" applyBorder="1" applyAlignment="1">
      <alignment horizontal="center" vertical="center"/>
    </xf>
    <xf numFmtId="0" fontId="119" fillId="17" borderId="5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14" fillId="17" borderId="19" xfId="0" applyFont="1" applyFill="1" applyBorder="1" applyAlignment="1">
      <alignment horizontal="center" vertical="center"/>
    </xf>
    <xf numFmtId="0" fontId="114" fillId="17" borderId="0" xfId="0" applyFont="1" applyFill="1" applyAlignment="1">
      <alignment horizontal="center" vertical="center"/>
    </xf>
    <xf numFmtId="0" fontId="114" fillId="17" borderId="20" xfId="0" applyFont="1" applyFill="1" applyBorder="1" applyAlignment="1">
      <alignment horizontal="center" vertical="center"/>
    </xf>
    <xf numFmtId="0" fontId="119" fillId="17" borderId="19" xfId="0" applyFont="1" applyFill="1" applyBorder="1" applyAlignment="1">
      <alignment horizontal="center" vertical="center"/>
    </xf>
    <xf numFmtId="0" fontId="119" fillId="17" borderId="0" xfId="0" applyFont="1" applyFill="1" applyAlignment="1">
      <alignment horizontal="center" vertical="center"/>
    </xf>
    <xf numFmtId="0" fontId="114" fillId="11" borderId="54" xfId="0" applyFont="1" applyFill="1" applyBorder="1" applyAlignment="1">
      <alignment horizontal="center" vertical="center"/>
    </xf>
    <xf numFmtId="0" fontId="114" fillId="11" borderId="12" xfId="0" applyFont="1" applyFill="1" applyBorder="1" applyAlignment="1">
      <alignment horizontal="center" vertical="center"/>
    </xf>
    <xf numFmtId="0" fontId="114" fillId="11" borderId="1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2" fillId="0" borderId="18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165" fontId="0" fillId="0" borderId="17" xfId="1" applyNumberFormat="1" applyFont="1" applyFill="1" applyBorder="1" applyAlignment="1">
      <alignment horizontal="center" vertical="center" wrapText="1"/>
    </xf>
    <xf numFmtId="165" fontId="0" fillId="0" borderId="11" xfId="1" applyNumberFormat="1" applyFont="1" applyFill="1" applyBorder="1" applyAlignment="1">
      <alignment horizontal="center" vertical="center" wrapText="1"/>
    </xf>
    <xf numFmtId="165" fontId="0" fillId="0" borderId="3" xfId="1" applyNumberFormat="1" applyFont="1" applyFill="1" applyBorder="1" applyAlignment="1">
      <alignment horizontal="center" vertical="center" wrapText="1"/>
    </xf>
    <xf numFmtId="165" fontId="0" fillId="0" borderId="17" xfId="0" applyNumberForma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 vertical="center" wrapText="1"/>
    </xf>
    <xf numFmtId="165" fontId="0" fillId="0" borderId="3" xfId="0" applyNumberForma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</cellXfs>
  <cellStyles count="4">
    <cellStyle name="Comma" xfId="1" builtinId="3"/>
    <cellStyle name="Hyperlink" xfId="3" builtinId="8"/>
    <cellStyle name="Normal" xfId="0" builtinId="0"/>
    <cellStyle name="Percent" xfId="2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6.xml"/><Relationship Id="rId18" Type="http://schemas.openxmlformats.org/officeDocument/2006/relationships/externalLink" Target="externalLinks/externalLink11.xml"/><Relationship Id="rId26" Type="http://schemas.openxmlformats.org/officeDocument/2006/relationships/externalLink" Target="externalLinks/externalLink19.xml"/><Relationship Id="rId39" Type="http://schemas.openxmlformats.org/officeDocument/2006/relationships/calcChain" Target="calcChain.xml"/><Relationship Id="rId21" Type="http://schemas.openxmlformats.org/officeDocument/2006/relationships/externalLink" Target="externalLinks/externalLink14.xml"/><Relationship Id="rId34" Type="http://schemas.openxmlformats.org/officeDocument/2006/relationships/externalLink" Target="externalLinks/externalLink27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5.xml"/><Relationship Id="rId17" Type="http://schemas.openxmlformats.org/officeDocument/2006/relationships/externalLink" Target="externalLinks/externalLink10.xml"/><Relationship Id="rId25" Type="http://schemas.openxmlformats.org/officeDocument/2006/relationships/externalLink" Target="externalLinks/externalLink18.xml"/><Relationship Id="rId33" Type="http://schemas.openxmlformats.org/officeDocument/2006/relationships/externalLink" Target="externalLinks/externalLink26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9.xml"/><Relationship Id="rId20" Type="http://schemas.openxmlformats.org/officeDocument/2006/relationships/externalLink" Target="externalLinks/externalLink13.xml"/><Relationship Id="rId29" Type="http://schemas.openxmlformats.org/officeDocument/2006/relationships/externalLink" Target="externalLinks/externalLink2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4.xml"/><Relationship Id="rId24" Type="http://schemas.openxmlformats.org/officeDocument/2006/relationships/externalLink" Target="externalLinks/externalLink17.xml"/><Relationship Id="rId32" Type="http://schemas.openxmlformats.org/officeDocument/2006/relationships/externalLink" Target="externalLinks/externalLink25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8.xml"/><Relationship Id="rId23" Type="http://schemas.openxmlformats.org/officeDocument/2006/relationships/externalLink" Target="externalLinks/externalLink16.xml"/><Relationship Id="rId28" Type="http://schemas.openxmlformats.org/officeDocument/2006/relationships/externalLink" Target="externalLinks/externalLink21.xml"/><Relationship Id="rId36" Type="http://schemas.openxmlformats.org/officeDocument/2006/relationships/theme" Target="theme/theme1.xml"/><Relationship Id="rId10" Type="http://schemas.openxmlformats.org/officeDocument/2006/relationships/externalLink" Target="externalLinks/externalLink3.xml"/><Relationship Id="rId19" Type="http://schemas.openxmlformats.org/officeDocument/2006/relationships/externalLink" Target="externalLinks/externalLink12.xml"/><Relationship Id="rId31" Type="http://schemas.openxmlformats.org/officeDocument/2006/relationships/externalLink" Target="externalLinks/externalLink2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externalLink" Target="externalLinks/externalLink7.xml"/><Relationship Id="rId22" Type="http://schemas.openxmlformats.org/officeDocument/2006/relationships/externalLink" Target="externalLinks/externalLink15.xml"/><Relationship Id="rId27" Type="http://schemas.openxmlformats.org/officeDocument/2006/relationships/externalLink" Target="externalLinks/externalLink20.xml"/><Relationship Id="rId30" Type="http://schemas.openxmlformats.org/officeDocument/2006/relationships/externalLink" Target="externalLinks/externalLink23.xml"/><Relationship Id="rId35" Type="http://schemas.openxmlformats.org/officeDocument/2006/relationships/externalLink" Target="externalLinks/externalLink28.xml"/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585</xdr:row>
      <xdr:rowOff>161925</xdr:rowOff>
    </xdr:from>
    <xdr:to>
      <xdr:col>3</xdr:col>
      <xdr:colOff>600075</xdr:colOff>
      <xdr:row>585</xdr:row>
      <xdr:rowOff>171450</xdr:rowOff>
    </xdr:to>
    <xdr:sp macro="" textlink="">
      <xdr:nvSpPr>
        <xdr:cNvPr id="2" name="Lin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ShapeType="1"/>
        </xdr:cNvSpPr>
      </xdr:nvSpPr>
      <xdr:spPr bwMode="auto">
        <a:xfrm flipV="1">
          <a:off x="8429625" y="174964725"/>
          <a:ext cx="2133600" cy="95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523240</xdr:colOff>
      <xdr:row>315</xdr:row>
      <xdr:rowOff>190500</xdr:rowOff>
    </xdr:from>
    <xdr:to>
      <xdr:col>8</xdr:col>
      <xdr:colOff>230533</xdr:colOff>
      <xdr:row>325</xdr:row>
      <xdr:rowOff>86383</xdr:rowOff>
    </xdr:to>
    <xdr:sp macro="" textlink="">
      <xdr:nvSpPr>
        <xdr:cNvPr id="3" name="Text Box 1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>
          <a:spLocks noChangeArrowheads="1"/>
        </xdr:cNvSpPr>
      </xdr:nvSpPr>
      <xdr:spPr bwMode="auto">
        <a:xfrm>
          <a:off x="13953490" y="94459425"/>
          <a:ext cx="3155343" cy="2848633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Bank Al Habib </a:t>
          </a:r>
        </a:p>
        <a:p>
          <a:pPr algn="ctr" rtl="1">
            <a:defRPr sz="1000"/>
          </a:pPr>
          <a:r>
            <a:rPr lang="en-US" sz="900" b="1" i="0" strike="noStrike">
              <a:solidFill>
                <a:srgbClr val="000000"/>
              </a:solidFill>
              <a:latin typeface="Times New Roman"/>
              <a:cs typeface="Times New Roman"/>
            </a:rPr>
            <a:t> Branch Name:  Badar Commercial Street Branch </a:t>
          </a: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 Address: Plot No.7-C, Ground Floor, Badar Commercial Street No.1, Phase V, Defence Housing Authority, Karachi.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Telephone: (021) 5245402-05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Fax: (021) 5245406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</a:t>
          </a:r>
        </a:p>
        <a:p>
          <a:pPr algn="ctr" rtl="1">
            <a:defRPr sz="1000"/>
          </a:pPr>
          <a:r>
            <a:rPr lang="en-US" sz="900" b="0" i="0" strike="noStrike">
              <a:solidFill>
                <a:srgbClr val="000000"/>
              </a:solidFill>
              <a:latin typeface="Times New Roman"/>
              <a:cs typeface="Times New Roman"/>
            </a:rPr>
            <a:t>   Telex: None </a:t>
          </a:r>
        </a:p>
        <a:p>
          <a:pPr algn="ctr" rtl="1">
            <a:defRPr sz="1000"/>
          </a:pPr>
          <a:endParaRPr lang="en-US" sz="9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4</xdr:col>
      <xdr:colOff>0</xdr:colOff>
      <xdr:row>701</xdr:row>
      <xdr:rowOff>0</xdr:rowOff>
    </xdr:from>
    <xdr:to>
      <xdr:col>4</xdr:col>
      <xdr:colOff>9525</xdr:colOff>
      <xdr:row>701</xdr:row>
      <xdr:rowOff>0</xdr:rowOff>
    </xdr:to>
    <xdr:sp macro="" textlink="">
      <xdr:nvSpPr>
        <xdr:cNvPr id="4" name="upi" descr="cleardot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11963400" y="2098262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3</xdr:col>
      <xdr:colOff>1129666</xdr:colOff>
      <xdr:row>870</xdr:row>
      <xdr:rowOff>152401</xdr:rowOff>
    </xdr:from>
    <xdr:to>
      <xdr:col>5</xdr:col>
      <xdr:colOff>645724</xdr:colOff>
      <xdr:row>876</xdr:row>
      <xdr:rowOff>123363</xdr:rowOff>
    </xdr:to>
    <xdr:sp macro="" textlink="">
      <xdr:nvSpPr>
        <xdr:cNvPr id="5" name="Text Box 32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>
          <a:spLocks noChangeArrowheads="1"/>
        </xdr:cNvSpPr>
      </xdr:nvSpPr>
      <xdr:spPr bwMode="auto">
        <a:xfrm>
          <a:off x="11092816" y="260584951"/>
          <a:ext cx="2983158" cy="1742612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CHEF International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The House of Blessing, c/o S K House, Sheikh Kally, Peshawar Charsadda Road,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Tehsil &amp; District Charsadda, Pakistan.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Phone:+92-91-5339095-7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+92-91-5339114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Fax:+92-91-5339112</a:t>
          </a:r>
        </a:p>
        <a:p>
          <a:pPr algn="l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Times New Roman"/>
              <a:cs typeface="Times New Roman"/>
            </a:rPr>
            <a:t>E-mail:info@chef.org.pk</a:t>
          </a:r>
        </a:p>
        <a:p>
          <a:pPr algn="l" rtl="1">
            <a:defRPr sz="1000"/>
          </a:pPr>
          <a:endParaRPr lang="en-US" sz="10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 editAs="oneCell">
    <xdr:from>
      <xdr:col>6</xdr:col>
      <xdr:colOff>142875</xdr:colOff>
      <xdr:row>0</xdr:row>
      <xdr:rowOff>114300</xdr:rowOff>
    </xdr:from>
    <xdr:to>
      <xdr:col>10</xdr:col>
      <xdr:colOff>371475</xdr:colOff>
      <xdr:row>10</xdr:row>
      <xdr:rowOff>0</xdr:rowOff>
    </xdr:to>
    <xdr:pic>
      <xdr:nvPicPr>
        <xdr:cNvPr id="6" name="Picture 34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44675" y="114300"/>
          <a:ext cx="4724400" cy="2743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2013</xdr:row>
      <xdr:rowOff>0</xdr:rowOff>
    </xdr:from>
    <xdr:to>
      <xdr:col>1</xdr:col>
      <xdr:colOff>57150</xdr:colOff>
      <xdr:row>2013</xdr:row>
      <xdr:rowOff>0</xdr:rowOff>
    </xdr:to>
    <xdr:sp macro="" textlink="">
      <xdr:nvSpPr>
        <xdr:cNvPr id="7" name="AutoShape 3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2013</xdr:row>
      <xdr:rowOff>0</xdr:rowOff>
    </xdr:from>
    <xdr:to>
      <xdr:col>2</xdr:col>
      <xdr:colOff>57150</xdr:colOff>
      <xdr:row>2013</xdr:row>
      <xdr:rowOff>0</xdr:rowOff>
    </xdr:to>
    <xdr:sp macro="" textlink="">
      <xdr:nvSpPr>
        <xdr:cNvPr id="8" name="AutoShape 3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spect="1" noChangeArrowheads="1"/>
        </xdr:cNvSpPr>
      </xdr:nvSpPr>
      <xdr:spPr bwMode="auto">
        <a:xfrm>
          <a:off x="7019925" y="60699967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1371600</xdr:colOff>
      <xdr:row>2013</xdr:row>
      <xdr:rowOff>0</xdr:rowOff>
    </xdr:from>
    <xdr:to>
      <xdr:col>3</xdr:col>
      <xdr:colOff>114300</xdr:colOff>
      <xdr:row>2013</xdr:row>
      <xdr:rowOff>0</xdr:rowOff>
    </xdr:to>
    <xdr:sp macro="" textlink="">
      <xdr:nvSpPr>
        <xdr:cNvPr id="9" name="AutoShape 3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>
          <a:spLocks noChangeAspect="1" noChangeArrowheads="1"/>
        </xdr:cNvSpPr>
      </xdr:nvSpPr>
      <xdr:spPr bwMode="auto">
        <a:xfrm>
          <a:off x="8391525" y="606999675"/>
          <a:ext cx="16859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</xdr:colOff>
      <xdr:row>14</xdr:row>
      <xdr:rowOff>0</xdr:rowOff>
    </xdr:to>
    <xdr:sp macro="" textlink="">
      <xdr:nvSpPr>
        <xdr:cNvPr id="10" name="AutoShape 4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42291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1985</xdr:row>
      <xdr:rowOff>0</xdr:rowOff>
    </xdr:from>
    <xdr:to>
      <xdr:col>3</xdr:col>
      <xdr:colOff>57150</xdr:colOff>
      <xdr:row>1985</xdr:row>
      <xdr:rowOff>0</xdr:rowOff>
    </xdr:to>
    <xdr:sp macro="" textlink="">
      <xdr:nvSpPr>
        <xdr:cNvPr id="11" name="AutoShape 42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spect="1" noChangeArrowheads="1"/>
        </xdr:cNvSpPr>
      </xdr:nvSpPr>
      <xdr:spPr bwMode="auto">
        <a:xfrm>
          <a:off x="9963150" y="597798525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1985</xdr:row>
      <xdr:rowOff>0</xdr:rowOff>
    </xdr:from>
    <xdr:to>
      <xdr:col>1</xdr:col>
      <xdr:colOff>66675</xdr:colOff>
      <xdr:row>1985</xdr:row>
      <xdr:rowOff>0</xdr:rowOff>
    </xdr:to>
    <xdr:sp macro="" textlink="">
      <xdr:nvSpPr>
        <xdr:cNvPr id="12" name="AutoShape 43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97798525"/>
          <a:ext cx="6667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175</xdr:row>
      <xdr:rowOff>0</xdr:rowOff>
    </xdr:from>
    <xdr:to>
      <xdr:col>1</xdr:col>
      <xdr:colOff>57150</xdr:colOff>
      <xdr:row>175</xdr:row>
      <xdr:rowOff>0</xdr:rowOff>
    </xdr:to>
    <xdr:sp macro="" textlink="">
      <xdr:nvSpPr>
        <xdr:cNvPr id="13" name="AutoShape 44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spect="1" noChangeArrowheads="1"/>
        </xdr:cNvSpPr>
      </xdr:nvSpPr>
      <xdr:spPr bwMode="auto">
        <a:xfrm>
          <a:off x="3562350" y="52711350"/>
          <a:ext cx="5715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103910</xdr:colOff>
      <xdr:row>238</xdr:row>
      <xdr:rowOff>51954</xdr:rowOff>
    </xdr:from>
    <xdr:to>
      <xdr:col>10</xdr:col>
      <xdr:colOff>523011</xdr:colOff>
      <xdr:row>241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55433" y="47832818"/>
          <a:ext cx="1766455" cy="545523"/>
        </a:xfrm>
        <a:prstGeom prst="rect">
          <a:avLst/>
        </a:prstGeom>
      </xdr:spPr>
    </xdr:pic>
    <xdr:clientData/>
  </xdr:twoCellAnchor>
  <xdr:twoCellAnchor editAs="oneCell">
    <xdr:from>
      <xdr:col>9</xdr:col>
      <xdr:colOff>103909</xdr:colOff>
      <xdr:row>245</xdr:row>
      <xdr:rowOff>0</xdr:rowOff>
    </xdr:from>
    <xdr:to>
      <xdr:col>10</xdr:col>
      <xdr:colOff>520485</xdr:colOff>
      <xdr:row>248</xdr:row>
      <xdr:rowOff>190499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555432" y="48629456"/>
          <a:ext cx="1763930" cy="796635"/>
        </a:xfrm>
        <a:prstGeom prst="rect">
          <a:avLst/>
        </a:prstGeom>
      </xdr:spPr>
    </xdr:pic>
    <xdr:clientData/>
  </xdr:twoCellAnchor>
  <xdr:twoCellAnchor editAs="oneCell">
    <xdr:from>
      <xdr:col>9</xdr:col>
      <xdr:colOff>51954</xdr:colOff>
      <xdr:row>248</xdr:row>
      <xdr:rowOff>164527</xdr:rowOff>
    </xdr:from>
    <xdr:to>
      <xdr:col>10</xdr:col>
      <xdr:colOff>583623</xdr:colOff>
      <xdr:row>252</xdr:row>
      <xdr:rowOff>26301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03477" y="49443413"/>
          <a:ext cx="1879023" cy="684388"/>
        </a:xfrm>
        <a:prstGeom prst="rect">
          <a:avLst/>
        </a:prstGeom>
      </xdr:spPr>
    </xdr:pic>
    <xdr:clientData/>
  </xdr:twoCellAnchor>
  <xdr:twoCellAnchor editAs="oneCell">
    <xdr:from>
      <xdr:col>9</xdr:col>
      <xdr:colOff>112570</xdr:colOff>
      <xdr:row>252</xdr:row>
      <xdr:rowOff>77932</xdr:rowOff>
    </xdr:from>
    <xdr:to>
      <xdr:col>10</xdr:col>
      <xdr:colOff>968087</xdr:colOff>
      <xdr:row>256</xdr:row>
      <xdr:rowOff>74469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C602E1-8FA8-4F23-FD05-C77001864A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598729" y="50361273"/>
          <a:ext cx="2199408" cy="805296"/>
        </a:xfrm>
        <a:prstGeom prst="rect">
          <a:avLst/>
        </a:prstGeom>
      </xdr:spPr>
    </xdr:pic>
    <xdr:clientData/>
  </xdr:twoCellAnchor>
  <xdr:twoCellAnchor editAs="oneCell">
    <xdr:from>
      <xdr:col>8</xdr:col>
      <xdr:colOff>3552825</xdr:colOff>
      <xdr:row>433</xdr:row>
      <xdr:rowOff>133350</xdr:rowOff>
    </xdr:from>
    <xdr:to>
      <xdr:col>19</xdr:col>
      <xdr:colOff>220128</xdr:colOff>
      <xdr:row>448</xdr:row>
      <xdr:rowOff>67100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231FD543-0D32-5156-160C-E1D71E268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439525" y="89020650"/>
          <a:ext cx="7544853" cy="30484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76200</xdr:colOff>
      <xdr:row>63</xdr:row>
      <xdr:rowOff>171450</xdr:rowOff>
    </xdr:from>
    <xdr:to>
      <xdr:col>19</xdr:col>
      <xdr:colOff>695325</xdr:colOff>
      <xdr:row>64</xdr:row>
      <xdr:rowOff>152400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>
          <a:off x="12172950" y="5829300"/>
          <a:ext cx="619125" cy="1714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AIR%20WAR%20COLLEGE/Running%20Bill/Running%20Bill%20Bo%20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Bills%20Summary1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Deutsche%20Bank%20(Main%20Project)/Running%20Bill%20No%20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0-%20variation%20order%20for%20VFD%20with%20related%20mater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1-%20variation%20order%20for%20ducting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2-%20variation%20order%20for%20Fire%20Pipe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013-%20variation%20order%20for%20M.S%20Pipe%20Lift%20Lobbey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Deutsche%20Bank%20(Main%20Project)/Variation%20orders/007-%20variation%20order%20for%20foan%20insulatio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BOQ/Running%20Bill%20No%20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08%20Variation%20order%20for%20Gi%20Ducting%20and%20Ms%20Pipe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0%20Variation%20order%20for%20DDC%20additional%20items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1%20Variation%20order%20for%20motorized%20damper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2%20Variation%20order%20for%20sprinkler%20pipes%20and%20fitting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Ethnic%20Dolmen%20City%20Karachi/013%20Variation%20order%20for%20re%20routing%20of%20branches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Ethnic%20Dolmen%20City%20Karachi/014%20Variation%20order%20for%20installation%20of%20fans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%202022/GSK%20Office%20Dolmen%20Mall%20Karachi/Running%20Bill%20No%201%20(GSK%20Office%20Haleon)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2-%20variation%20order%20for%20Air%20Device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3-%20variation%20order%20for%20VAVs%20wiring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GSK%20Office%20Dolmen%20Mall%20Karachi/005-%20variation%20order%20for%20Fire%20Smoke%20Z%20pieces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1-%20variation%20order%20for%20GI%20ducting%20&amp;%20Fire%20Piping.xlsx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2-%20variation%20order%20for%20DFCU%20and%20WCPU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3-%20variation%20order%20for%20Fans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ioneer%20Engineering\Desktop\VISA%20VOS\005-%20variation%20order%20for%20gasket.xlsx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3/Visa%20KHI%20Fit%20Out%20Project%20DMC%20Karachi/Variation%20orders/007-%20variation%20order%20for%20VFD%20for%20fans.xlsx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2%20Variation%20order%20for%20cloth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003%20Variation%20order%20for%20drain%20pipe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Projects%202022/Sana%20Safinaz%20-%20Dolmen%20Mall%20Clifton%20Karachi/Variation%20order/004%20Variation%20order%20for%20DDC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SRB%20Invoices/0588-%20%20SST%20Tax%20for%20BAF%2014th%20Floor%20bill%20no%2002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round Duct"/>
      <sheetName val="First Duct"/>
      <sheetName val="Second Duct"/>
      <sheetName val="Third Duct"/>
      <sheetName val="ducting"/>
      <sheetName val="Total"/>
    </sheetNames>
    <sheetDataSet>
      <sheetData sheetId="0">
        <row r="28">
          <cell r="E28">
            <v>19612697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summary"/>
      <sheetName val="summ"/>
      <sheetName val="Main Building"/>
      <sheetName val="Psychiatry"/>
      <sheetName val="Bills Summary"/>
      <sheetName val="Retention"/>
      <sheetName val="Food Court"/>
      <sheetName val="JPMC MOSQUE"/>
      <sheetName val="EYE WARD"/>
      <sheetName val="excess ret money amount"/>
    </sheetNames>
    <sheetDataSet>
      <sheetData sheetId="0" refreshError="1"/>
      <sheetData sheetId="1">
        <row r="24">
          <cell r="B24">
            <v>214183.73499999987</v>
          </cell>
        </row>
        <row r="25">
          <cell r="B25">
            <v>871349.16000000015</v>
          </cell>
        </row>
        <row r="26">
          <cell r="B26">
            <v>34658.375</v>
          </cell>
        </row>
        <row r="28">
          <cell r="B28">
            <v>60930.51500000013</v>
          </cell>
        </row>
        <row r="29">
          <cell r="B29">
            <v>-139309.60500000004</v>
          </cell>
        </row>
        <row r="30">
          <cell r="B30">
            <v>-27456.649999999907</v>
          </cell>
        </row>
        <row r="31">
          <cell r="B31">
            <v>-1156043.1850000001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15"/>
      <sheetName val="HVAC 16"/>
      <sheetName val="Fire 15"/>
      <sheetName val="Fire 16"/>
      <sheetName val="BLANK BOQ"/>
    </sheetNames>
    <sheetDataSet>
      <sheetData sheetId="0" refreshError="1">
        <row r="21">
          <cell r="C21">
            <v>23768816.799999997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4">
          <cell r="I34">
            <v>1173470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54">
          <cell r="I54">
            <v>668070.84375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6">
          <cell r="I26">
            <v>281702.94375000003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1">
          <cell r="I31">
            <v>247137.125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0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HVAC BOQ"/>
      <sheetName val="Fire BOQ"/>
    </sheetNames>
    <sheetDataSet>
      <sheetData sheetId="0" refreshError="1">
        <row r="18">
          <cell r="E18">
            <v>25750313.369999997</v>
          </cell>
        </row>
      </sheetData>
      <sheetData sheetId="1" refreshError="1"/>
      <sheetData sheetId="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959560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571037.21500000008</v>
          </cell>
        </row>
      </sheetData>
      <sheetData sheetId="1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6">
          <cell r="L16">
            <v>125625</v>
          </cell>
        </row>
      </sheetData>
      <sheetData sheetId="1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7">
          <cell r="L17">
            <v>249250</v>
          </cell>
        </row>
      </sheetData>
      <sheetData sheetId="1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 refreshError="1">
        <row r="14">
          <cell r="L14">
            <v>345000</v>
          </cell>
        </row>
      </sheetData>
      <sheetData sheetId="1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6">
          <cell r="L16">
            <v>99015</v>
          </cell>
        </row>
      </sheetData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AND SUMMARY"/>
      <sheetName val="HVAC BOQ"/>
      <sheetName val="Data Center AC work"/>
      <sheetName val="FSS - BOQ"/>
    </sheetNames>
    <sheetDataSet>
      <sheetData sheetId="0" refreshError="1">
        <row r="13">
          <cell r="C13">
            <v>3030148.4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0">
          <cell r="I30">
            <v>71151.5625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3">
          <cell r="I33">
            <v>265793.75</v>
          </cell>
        </row>
      </sheetData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2">
          <cell r="I32">
            <v>226354.6875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4">
          <cell r="H24">
            <v>1602810.2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36">
          <cell r="I36">
            <v>592497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30960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</sheetNames>
    <sheetDataSet>
      <sheetData sheetId="0">
        <row r="29">
          <cell r="I29">
            <v>45150</v>
          </cell>
        </row>
      </sheetData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14">
          <cell r="L14">
            <v>405375</v>
          </cell>
        </row>
      </sheetData>
      <sheetData sheetId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0">
          <cell r="L20">
            <v>342930</v>
          </cell>
        </row>
      </sheetData>
      <sheetData sheetId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ariation Form"/>
      <sheetName val="Sheet1"/>
    </sheetNames>
    <sheetDataSet>
      <sheetData sheetId="0">
        <row r="25">
          <cell r="L25">
            <v>1098650</v>
          </cell>
        </row>
      </sheetData>
      <sheetData sheetId="1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1"/>
    </sheetNames>
    <sheetDataSet>
      <sheetData sheetId="0">
        <row r="29">
          <cell r="F29">
            <v>279289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aneel.kumar@sunbeamengineers.com%20%20%205061750" TargetMode="External"/><Relationship Id="rId21" Type="http://schemas.openxmlformats.org/officeDocument/2006/relationships/hyperlink" Target="mailto:info@haseenhabib.com" TargetMode="External"/><Relationship Id="rId42" Type="http://schemas.openxmlformats.org/officeDocument/2006/relationships/hyperlink" Target="mailto:pool@cyber.net.pk%20%20%20%20%20%20%20%20%20%20%20%20%20%20%20%20%20%20%20%20%20%20%20%20%200213-4540510" TargetMode="External"/><Relationship Id="rId63" Type="http://schemas.openxmlformats.org/officeDocument/2006/relationships/hyperlink" Target="mailto:sales@pakistancables.com" TargetMode="External"/><Relationship Id="rId84" Type="http://schemas.openxmlformats.org/officeDocument/2006/relationships/hyperlink" Target="mailto:gascomfort@gmail.com" TargetMode="External"/><Relationship Id="rId138" Type="http://schemas.openxmlformats.org/officeDocument/2006/relationships/hyperlink" Target="mailto:eijaz@cyber.net.pk" TargetMode="External"/><Relationship Id="rId159" Type="http://schemas.openxmlformats.org/officeDocument/2006/relationships/hyperlink" Target="mailto:info@fortepak.com" TargetMode="External"/><Relationship Id="rId170" Type="http://schemas.openxmlformats.org/officeDocument/2006/relationships/hyperlink" Target="tel:0315%202782484" TargetMode="External"/><Relationship Id="rId191" Type="http://schemas.openxmlformats.org/officeDocument/2006/relationships/hyperlink" Target="mailto:info@nasgas.com" TargetMode="External"/><Relationship Id="rId107" Type="http://schemas.openxmlformats.org/officeDocument/2006/relationships/hyperlink" Target="mailto:emraan.pathan@jsbl.com" TargetMode="External"/><Relationship Id="rId11" Type="http://schemas.openxmlformats.org/officeDocument/2006/relationships/hyperlink" Target="mailto:pakhyd1@beaconet.net" TargetMode="External"/><Relationship Id="rId32" Type="http://schemas.openxmlformats.org/officeDocument/2006/relationships/hyperlink" Target="mailto:shahzad.lakhiar@mcdonalds.com.pk" TargetMode="External"/><Relationship Id="rId53" Type="http://schemas.openxmlformats.org/officeDocument/2006/relationships/hyperlink" Target="mailto:m.zia@hmapumps.com" TargetMode="External"/><Relationship Id="rId74" Type="http://schemas.openxmlformats.org/officeDocument/2006/relationships/hyperlink" Target="mailto:ayesha.jafar@ittglobal.com.pk" TargetMode="External"/><Relationship Id="rId128" Type="http://schemas.openxmlformats.org/officeDocument/2006/relationships/hyperlink" Target="mailto:ams.altamash@gmail.com" TargetMode="External"/><Relationship Id="rId149" Type="http://schemas.openxmlformats.org/officeDocument/2006/relationships/hyperlink" Target="mailto:aneel.haier@gmail.com" TargetMode="External"/><Relationship Id="rId5" Type="http://schemas.openxmlformats.org/officeDocument/2006/relationships/hyperlink" Target="mailto:siarakhan@19pakasia.com" TargetMode="External"/><Relationship Id="rId95" Type="http://schemas.openxmlformats.org/officeDocument/2006/relationships/hyperlink" Target="mailto:tanveer@sabro.com.pk" TargetMode="External"/><Relationship Id="rId160" Type="http://schemas.openxmlformats.org/officeDocument/2006/relationships/hyperlink" Target="mailto:monir@super.net.pk" TargetMode="External"/><Relationship Id="rId181" Type="http://schemas.openxmlformats.org/officeDocument/2006/relationships/hyperlink" Target="mailto:saad@voldam.com.pk" TargetMode="External"/><Relationship Id="rId22" Type="http://schemas.openxmlformats.org/officeDocument/2006/relationships/hyperlink" Target="mailto:toto@raziki.com" TargetMode="External"/><Relationship Id="rId43" Type="http://schemas.openxmlformats.org/officeDocument/2006/relationships/hyperlink" Target="mailto:azmatiqb@gmail.com" TargetMode="External"/><Relationship Id="rId64" Type="http://schemas.openxmlformats.org/officeDocument/2006/relationships/hyperlink" Target="mailto:associatehh@yahoo.com" TargetMode="External"/><Relationship Id="rId118" Type="http://schemas.openxmlformats.org/officeDocument/2006/relationships/hyperlink" Target="mailto:hariseco@hotmail.com" TargetMode="External"/><Relationship Id="rId139" Type="http://schemas.openxmlformats.org/officeDocument/2006/relationships/hyperlink" Target="mailto:Nousheen@orient-power.com" TargetMode="External"/><Relationship Id="rId85" Type="http://schemas.openxmlformats.org/officeDocument/2006/relationships/hyperlink" Target="mailto:petcoenggr@gmail.com" TargetMode="External"/><Relationship Id="rId150" Type="http://schemas.openxmlformats.org/officeDocument/2006/relationships/hyperlink" Target="mailto:doulatali786@hotmail.com" TargetMode="External"/><Relationship Id="rId171" Type="http://schemas.openxmlformats.org/officeDocument/2006/relationships/hyperlink" Target="mailto:fahad.ghani@seimens.com" TargetMode="External"/><Relationship Id="rId192" Type="http://schemas.openxmlformats.org/officeDocument/2006/relationships/hyperlink" Target="https://www.lookup.pk/dynamic/search.aspx?searchtype=cat&amp;class_id=4563&amp;city_id=1" TargetMode="External"/><Relationship Id="rId12" Type="http://schemas.openxmlformats.org/officeDocument/2006/relationships/hyperlink" Target="mailto:ashfaq@semengineers.com" TargetMode="External"/><Relationship Id="rId33" Type="http://schemas.openxmlformats.org/officeDocument/2006/relationships/hyperlink" Target="mailto:hamzaengineeringworks@yahoo.co.uk" TargetMode="External"/><Relationship Id="rId108" Type="http://schemas.openxmlformats.org/officeDocument/2006/relationships/hyperlink" Target="mailto:toyotaclifton@gmail.com" TargetMode="External"/><Relationship Id="rId129" Type="http://schemas.openxmlformats.org/officeDocument/2006/relationships/hyperlink" Target="tel:%2B92-21-35392361" TargetMode="External"/><Relationship Id="rId54" Type="http://schemas.openxmlformats.org/officeDocument/2006/relationships/hyperlink" Target="mailto:starprinters@live.com" TargetMode="External"/><Relationship Id="rId75" Type="http://schemas.openxmlformats.org/officeDocument/2006/relationships/hyperlink" Target="mailto:khi@mecatech.com.pk" TargetMode="External"/><Relationship Id="rId96" Type="http://schemas.openxmlformats.org/officeDocument/2006/relationships/hyperlink" Target="mailto:unic@cyber.net.pk" TargetMode="External"/><Relationship Id="rId140" Type="http://schemas.openxmlformats.org/officeDocument/2006/relationships/hyperlink" Target="mailto:asfianishat@hotmail.com" TargetMode="External"/><Relationship Id="rId161" Type="http://schemas.openxmlformats.org/officeDocument/2006/relationships/hyperlink" Target="mailto:iceberg.coolers@gmail.com" TargetMode="External"/><Relationship Id="rId182" Type="http://schemas.openxmlformats.org/officeDocument/2006/relationships/hyperlink" Target="mailto:afaqlodhi@gmail.com" TargetMode="External"/><Relationship Id="rId6" Type="http://schemas.openxmlformats.org/officeDocument/2006/relationships/hyperlink" Target="mailto:muslimgym@cyber.net.pk" TargetMode="External"/><Relationship Id="rId23" Type="http://schemas.openxmlformats.org/officeDocument/2006/relationships/hyperlink" Target="mailto:purchase@karachitile.com" TargetMode="External"/><Relationship Id="rId119" Type="http://schemas.openxmlformats.org/officeDocument/2006/relationships/hyperlink" Target="mailto:info@khanassociate.com" TargetMode="External"/><Relationship Id="rId44" Type="http://schemas.openxmlformats.org/officeDocument/2006/relationships/hyperlink" Target="mailto:abdulbasetkhan@gmail.com" TargetMode="External"/><Relationship Id="rId65" Type="http://schemas.openxmlformats.org/officeDocument/2006/relationships/hyperlink" Target="mailto:networld@cyber.net.pk" TargetMode="External"/><Relationship Id="rId86" Type="http://schemas.openxmlformats.org/officeDocument/2006/relationships/hyperlink" Target="mailto:hussain@ftztraders.com" TargetMode="External"/><Relationship Id="rId130" Type="http://schemas.openxmlformats.org/officeDocument/2006/relationships/hyperlink" Target="mailto:shahzadbrothers@gmail.com" TargetMode="External"/><Relationship Id="rId151" Type="http://schemas.openxmlformats.org/officeDocument/2006/relationships/hyperlink" Target="mailto:welders78@yahoo.com" TargetMode="External"/><Relationship Id="rId172" Type="http://schemas.openxmlformats.org/officeDocument/2006/relationships/hyperlink" Target="mailto:ahtesham@kooltek.com.pk" TargetMode="External"/><Relationship Id="rId193" Type="http://schemas.openxmlformats.org/officeDocument/2006/relationships/hyperlink" Target="https://mkhalid-cable-uk-cable-merchant.business.site/" TargetMode="External"/><Relationship Id="rId13" Type="http://schemas.openxmlformats.org/officeDocument/2006/relationships/hyperlink" Target="mailto:ashfaq.sem@gmail.com" TargetMode="External"/><Relationship Id="rId109" Type="http://schemas.openxmlformats.org/officeDocument/2006/relationships/hyperlink" Target="mailto:akbar.zaheer@engatechinternational.com" TargetMode="External"/><Relationship Id="rId34" Type="http://schemas.openxmlformats.org/officeDocument/2006/relationships/hyperlink" Target="mailto:yaso.ahmed@gmail.com" TargetMode="External"/><Relationship Id="rId55" Type="http://schemas.openxmlformats.org/officeDocument/2006/relationships/hyperlink" Target="mailto:info@zahabiya.com" TargetMode="External"/><Relationship Id="rId76" Type="http://schemas.openxmlformats.org/officeDocument/2006/relationships/hyperlink" Target="mailto:hassanalishariff@mobilink.blackberry.com" TargetMode="External"/><Relationship Id="rId97" Type="http://schemas.openxmlformats.org/officeDocument/2006/relationships/hyperlink" Target="mailto:umer.ahsan@ksb.com.pk" TargetMode="External"/><Relationship Id="rId120" Type="http://schemas.openxmlformats.org/officeDocument/2006/relationships/hyperlink" Target="mailto:khanhvac@super.net.pk" TargetMode="External"/><Relationship Id="rId141" Type="http://schemas.openxmlformats.org/officeDocument/2006/relationships/hyperlink" Target="mailto:asfianishat@aplusengineers.com" TargetMode="External"/><Relationship Id="rId7" Type="http://schemas.openxmlformats.org/officeDocument/2006/relationships/hyperlink" Target="mailto:faiza@pakistaniclick.com" TargetMode="External"/><Relationship Id="rId71" Type="http://schemas.openxmlformats.org/officeDocument/2006/relationships/hyperlink" Target="mailto:nadeem.elahi@trgworld.com" TargetMode="External"/><Relationship Id="rId92" Type="http://schemas.openxmlformats.org/officeDocument/2006/relationships/hyperlink" Target="mailto:rafiq_sheikh@hotmail.com" TargetMode="External"/><Relationship Id="rId162" Type="http://schemas.openxmlformats.org/officeDocument/2006/relationships/hyperlink" Target="tel:021%2035387757" TargetMode="External"/><Relationship Id="rId183" Type="http://schemas.openxmlformats.org/officeDocument/2006/relationships/hyperlink" Target="mailto:syedghanzanfarali2007@gmail.com" TargetMode="External"/><Relationship Id="rId2" Type="http://schemas.openxmlformats.org/officeDocument/2006/relationships/hyperlink" Target="http://www.super.net.pk/" TargetMode="External"/><Relationship Id="rId29" Type="http://schemas.openxmlformats.org/officeDocument/2006/relationships/hyperlink" Target="mailto:waseem@synergyepc.com" TargetMode="External"/><Relationship Id="rId24" Type="http://schemas.openxmlformats.org/officeDocument/2006/relationships/hyperlink" Target="mailto:ptceqp@cyber.net.pk" TargetMode="External"/><Relationship Id="rId40" Type="http://schemas.openxmlformats.org/officeDocument/2006/relationships/hyperlink" Target="mailto:info@tech-automation.net" TargetMode="External"/><Relationship Id="rId45" Type="http://schemas.openxmlformats.org/officeDocument/2006/relationships/hyperlink" Target="mailto:zcl@cyber.net.pk" TargetMode="External"/><Relationship Id="rId66" Type="http://schemas.openxmlformats.org/officeDocument/2006/relationships/hyperlink" Target="mailto:kamran@atozee.net" TargetMode="External"/><Relationship Id="rId87" Type="http://schemas.openxmlformats.org/officeDocument/2006/relationships/hyperlink" Target="mailto:imran@narejohr.com" TargetMode="External"/><Relationship Id="rId110" Type="http://schemas.openxmlformats.org/officeDocument/2006/relationships/hyperlink" Target="mailto:zg@fakhribrothers.com" TargetMode="External"/><Relationship Id="rId115" Type="http://schemas.openxmlformats.org/officeDocument/2006/relationships/hyperlink" Target="mailto:ndurrani@mrcengineers.net" TargetMode="External"/><Relationship Id="rId131" Type="http://schemas.openxmlformats.org/officeDocument/2006/relationships/hyperlink" Target="mailto:coo@iceburgindustries.net" TargetMode="External"/><Relationship Id="rId136" Type="http://schemas.openxmlformats.org/officeDocument/2006/relationships/hyperlink" Target="tel:%28321%29%208218002" TargetMode="External"/><Relationship Id="rId157" Type="http://schemas.openxmlformats.org/officeDocument/2006/relationships/hyperlink" Target="tel:03472373064" TargetMode="External"/><Relationship Id="rId178" Type="http://schemas.openxmlformats.org/officeDocument/2006/relationships/hyperlink" Target="mailto:saparvez2002@yahoo.com" TargetMode="External"/><Relationship Id="rId61" Type="http://schemas.openxmlformats.org/officeDocument/2006/relationships/hyperlink" Target="mailto:libraswitchgear@yahoo.com" TargetMode="External"/><Relationship Id="rId82" Type="http://schemas.openxmlformats.org/officeDocument/2006/relationships/hyperlink" Target="mailto:mgbpak@cyber.net.pk" TargetMode="External"/><Relationship Id="rId152" Type="http://schemas.openxmlformats.org/officeDocument/2006/relationships/hyperlink" Target="mailto:lhrsales@seagatelogistic.com" TargetMode="External"/><Relationship Id="rId173" Type="http://schemas.openxmlformats.org/officeDocument/2006/relationships/hyperlink" Target="mailto:obaidahmed011@gmail.com" TargetMode="External"/><Relationship Id="rId194" Type="http://schemas.openxmlformats.org/officeDocument/2006/relationships/hyperlink" Target="mailto:muhammadnicobar@gmail.com" TargetMode="External"/><Relationship Id="rId199" Type="http://schemas.openxmlformats.org/officeDocument/2006/relationships/drawing" Target="../drawings/drawing1.xml"/><Relationship Id="rId19" Type="http://schemas.openxmlformats.org/officeDocument/2006/relationships/hyperlink" Target="mailto:freedom@cyber.net.pk" TargetMode="External"/><Relationship Id="rId14" Type="http://schemas.openxmlformats.org/officeDocument/2006/relationships/hyperlink" Target="mailto:aircontrol@cyber.net.pk" TargetMode="External"/><Relationship Id="rId30" Type="http://schemas.openxmlformats.org/officeDocument/2006/relationships/hyperlink" Target="mailto:haq-traders@cyber.net.pk" TargetMode="External"/><Relationship Id="rId35" Type="http://schemas.openxmlformats.org/officeDocument/2006/relationships/hyperlink" Target="mailto:spsk@trox@cyber.net.pk" TargetMode="External"/><Relationship Id="rId56" Type="http://schemas.openxmlformats.org/officeDocument/2006/relationships/hyperlink" Target="mailto:mohsin_mansoori@ici.com" TargetMode="External"/><Relationship Id="rId77" Type="http://schemas.openxmlformats.org/officeDocument/2006/relationships/hyperlink" Target="mailto:lgcac@mecatech.com.pk" TargetMode="External"/><Relationship Id="rId100" Type="http://schemas.openxmlformats.org/officeDocument/2006/relationships/hyperlink" Target="tel:%2B92.301.8283395" TargetMode="External"/><Relationship Id="rId105" Type="http://schemas.openxmlformats.org/officeDocument/2006/relationships/hyperlink" Target="mailto:khi.fi@orient.com.pk" TargetMode="External"/><Relationship Id="rId126" Type="http://schemas.openxmlformats.org/officeDocument/2006/relationships/hyperlink" Target="mailto:murtaza@shancontrols.com" TargetMode="External"/><Relationship Id="rId147" Type="http://schemas.openxmlformats.org/officeDocument/2006/relationships/hyperlink" Target="mailto:sales.libraengineering@hotmail.com" TargetMode="External"/><Relationship Id="rId168" Type="http://schemas.openxmlformats.org/officeDocument/2006/relationships/hyperlink" Target="tel:0335%203035956" TargetMode="External"/><Relationship Id="rId8" Type="http://schemas.openxmlformats.org/officeDocument/2006/relationships/hyperlink" Target="mailto:info@protech.net.pk" TargetMode="External"/><Relationship Id="rId51" Type="http://schemas.openxmlformats.org/officeDocument/2006/relationships/hyperlink" Target="mailto:muzaffar.iqbal@arabtecpak.com" TargetMode="External"/><Relationship Id="rId72" Type="http://schemas.openxmlformats.org/officeDocument/2006/relationships/hyperlink" Target="mailto:falconpolymers1@gmail.com" TargetMode="External"/><Relationship Id="rId93" Type="http://schemas.openxmlformats.org/officeDocument/2006/relationships/hyperlink" Target="tel:%2B92-%280%29%2021-35390483" TargetMode="External"/><Relationship Id="rId98" Type="http://schemas.openxmlformats.org/officeDocument/2006/relationships/hyperlink" Target="mailto:umer.ahsan@wilo-pakistan.com" TargetMode="External"/><Relationship Id="rId121" Type="http://schemas.openxmlformats.org/officeDocument/2006/relationships/hyperlink" Target="mailto:tanveer_m@khanassociate.com" TargetMode="External"/><Relationship Id="rId142" Type="http://schemas.openxmlformats.org/officeDocument/2006/relationships/hyperlink" Target="mailto:aplusengineers@gmail.com" TargetMode="External"/><Relationship Id="rId163" Type="http://schemas.openxmlformats.org/officeDocument/2006/relationships/hyperlink" Target="tel:03323412055" TargetMode="External"/><Relationship Id="rId184" Type="http://schemas.openxmlformats.org/officeDocument/2006/relationships/hyperlink" Target="mailto:info@pakhydraulic.com%20%200333%204212345" TargetMode="External"/><Relationship Id="rId189" Type="http://schemas.openxmlformats.org/officeDocument/2006/relationships/hyperlink" Target="mailto:info@greengroup.pk" TargetMode="External"/><Relationship Id="rId3" Type="http://schemas.openxmlformats.org/officeDocument/2006/relationships/hyperlink" Target="http://www.epb.gov.pk/" TargetMode="External"/><Relationship Id="rId25" Type="http://schemas.openxmlformats.org/officeDocument/2006/relationships/hyperlink" Target="mailto:saleskhi@sabdulla.com.pk" TargetMode="External"/><Relationship Id="rId46" Type="http://schemas.openxmlformats.org/officeDocument/2006/relationships/hyperlink" Target="mailto:acclltd@yahoo.com" TargetMode="External"/><Relationship Id="rId67" Type="http://schemas.openxmlformats.org/officeDocument/2006/relationships/hyperlink" Target="mailto:junaid@atozee.net" TargetMode="External"/><Relationship Id="rId116" Type="http://schemas.openxmlformats.org/officeDocument/2006/relationships/hyperlink" Target="mailto:rizwan@kooltek.com.pk%20%20,%20Rizwan%20336-2339054" TargetMode="External"/><Relationship Id="rId137" Type="http://schemas.openxmlformats.org/officeDocument/2006/relationships/hyperlink" Target="mailto:sales@captive-air.com" TargetMode="External"/><Relationship Id="rId158" Type="http://schemas.openxmlformats.org/officeDocument/2006/relationships/hyperlink" Target="tel:03472373064" TargetMode="External"/><Relationship Id="rId20" Type="http://schemas.openxmlformats.org/officeDocument/2006/relationships/hyperlink" Target="mailto:syed.mehmood@pelcarrier.com" TargetMode="External"/><Relationship Id="rId41" Type="http://schemas.openxmlformats.org/officeDocument/2006/relationships/hyperlink" Target="mailto:greaves.ac@gfg.com.pk" TargetMode="External"/><Relationship Id="rId62" Type="http://schemas.openxmlformats.org/officeDocument/2006/relationships/hyperlink" Target="mailto:rizprinters@gmail.com" TargetMode="External"/><Relationship Id="rId83" Type="http://schemas.openxmlformats.org/officeDocument/2006/relationships/hyperlink" Target="mailto:mslgoodluck@hotmail.com" TargetMode="External"/><Relationship Id="rId88" Type="http://schemas.openxmlformats.org/officeDocument/2006/relationships/hyperlink" Target="mailto:wmcct@yahoo.com" TargetMode="External"/><Relationship Id="rId111" Type="http://schemas.openxmlformats.org/officeDocument/2006/relationships/hyperlink" Target="mailto:frehman@mrcengineers.net" TargetMode="External"/><Relationship Id="rId132" Type="http://schemas.openxmlformats.org/officeDocument/2006/relationships/hyperlink" Target="mailto:dgm.eng@iceburgindustries.net" TargetMode="External"/><Relationship Id="rId153" Type="http://schemas.openxmlformats.org/officeDocument/2006/relationships/hyperlink" Target="mailto:info.me@aristonthermo.com?subject=Contact%20request" TargetMode="External"/><Relationship Id="rId174" Type="http://schemas.openxmlformats.org/officeDocument/2006/relationships/hyperlink" Target="mailto:trust@dawatkhi.com" TargetMode="External"/><Relationship Id="rId179" Type="http://schemas.openxmlformats.org/officeDocument/2006/relationships/hyperlink" Target="mailto:mohsinomer84@gmail.com" TargetMode="External"/><Relationship Id="rId195" Type="http://schemas.openxmlformats.org/officeDocument/2006/relationships/hyperlink" Target="mailto:rahim@nazeergroup.com" TargetMode="External"/><Relationship Id="rId190" Type="http://schemas.openxmlformats.org/officeDocument/2006/relationships/hyperlink" Target="mailto:info@universalfireprotection.com.pk" TargetMode="External"/><Relationship Id="rId15" Type="http://schemas.openxmlformats.org/officeDocument/2006/relationships/hyperlink" Target="mailto:aquatecpk@yahoo.com" TargetMode="External"/><Relationship Id="rId36" Type="http://schemas.openxmlformats.org/officeDocument/2006/relationships/hyperlink" Target="mailto:sales.khi@hmapumps.com" TargetMode="External"/><Relationship Id="rId57" Type="http://schemas.openxmlformats.org/officeDocument/2006/relationships/hyperlink" Target="mailto:sajjad@cyber.net.pk" TargetMode="External"/><Relationship Id="rId106" Type="http://schemas.openxmlformats.org/officeDocument/2006/relationships/hyperlink" Target="mailto:sali@dadex.com.pk" TargetMode="External"/><Relationship Id="rId127" Type="http://schemas.openxmlformats.org/officeDocument/2006/relationships/hyperlink" Target="mailto:anwar@shancontrols.com" TargetMode="External"/><Relationship Id="rId10" Type="http://schemas.openxmlformats.org/officeDocument/2006/relationships/hyperlink" Target="mailto:pakhyd@yahoo.com" TargetMode="External"/><Relationship Id="rId31" Type="http://schemas.openxmlformats.org/officeDocument/2006/relationships/hyperlink" Target="mailto:zafar@mallick@yahoo..com" TargetMode="External"/><Relationship Id="rId52" Type="http://schemas.openxmlformats.org/officeDocument/2006/relationships/hyperlink" Target="mailto:coolptcoolpoint@yahoo.com" TargetMode="External"/><Relationship Id="rId73" Type="http://schemas.openxmlformats.org/officeDocument/2006/relationships/hyperlink" Target="mailto:muhammad.imam@dadex.com.pk" TargetMode="External"/><Relationship Id="rId78" Type="http://schemas.openxmlformats.org/officeDocument/2006/relationships/hyperlink" Target="tel:%2B92.300.8230970" TargetMode="External"/><Relationship Id="rId94" Type="http://schemas.openxmlformats.org/officeDocument/2006/relationships/hyperlink" Target="mailto:rizwan.hashmi@idea.com.pk" TargetMode="External"/><Relationship Id="rId99" Type="http://schemas.openxmlformats.org/officeDocument/2006/relationships/hyperlink" Target="tel:%2B92.21.34390300%20Ext%20285" TargetMode="External"/><Relationship Id="rId101" Type="http://schemas.openxmlformats.org/officeDocument/2006/relationships/hyperlink" Target="mailto:noman@crecentcables.com" TargetMode="External"/><Relationship Id="rId122" Type="http://schemas.openxmlformats.org/officeDocument/2006/relationships/hyperlink" Target="mailto:info@orient-power.com" TargetMode="External"/><Relationship Id="rId143" Type="http://schemas.openxmlformats.org/officeDocument/2006/relationships/hyperlink" Target="tel:%2B92-302-5144639" TargetMode="External"/><Relationship Id="rId148" Type="http://schemas.openxmlformats.org/officeDocument/2006/relationships/hyperlink" Target="mailto:asif.iqbalhaier@hotmail.com" TargetMode="External"/><Relationship Id="rId164" Type="http://schemas.openxmlformats.org/officeDocument/2006/relationships/hyperlink" Target="mailto:muhammad.adeel@orientes.com.pk" TargetMode="External"/><Relationship Id="rId169" Type="http://schemas.openxmlformats.org/officeDocument/2006/relationships/hyperlink" Target="mailto:starprintersp@gmail.com" TargetMode="External"/><Relationship Id="rId185" Type="http://schemas.openxmlformats.org/officeDocument/2006/relationships/hyperlink" Target="mailto:kb.services381@gmail.com" TargetMode="External"/><Relationship Id="rId4" Type="http://schemas.openxmlformats.org/officeDocument/2006/relationships/hyperlink" Target="http://www.19pakasia.com/" TargetMode="External"/><Relationship Id="rId9" Type="http://schemas.openxmlformats.org/officeDocument/2006/relationships/hyperlink" Target="mailto:star@dawn.com" TargetMode="External"/><Relationship Id="rId180" Type="http://schemas.openxmlformats.org/officeDocument/2006/relationships/hyperlink" Target="mailto:info@rajtraders.net" TargetMode="External"/><Relationship Id="rId26" Type="http://schemas.openxmlformats.org/officeDocument/2006/relationships/hyperlink" Target="mailto:mcb1397@mcb.com.pk" TargetMode="External"/><Relationship Id="rId47" Type="http://schemas.openxmlformats.org/officeDocument/2006/relationships/hyperlink" Target="mailto:shan_hvac@yahoo.com," TargetMode="External"/><Relationship Id="rId68" Type="http://schemas.openxmlformats.org/officeDocument/2006/relationships/hyperlink" Target="mailto:mkamranbutt@gmail.com" TargetMode="External"/><Relationship Id="rId89" Type="http://schemas.openxmlformats.org/officeDocument/2006/relationships/hyperlink" Target="mailto:info@fortepak.com" TargetMode="External"/><Relationship Id="rId112" Type="http://schemas.openxmlformats.org/officeDocument/2006/relationships/hyperlink" Target="mailto:electrointl@gmail.com," TargetMode="External"/><Relationship Id="rId133" Type="http://schemas.openxmlformats.org/officeDocument/2006/relationships/hyperlink" Target="mailto:eng@iceburgindustries.net" TargetMode="External"/><Relationship Id="rId154" Type="http://schemas.openxmlformats.org/officeDocument/2006/relationships/hyperlink" Target="tel:%2B92-345-8238105" TargetMode="External"/><Relationship Id="rId175" Type="http://schemas.openxmlformats.org/officeDocument/2006/relationships/hyperlink" Target="mailto:anwarcorporation1950@gmail.com" TargetMode="External"/><Relationship Id="rId196" Type="http://schemas.openxmlformats.org/officeDocument/2006/relationships/hyperlink" Target="mailto:info@alpha.com" TargetMode="External"/><Relationship Id="rId16" Type="http://schemas.openxmlformats.org/officeDocument/2006/relationships/hyperlink" Target="mailto:aquatec@cyber.net.pk" TargetMode="External"/><Relationship Id="rId37" Type="http://schemas.openxmlformats.org/officeDocument/2006/relationships/hyperlink" Target="mailto:field.engineers@yahoo.com" TargetMode="External"/><Relationship Id="rId58" Type="http://schemas.openxmlformats.org/officeDocument/2006/relationships/hyperlink" Target="mailto:junaid.alam@pelgroup.com.pk" TargetMode="External"/><Relationship Id="rId79" Type="http://schemas.openxmlformats.org/officeDocument/2006/relationships/hyperlink" Target="mailto:karachi@mabanistell.com" TargetMode="External"/><Relationship Id="rId102" Type="http://schemas.openxmlformats.org/officeDocument/2006/relationships/hyperlink" Target="http://www.businesslist.pk/location/karachi" TargetMode="External"/><Relationship Id="rId123" Type="http://schemas.openxmlformats.org/officeDocument/2006/relationships/hyperlink" Target="mailto:nousheen@orient-power.com" TargetMode="External"/><Relationship Id="rId144" Type="http://schemas.openxmlformats.org/officeDocument/2006/relationships/hyperlink" Target="mailto:info@thermec.com.pk" TargetMode="External"/><Relationship Id="rId90" Type="http://schemas.openxmlformats.org/officeDocument/2006/relationships/hyperlink" Target="mailto:nasir@bilal" TargetMode="External"/><Relationship Id="rId165" Type="http://schemas.openxmlformats.org/officeDocument/2006/relationships/hyperlink" Target="mailto:info@imeltd.org" TargetMode="External"/><Relationship Id="rId186" Type="http://schemas.openxmlformats.org/officeDocument/2006/relationships/hyperlink" Target="mailto:alitanveer@fast-cables.com" TargetMode="External"/><Relationship Id="rId27" Type="http://schemas.openxmlformats.org/officeDocument/2006/relationships/hyperlink" Target="mailto:sma_2626@yahoo.com" TargetMode="External"/><Relationship Id="rId48" Type="http://schemas.openxmlformats.org/officeDocument/2006/relationships/hyperlink" Target="mailto:asa@cyber.net.pk" TargetMode="External"/><Relationship Id="rId69" Type="http://schemas.openxmlformats.org/officeDocument/2006/relationships/hyperlink" Target="mailto:junaid@atozee.net" TargetMode="External"/><Relationship Id="rId113" Type="http://schemas.openxmlformats.org/officeDocument/2006/relationships/hyperlink" Target="mailto:shahab@sga.com.pk" TargetMode="External"/><Relationship Id="rId134" Type="http://schemas.openxmlformats.org/officeDocument/2006/relationships/hyperlink" Target="mailto:zain.awan@mia.com.pk" TargetMode="External"/><Relationship Id="rId80" Type="http://schemas.openxmlformats.org/officeDocument/2006/relationships/hyperlink" Target="mailto:noman@amna.com.pk" TargetMode="External"/><Relationship Id="rId155" Type="http://schemas.openxmlformats.org/officeDocument/2006/relationships/hyperlink" Target="tel:%2892-21%29%2034221967" TargetMode="External"/><Relationship Id="rId176" Type="http://schemas.openxmlformats.org/officeDocument/2006/relationships/hyperlink" Target="mailto:m.asgher@buildpro.com.pk" TargetMode="External"/><Relationship Id="rId197" Type="http://schemas.openxmlformats.org/officeDocument/2006/relationships/hyperlink" Target="mailto:Owais_traders021@hotmail.com" TargetMode="External"/><Relationship Id="rId17" Type="http://schemas.openxmlformats.org/officeDocument/2006/relationships/hyperlink" Target="mailto:lee.seng@creekmarina.com" TargetMode="External"/><Relationship Id="rId38" Type="http://schemas.openxmlformats.org/officeDocument/2006/relationships/hyperlink" Target="mailto:seagull@seagull.com.pk" TargetMode="External"/><Relationship Id="rId59" Type="http://schemas.openxmlformats.org/officeDocument/2006/relationships/hyperlink" Target="mailto:aleemtajm@hotmail.com" TargetMode="External"/><Relationship Id="rId103" Type="http://schemas.openxmlformats.org/officeDocument/2006/relationships/hyperlink" Target="mailto:jy@tplworld.com" TargetMode="External"/><Relationship Id="rId124" Type="http://schemas.openxmlformats.org/officeDocument/2006/relationships/hyperlink" Target="mailto:comfortech_eng@yahoo.com" TargetMode="External"/><Relationship Id="rId70" Type="http://schemas.openxmlformats.org/officeDocument/2006/relationships/hyperlink" Target="mailto:hinammgcpk@yahoo.com" TargetMode="External"/><Relationship Id="rId91" Type="http://schemas.openxmlformats.org/officeDocument/2006/relationships/hyperlink" Target="mailto:naveedhussain999@gmail.com" TargetMode="External"/><Relationship Id="rId145" Type="http://schemas.openxmlformats.org/officeDocument/2006/relationships/hyperlink" Target="mailto:super_alpine@hotmail.com" TargetMode="External"/><Relationship Id="rId166" Type="http://schemas.openxmlformats.org/officeDocument/2006/relationships/hyperlink" Target="mailto:info@zcl.com.pk" TargetMode="External"/><Relationship Id="rId187" Type="http://schemas.openxmlformats.org/officeDocument/2006/relationships/hyperlink" Target="..\List%20of%20SSGC%20contractors.xlsx" TargetMode="External"/><Relationship Id="rId1" Type="http://schemas.openxmlformats.org/officeDocument/2006/relationships/hyperlink" Target="mailto:fluid@biruni.erum.com.pk" TargetMode="External"/><Relationship Id="rId28" Type="http://schemas.openxmlformats.org/officeDocument/2006/relationships/hyperlink" Target="mailto:sma_2626@yahoo.com" TargetMode="External"/><Relationship Id="rId49" Type="http://schemas.openxmlformats.org/officeDocument/2006/relationships/hyperlink" Target="mailto:info@matrixconsultantspk.com" TargetMode="External"/><Relationship Id="rId114" Type="http://schemas.openxmlformats.org/officeDocument/2006/relationships/hyperlink" Target="mailto:info@fibretech.com.pk" TargetMode="External"/><Relationship Id="rId60" Type="http://schemas.openxmlformats.org/officeDocument/2006/relationships/hyperlink" Target="mailto:geofman786@cyber.net.pk" TargetMode="External"/><Relationship Id="rId81" Type="http://schemas.openxmlformats.org/officeDocument/2006/relationships/hyperlink" Target="mailto:shahed_102@yahoo.com" TargetMode="External"/><Relationship Id="rId135" Type="http://schemas.openxmlformats.org/officeDocument/2006/relationships/hyperlink" Target="mailto:umair.subzwari@ksn.com.pk%204388302" TargetMode="External"/><Relationship Id="rId156" Type="http://schemas.openxmlformats.org/officeDocument/2006/relationships/hyperlink" Target="tel:%2B%2092%2021%2034688676" TargetMode="External"/><Relationship Id="rId177" Type="http://schemas.openxmlformats.org/officeDocument/2006/relationships/hyperlink" Target="mailto:emcsyspakistan@gmail.com,emcsyspakistan@hotmail.com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mailto:eir347@gmail.com" TargetMode="External"/><Relationship Id="rId39" Type="http://schemas.openxmlformats.org/officeDocument/2006/relationships/hyperlink" Target="mailto:masood@tech.automation.net" TargetMode="External"/><Relationship Id="rId50" Type="http://schemas.openxmlformats.org/officeDocument/2006/relationships/hyperlink" Target="mailto:yunus@matrixconsultantspk.com" TargetMode="External"/><Relationship Id="rId104" Type="http://schemas.openxmlformats.org/officeDocument/2006/relationships/hyperlink" Target="mailto:waqas@airengindustries.com" TargetMode="External"/><Relationship Id="rId125" Type="http://schemas.openxmlformats.org/officeDocument/2006/relationships/hyperlink" Target="mailto:info@systemair.ae" TargetMode="External"/><Relationship Id="rId146" Type="http://schemas.openxmlformats.org/officeDocument/2006/relationships/hyperlink" Target="mailto:aasim@tte.com.pk" TargetMode="External"/><Relationship Id="rId167" Type="http://schemas.openxmlformats.org/officeDocument/2006/relationships/hyperlink" Target="tel:%2B923332153313" TargetMode="External"/><Relationship Id="rId188" Type="http://schemas.openxmlformats.org/officeDocument/2006/relationships/hyperlink" Target="mailto:Furqan.maqbool@wilo-emea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76"/>
  <sheetViews>
    <sheetView tabSelected="1" topLeftCell="A2681" workbookViewId="0">
      <selection activeCell="A2693" sqref="A2693"/>
    </sheetView>
  </sheetViews>
  <sheetFormatPr defaultRowHeight="30" customHeight="1" x14ac:dyDescent="0.35"/>
  <cols>
    <col min="1" max="1" width="53.42578125" style="43" customWidth="1"/>
    <col min="2" max="2" width="51.85546875" style="44" customWidth="1"/>
    <col min="3" max="3" width="44.140625" style="45" customWidth="1"/>
    <col min="4" max="4" width="30" style="46" customWidth="1"/>
    <col min="5" max="5" width="22" style="46" customWidth="1"/>
    <col min="6" max="6" width="14.5703125" style="38" customWidth="1"/>
    <col min="7" max="7" width="28" style="38" customWidth="1"/>
    <col min="8" max="8" width="9.140625" style="38"/>
    <col min="9" max="9" width="20.28515625" style="38" bestFit="1" customWidth="1"/>
    <col min="10" max="10" width="10" style="38" customWidth="1"/>
    <col min="11" max="11" width="9.28515625" style="38" bestFit="1" customWidth="1"/>
    <col min="12" max="256" width="9.140625" style="38"/>
    <col min="257" max="257" width="53.42578125" style="38" customWidth="1"/>
    <col min="258" max="258" width="51.85546875" style="38" customWidth="1"/>
    <col min="259" max="259" width="44.140625" style="38" customWidth="1"/>
    <col min="260" max="260" width="30" style="38" customWidth="1"/>
    <col min="261" max="261" width="22" style="38" customWidth="1"/>
    <col min="262" max="262" width="14.5703125" style="38" customWidth="1"/>
    <col min="263" max="263" width="28" style="38" customWidth="1"/>
    <col min="264" max="264" width="9.140625" style="38"/>
    <col min="265" max="265" width="20.28515625" style="38" bestFit="1" customWidth="1"/>
    <col min="266" max="266" width="10" style="38" customWidth="1"/>
    <col min="267" max="267" width="9.28515625" style="38" bestFit="1" customWidth="1"/>
    <col min="268" max="512" width="9.140625" style="38"/>
    <col min="513" max="513" width="53.42578125" style="38" customWidth="1"/>
    <col min="514" max="514" width="51.85546875" style="38" customWidth="1"/>
    <col min="515" max="515" width="44.140625" style="38" customWidth="1"/>
    <col min="516" max="516" width="30" style="38" customWidth="1"/>
    <col min="517" max="517" width="22" style="38" customWidth="1"/>
    <col min="518" max="518" width="14.5703125" style="38" customWidth="1"/>
    <col min="519" max="519" width="28" style="38" customWidth="1"/>
    <col min="520" max="520" width="9.140625" style="38"/>
    <col min="521" max="521" width="20.28515625" style="38" bestFit="1" customWidth="1"/>
    <col min="522" max="522" width="10" style="38" customWidth="1"/>
    <col min="523" max="523" width="9.28515625" style="38" bestFit="1" customWidth="1"/>
    <col min="524" max="768" width="9.140625" style="38"/>
    <col min="769" max="769" width="53.42578125" style="38" customWidth="1"/>
    <col min="770" max="770" width="51.85546875" style="38" customWidth="1"/>
    <col min="771" max="771" width="44.140625" style="38" customWidth="1"/>
    <col min="772" max="772" width="30" style="38" customWidth="1"/>
    <col min="773" max="773" width="22" style="38" customWidth="1"/>
    <col min="774" max="774" width="14.5703125" style="38" customWidth="1"/>
    <col min="775" max="775" width="28" style="38" customWidth="1"/>
    <col min="776" max="776" width="9.140625" style="38"/>
    <col min="777" max="777" width="20.28515625" style="38" bestFit="1" customWidth="1"/>
    <col min="778" max="778" width="10" style="38" customWidth="1"/>
    <col min="779" max="779" width="9.28515625" style="38" bestFit="1" customWidth="1"/>
    <col min="780" max="1024" width="9.140625" style="38"/>
    <col min="1025" max="1025" width="53.42578125" style="38" customWidth="1"/>
    <col min="1026" max="1026" width="51.85546875" style="38" customWidth="1"/>
    <col min="1027" max="1027" width="44.140625" style="38" customWidth="1"/>
    <col min="1028" max="1028" width="30" style="38" customWidth="1"/>
    <col min="1029" max="1029" width="22" style="38" customWidth="1"/>
    <col min="1030" max="1030" width="14.5703125" style="38" customWidth="1"/>
    <col min="1031" max="1031" width="28" style="38" customWidth="1"/>
    <col min="1032" max="1032" width="9.140625" style="38"/>
    <col min="1033" max="1033" width="20.28515625" style="38" bestFit="1" customWidth="1"/>
    <col min="1034" max="1034" width="10" style="38" customWidth="1"/>
    <col min="1035" max="1035" width="9.28515625" style="38" bestFit="1" customWidth="1"/>
    <col min="1036" max="1280" width="9.140625" style="38"/>
    <col min="1281" max="1281" width="53.42578125" style="38" customWidth="1"/>
    <col min="1282" max="1282" width="51.85546875" style="38" customWidth="1"/>
    <col min="1283" max="1283" width="44.140625" style="38" customWidth="1"/>
    <col min="1284" max="1284" width="30" style="38" customWidth="1"/>
    <col min="1285" max="1285" width="22" style="38" customWidth="1"/>
    <col min="1286" max="1286" width="14.5703125" style="38" customWidth="1"/>
    <col min="1287" max="1287" width="28" style="38" customWidth="1"/>
    <col min="1288" max="1288" width="9.140625" style="38"/>
    <col min="1289" max="1289" width="20.28515625" style="38" bestFit="1" customWidth="1"/>
    <col min="1290" max="1290" width="10" style="38" customWidth="1"/>
    <col min="1291" max="1291" width="9.28515625" style="38" bestFit="1" customWidth="1"/>
    <col min="1292" max="1536" width="9.140625" style="38"/>
    <col min="1537" max="1537" width="53.42578125" style="38" customWidth="1"/>
    <col min="1538" max="1538" width="51.85546875" style="38" customWidth="1"/>
    <col min="1539" max="1539" width="44.140625" style="38" customWidth="1"/>
    <col min="1540" max="1540" width="30" style="38" customWidth="1"/>
    <col min="1541" max="1541" width="22" style="38" customWidth="1"/>
    <col min="1542" max="1542" width="14.5703125" style="38" customWidth="1"/>
    <col min="1543" max="1543" width="28" style="38" customWidth="1"/>
    <col min="1544" max="1544" width="9.140625" style="38"/>
    <col min="1545" max="1545" width="20.28515625" style="38" bestFit="1" customWidth="1"/>
    <col min="1546" max="1546" width="10" style="38" customWidth="1"/>
    <col min="1547" max="1547" width="9.28515625" style="38" bestFit="1" customWidth="1"/>
    <col min="1548" max="1792" width="9.140625" style="38"/>
    <col min="1793" max="1793" width="53.42578125" style="38" customWidth="1"/>
    <col min="1794" max="1794" width="51.85546875" style="38" customWidth="1"/>
    <col min="1795" max="1795" width="44.140625" style="38" customWidth="1"/>
    <col min="1796" max="1796" width="30" style="38" customWidth="1"/>
    <col min="1797" max="1797" width="22" style="38" customWidth="1"/>
    <col min="1798" max="1798" width="14.5703125" style="38" customWidth="1"/>
    <col min="1799" max="1799" width="28" style="38" customWidth="1"/>
    <col min="1800" max="1800" width="9.140625" style="38"/>
    <col min="1801" max="1801" width="20.28515625" style="38" bestFit="1" customWidth="1"/>
    <col min="1802" max="1802" width="10" style="38" customWidth="1"/>
    <col min="1803" max="1803" width="9.28515625" style="38" bestFit="1" customWidth="1"/>
    <col min="1804" max="2048" width="9.140625" style="38"/>
    <col min="2049" max="2049" width="53.42578125" style="38" customWidth="1"/>
    <col min="2050" max="2050" width="51.85546875" style="38" customWidth="1"/>
    <col min="2051" max="2051" width="44.140625" style="38" customWidth="1"/>
    <col min="2052" max="2052" width="30" style="38" customWidth="1"/>
    <col min="2053" max="2053" width="22" style="38" customWidth="1"/>
    <col min="2054" max="2054" width="14.5703125" style="38" customWidth="1"/>
    <col min="2055" max="2055" width="28" style="38" customWidth="1"/>
    <col min="2056" max="2056" width="9.140625" style="38"/>
    <col min="2057" max="2057" width="20.28515625" style="38" bestFit="1" customWidth="1"/>
    <col min="2058" max="2058" width="10" style="38" customWidth="1"/>
    <col min="2059" max="2059" width="9.28515625" style="38" bestFit="1" customWidth="1"/>
    <col min="2060" max="2304" width="9.140625" style="38"/>
    <col min="2305" max="2305" width="53.42578125" style="38" customWidth="1"/>
    <col min="2306" max="2306" width="51.85546875" style="38" customWidth="1"/>
    <col min="2307" max="2307" width="44.140625" style="38" customWidth="1"/>
    <col min="2308" max="2308" width="30" style="38" customWidth="1"/>
    <col min="2309" max="2309" width="22" style="38" customWidth="1"/>
    <col min="2310" max="2310" width="14.5703125" style="38" customWidth="1"/>
    <col min="2311" max="2311" width="28" style="38" customWidth="1"/>
    <col min="2312" max="2312" width="9.140625" style="38"/>
    <col min="2313" max="2313" width="20.28515625" style="38" bestFit="1" customWidth="1"/>
    <col min="2314" max="2314" width="10" style="38" customWidth="1"/>
    <col min="2315" max="2315" width="9.28515625" style="38" bestFit="1" customWidth="1"/>
    <col min="2316" max="2560" width="9.140625" style="38"/>
    <col min="2561" max="2561" width="53.42578125" style="38" customWidth="1"/>
    <col min="2562" max="2562" width="51.85546875" style="38" customWidth="1"/>
    <col min="2563" max="2563" width="44.140625" style="38" customWidth="1"/>
    <col min="2564" max="2564" width="30" style="38" customWidth="1"/>
    <col min="2565" max="2565" width="22" style="38" customWidth="1"/>
    <col min="2566" max="2566" width="14.5703125" style="38" customWidth="1"/>
    <col min="2567" max="2567" width="28" style="38" customWidth="1"/>
    <col min="2568" max="2568" width="9.140625" style="38"/>
    <col min="2569" max="2569" width="20.28515625" style="38" bestFit="1" customWidth="1"/>
    <col min="2570" max="2570" width="10" style="38" customWidth="1"/>
    <col min="2571" max="2571" width="9.28515625" style="38" bestFit="1" customWidth="1"/>
    <col min="2572" max="2816" width="9.140625" style="38"/>
    <col min="2817" max="2817" width="53.42578125" style="38" customWidth="1"/>
    <col min="2818" max="2818" width="51.85546875" style="38" customWidth="1"/>
    <col min="2819" max="2819" width="44.140625" style="38" customWidth="1"/>
    <col min="2820" max="2820" width="30" style="38" customWidth="1"/>
    <col min="2821" max="2821" width="22" style="38" customWidth="1"/>
    <col min="2822" max="2822" width="14.5703125" style="38" customWidth="1"/>
    <col min="2823" max="2823" width="28" style="38" customWidth="1"/>
    <col min="2824" max="2824" width="9.140625" style="38"/>
    <col min="2825" max="2825" width="20.28515625" style="38" bestFit="1" customWidth="1"/>
    <col min="2826" max="2826" width="10" style="38" customWidth="1"/>
    <col min="2827" max="2827" width="9.28515625" style="38" bestFit="1" customWidth="1"/>
    <col min="2828" max="3072" width="9.140625" style="38"/>
    <col min="3073" max="3073" width="53.42578125" style="38" customWidth="1"/>
    <col min="3074" max="3074" width="51.85546875" style="38" customWidth="1"/>
    <col min="3075" max="3075" width="44.140625" style="38" customWidth="1"/>
    <col min="3076" max="3076" width="30" style="38" customWidth="1"/>
    <col min="3077" max="3077" width="22" style="38" customWidth="1"/>
    <col min="3078" max="3078" width="14.5703125" style="38" customWidth="1"/>
    <col min="3079" max="3079" width="28" style="38" customWidth="1"/>
    <col min="3080" max="3080" width="9.140625" style="38"/>
    <col min="3081" max="3081" width="20.28515625" style="38" bestFit="1" customWidth="1"/>
    <col min="3082" max="3082" width="10" style="38" customWidth="1"/>
    <col min="3083" max="3083" width="9.28515625" style="38" bestFit="1" customWidth="1"/>
    <col min="3084" max="3328" width="9.140625" style="38"/>
    <col min="3329" max="3329" width="53.42578125" style="38" customWidth="1"/>
    <col min="3330" max="3330" width="51.85546875" style="38" customWidth="1"/>
    <col min="3331" max="3331" width="44.140625" style="38" customWidth="1"/>
    <col min="3332" max="3332" width="30" style="38" customWidth="1"/>
    <col min="3333" max="3333" width="22" style="38" customWidth="1"/>
    <col min="3334" max="3334" width="14.5703125" style="38" customWidth="1"/>
    <col min="3335" max="3335" width="28" style="38" customWidth="1"/>
    <col min="3336" max="3336" width="9.140625" style="38"/>
    <col min="3337" max="3337" width="20.28515625" style="38" bestFit="1" customWidth="1"/>
    <col min="3338" max="3338" width="10" style="38" customWidth="1"/>
    <col min="3339" max="3339" width="9.28515625" style="38" bestFit="1" customWidth="1"/>
    <col min="3340" max="3584" width="9.140625" style="38"/>
    <col min="3585" max="3585" width="53.42578125" style="38" customWidth="1"/>
    <col min="3586" max="3586" width="51.85546875" style="38" customWidth="1"/>
    <col min="3587" max="3587" width="44.140625" style="38" customWidth="1"/>
    <col min="3588" max="3588" width="30" style="38" customWidth="1"/>
    <col min="3589" max="3589" width="22" style="38" customWidth="1"/>
    <col min="3590" max="3590" width="14.5703125" style="38" customWidth="1"/>
    <col min="3591" max="3591" width="28" style="38" customWidth="1"/>
    <col min="3592" max="3592" width="9.140625" style="38"/>
    <col min="3593" max="3593" width="20.28515625" style="38" bestFit="1" customWidth="1"/>
    <col min="3594" max="3594" width="10" style="38" customWidth="1"/>
    <col min="3595" max="3595" width="9.28515625" style="38" bestFit="1" customWidth="1"/>
    <col min="3596" max="3840" width="9.140625" style="38"/>
    <col min="3841" max="3841" width="53.42578125" style="38" customWidth="1"/>
    <col min="3842" max="3842" width="51.85546875" style="38" customWidth="1"/>
    <col min="3843" max="3843" width="44.140625" style="38" customWidth="1"/>
    <col min="3844" max="3844" width="30" style="38" customWidth="1"/>
    <col min="3845" max="3845" width="22" style="38" customWidth="1"/>
    <col min="3846" max="3846" width="14.5703125" style="38" customWidth="1"/>
    <col min="3847" max="3847" width="28" style="38" customWidth="1"/>
    <col min="3848" max="3848" width="9.140625" style="38"/>
    <col min="3849" max="3849" width="20.28515625" style="38" bestFit="1" customWidth="1"/>
    <col min="3850" max="3850" width="10" style="38" customWidth="1"/>
    <col min="3851" max="3851" width="9.28515625" style="38" bestFit="1" customWidth="1"/>
    <col min="3852" max="4096" width="9.140625" style="38"/>
    <col min="4097" max="4097" width="53.42578125" style="38" customWidth="1"/>
    <col min="4098" max="4098" width="51.85546875" style="38" customWidth="1"/>
    <col min="4099" max="4099" width="44.140625" style="38" customWidth="1"/>
    <col min="4100" max="4100" width="30" style="38" customWidth="1"/>
    <col min="4101" max="4101" width="22" style="38" customWidth="1"/>
    <col min="4102" max="4102" width="14.5703125" style="38" customWidth="1"/>
    <col min="4103" max="4103" width="28" style="38" customWidth="1"/>
    <col min="4104" max="4104" width="9.140625" style="38"/>
    <col min="4105" max="4105" width="20.28515625" style="38" bestFit="1" customWidth="1"/>
    <col min="4106" max="4106" width="10" style="38" customWidth="1"/>
    <col min="4107" max="4107" width="9.28515625" style="38" bestFit="1" customWidth="1"/>
    <col min="4108" max="4352" width="9.140625" style="38"/>
    <col min="4353" max="4353" width="53.42578125" style="38" customWidth="1"/>
    <col min="4354" max="4354" width="51.85546875" style="38" customWidth="1"/>
    <col min="4355" max="4355" width="44.140625" style="38" customWidth="1"/>
    <col min="4356" max="4356" width="30" style="38" customWidth="1"/>
    <col min="4357" max="4357" width="22" style="38" customWidth="1"/>
    <col min="4358" max="4358" width="14.5703125" style="38" customWidth="1"/>
    <col min="4359" max="4359" width="28" style="38" customWidth="1"/>
    <col min="4360" max="4360" width="9.140625" style="38"/>
    <col min="4361" max="4361" width="20.28515625" style="38" bestFit="1" customWidth="1"/>
    <col min="4362" max="4362" width="10" style="38" customWidth="1"/>
    <col min="4363" max="4363" width="9.28515625" style="38" bestFit="1" customWidth="1"/>
    <col min="4364" max="4608" width="9.140625" style="38"/>
    <col min="4609" max="4609" width="53.42578125" style="38" customWidth="1"/>
    <col min="4610" max="4610" width="51.85546875" style="38" customWidth="1"/>
    <col min="4611" max="4611" width="44.140625" style="38" customWidth="1"/>
    <col min="4612" max="4612" width="30" style="38" customWidth="1"/>
    <col min="4613" max="4613" width="22" style="38" customWidth="1"/>
    <col min="4614" max="4614" width="14.5703125" style="38" customWidth="1"/>
    <col min="4615" max="4615" width="28" style="38" customWidth="1"/>
    <col min="4616" max="4616" width="9.140625" style="38"/>
    <col min="4617" max="4617" width="20.28515625" style="38" bestFit="1" customWidth="1"/>
    <col min="4618" max="4618" width="10" style="38" customWidth="1"/>
    <col min="4619" max="4619" width="9.28515625" style="38" bestFit="1" customWidth="1"/>
    <col min="4620" max="4864" width="9.140625" style="38"/>
    <col min="4865" max="4865" width="53.42578125" style="38" customWidth="1"/>
    <col min="4866" max="4866" width="51.85546875" style="38" customWidth="1"/>
    <col min="4867" max="4867" width="44.140625" style="38" customWidth="1"/>
    <col min="4868" max="4868" width="30" style="38" customWidth="1"/>
    <col min="4869" max="4869" width="22" style="38" customWidth="1"/>
    <col min="4870" max="4870" width="14.5703125" style="38" customWidth="1"/>
    <col min="4871" max="4871" width="28" style="38" customWidth="1"/>
    <col min="4872" max="4872" width="9.140625" style="38"/>
    <col min="4873" max="4873" width="20.28515625" style="38" bestFit="1" customWidth="1"/>
    <col min="4874" max="4874" width="10" style="38" customWidth="1"/>
    <col min="4875" max="4875" width="9.28515625" style="38" bestFit="1" customWidth="1"/>
    <col min="4876" max="5120" width="9.140625" style="38"/>
    <col min="5121" max="5121" width="53.42578125" style="38" customWidth="1"/>
    <col min="5122" max="5122" width="51.85546875" style="38" customWidth="1"/>
    <col min="5123" max="5123" width="44.140625" style="38" customWidth="1"/>
    <col min="5124" max="5124" width="30" style="38" customWidth="1"/>
    <col min="5125" max="5125" width="22" style="38" customWidth="1"/>
    <col min="5126" max="5126" width="14.5703125" style="38" customWidth="1"/>
    <col min="5127" max="5127" width="28" style="38" customWidth="1"/>
    <col min="5128" max="5128" width="9.140625" style="38"/>
    <col min="5129" max="5129" width="20.28515625" style="38" bestFit="1" customWidth="1"/>
    <col min="5130" max="5130" width="10" style="38" customWidth="1"/>
    <col min="5131" max="5131" width="9.28515625" style="38" bestFit="1" customWidth="1"/>
    <col min="5132" max="5376" width="9.140625" style="38"/>
    <col min="5377" max="5377" width="53.42578125" style="38" customWidth="1"/>
    <col min="5378" max="5378" width="51.85546875" style="38" customWidth="1"/>
    <col min="5379" max="5379" width="44.140625" style="38" customWidth="1"/>
    <col min="5380" max="5380" width="30" style="38" customWidth="1"/>
    <col min="5381" max="5381" width="22" style="38" customWidth="1"/>
    <col min="5382" max="5382" width="14.5703125" style="38" customWidth="1"/>
    <col min="5383" max="5383" width="28" style="38" customWidth="1"/>
    <col min="5384" max="5384" width="9.140625" style="38"/>
    <col min="5385" max="5385" width="20.28515625" style="38" bestFit="1" customWidth="1"/>
    <col min="5386" max="5386" width="10" style="38" customWidth="1"/>
    <col min="5387" max="5387" width="9.28515625" style="38" bestFit="1" customWidth="1"/>
    <col min="5388" max="5632" width="9.140625" style="38"/>
    <col min="5633" max="5633" width="53.42578125" style="38" customWidth="1"/>
    <col min="5634" max="5634" width="51.85546875" style="38" customWidth="1"/>
    <col min="5635" max="5635" width="44.140625" style="38" customWidth="1"/>
    <col min="5636" max="5636" width="30" style="38" customWidth="1"/>
    <col min="5637" max="5637" width="22" style="38" customWidth="1"/>
    <col min="5638" max="5638" width="14.5703125" style="38" customWidth="1"/>
    <col min="5639" max="5639" width="28" style="38" customWidth="1"/>
    <col min="5640" max="5640" width="9.140625" style="38"/>
    <col min="5641" max="5641" width="20.28515625" style="38" bestFit="1" customWidth="1"/>
    <col min="5642" max="5642" width="10" style="38" customWidth="1"/>
    <col min="5643" max="5643" width="9.28515625" style="38" bestFit="1" customWidth="1"/>
    <col min="5644" max="5888" width="9.140625" style="38"/>
    <col min="5889" max="5889" width="53.42578125" style="38" customWidth="1"/>
    <col min="5890" max="5890" width="51.85546875" style="38" customWidth="1"/>
    <col min="5891" max="5891" width="44.140625" style="38" customWidth="1"/>
    <col min="5892" max="5892" width="30" style="38" customWidth="1"/>
    <col min="5893" max="5893" width="22" style="38" customWidth="1"/>
    <col min="5894" max="5894" width="14.5703125" style="38" customWidth="1"/>
    <col min="5895" max="5895" width="28" style="38" customWidth="1"/>
    <col min="5896" max="5896" width="9.140625" style="38"/>
    <col min="5897" max="5897" width="20.28515625" style="38" bestFit="1" customWidth="1"/>
    <col min="5898" max="5898" width="10" style="38" customWidth="1"/>
    <col min="5899" max="5899" width="9.28515625" style="38" bestFit="1" customWidth="1"/>
    <col min="5900" max="6144" width="9.140625" style="38"/>
    <col min="6145" max="6145" width="53.42578125" style="38" customWidth="1"/>
    <col min="6146" max="6146" width="51.85546875" style="38" customWidth="1"/>
    <col min="6147" max="6147" width="44.140625" style="38" customWidth="1"/>
    <col min="6148" max="6148" width="30" style="38" customWidth="1"/>
    <col min="6149" max="6149" width="22" style="38" customWidth="1"/>
    <col min="6150" max="6150" width="14.5703125" style="38" customWidth="1"/>
    <col min="6151" max="6151" width="28" style="38" customWidth="1"/>
    <col min="6152" max="6152" width="9.140625" style="38"/>
    <col min="6153" max="6153" width="20.28515625" style="38" bestFit="1" customWidth="1"/>
    <col min="6154" max="6154" width="10" style="38" customWidth="1"/>
    <col min="6155" max="6155" width="9.28515625" style="38" bestFit="1" customWidth="1"/>
    <col min="6156" max="6400" width="9.140625" style="38"/>
    <col min="6401" max="6401" width="53.42578125" style="38" customWidth="1"/>
    <col min="6402" max="6402" width="51.85546875" style="38" customWidth="1"/>
    <col min="6403" max="6403" width="44.140625" style="38" customWidth="1"/>
    <col min="6404" max="6404" width="30" style="38" customWidth="1"/>
    <col min="6405" max="6405" width="22" style="38" customWidth="1"/>
    <col min="6406" max="6406" width="14.5703125" style="38" customWidth="1"/>
    <col min="6407" max="6407" width="28" style="38" customWidth="1"/>
    <col min="6408" max="6408" width="9.140625" style="38"/>
    <col min="6409" max="6409" width="20.28515625" style="38" bestFit="1" customWidth="1"/>
    <col min="6410" max="6410" width="10" style="38" customWidth="1"/>
    <col min="6411" max="6411" width="9.28515625" style="38" bestFit="1" customWidth="1"/>
    <col min="6412" max="6656" width="9.140625" style="38"/>
    <col min="6657" max="6657" width="53.42578125" style="38" customWidth="1"/>
    <col min="6658" max="6658" width="51.85546875" style="38" customWidth="1"/>
    <col min="6659" max="6659" width="44.140625" style="38" customWidth="1"/>
    <col min="6660" max="6660" width="30" style="38" customWidth="1"/>
    <col min="6661" max="6661" width="22" style="38" customWidth="1"/>
    <col min="6662" max="6662" width="14.5703125" style="38" customWidth="1"/>
    <col min="6663" max="6663" width="28" style="38" customWidth="1"/>
    <col min="6664" max="6664" width="9.140625" style="38"/>
    <col min="6665" max="6665" width="20.28515625" style="38" bestFit="1" customWidth="1"/>
    <col min="6666" max="6666" width="10" style="38" customWidth="1"/>
    <col min="6667" max="6667" width="9.28515625" style="38" bestFit="1" customWidth="1"/>
    <col min="6668" max="6912" width="9.140625" style="38"/>
    <col min="6913" max="6913" width="53.42578125" style="38" customWidth="1"/>
    <col min="6914" max="6914" width="51.85546875" style="38" customWidth="1"/>
    <col min="6915" max="6915" width="44.140625" style="38" customWidth="1"/>
    <col min="6916" max="6916" width="30" style="38" customWidth="1"/>
    <col min="6917" max="6917" width="22" style="38" customWidth="1"/>
    <col min="6918" max="6918" width="14.5703125" style="38" customWidth="1"/>
    <col min="6919" max="6919" width="28" style="38" customWidth="1"/>
    <col min="6920" max="6920" width="9.140625" style="38"/>
    <col min="6921" max="6921" width="20.28515625" style="38" bestFit="1" customWidth="1"/>
    <col min="6922" max="6922" width="10" style="38" customWidth="1"/>
    <col min="6923" max="6923" width="9.28515625" style="38" bestFit="1" customWidth="1"/>
    <col min="6924" max="7168" width="9.140625" style="38"/>
    <col min="7169" max="7169" width="53.42578125" style="38" customWidth="1"/>
    <col min="7170" max="7170" width="51.85546875" style="38" customWidth="1"/>
    <col min="7171" max="7171" width="44.140625" style="38" customWidth="1"/>
    <col min="7172" max="7172" width="30" style="38" customWidth="1"/>
    <col min="7173" max="7173" width="22" style="38" customWidth="1"/>
    <col min="7174" max="7174" width="14.5703125" style="38" customWidth="1"/>
    <col min="7175" max="7175" width="28" style="38" customWidth="1"/>
    <col min="7176" max="7176" width="9.140625" style="38"/>
    <col min="7177" max="7177" width="20.28515625" style="38" bestFit="1" customWidth="1"/>
    <col min="7178" max="7178" width="10" style="38" customWidth="1"/>
    <col min="7179" max="7179" width="9.28515625" style="38" bestFit="1" customWidth="1"/>
    <col min="7180" max="7424" width="9.140625" style="38"/>
    <col min="7425" max="7425" width="53.42578125" style="38" customWidth="1"/>
    <col min="7426" max="7426" width="51.85546875" style="38" customWidth="1"/>
    <col min="7427" max="7427" width="44.140625" style="38" customWidth="1"/>
    <col min="7428" max="7428" width="30" style="38" customWidth="1"/>
    <col min="7429" max="7429" width="22" style="38" customWidth="1"/>
    <col min="7430" max="7430" width="14.5703125" style="38" customWidth="1"/>
    <col min="7431" max="7431" width="28" style="38" customWidth="1"/>
    <col min="7432" max="7432" width="9.140625" style="38"/>
    <col min="7433" max="7433" width="20.28515625" style="38" bestFit="1" customWidth="1"/>
    <col min="7434" max="7434" width="10" style="38" customWidth="1"/>
    <col min="7435" max="7435" width="9.28515625" style="38" bestFit="1" customWidth="1"/>
    <col min="7436" max="7680" width="9.140625" style="38"/>
    <col min="7681" max="7681" width="53.42578125" style="38" customWidth="1"/>
    <col min="7682" max="7682" width="51.85546875" style="38" customWidth="1"/>
    <col min="7683" max="7683" width="44.140625" style="38" customWidth="1"/>
    <col min="7684" max="7684" width="30" style="38" customWidth="1"/>
    <col min="7685" max="7685" width="22" style="38" customWidth="1"/>
    <col min="7686" max="7686" width="14.5703125" style="38" customWidth="1"/>
    <col min="7687" max="7687" width="28" style="38" customWidth="1"/>
    <col min="7688" max="7688" width="9.140625" style="38"/>
    <col min="7689" max="7689" width="20.28515625" style="38" bestFit="1" customWidth="1"/>
    <col min="7690" max="7690" width="10" style="38" customWidth="1"/>
    <col min="7691" max="7691" width="9.28515625" style="38" bestFit="1" customWidth="1"/>
    <col min="7692" max="7936" width="9.140625" style="38"/>
    <col min="7937" max="7937" width="53.42578125" style="38" customWidth="1"/>
    <col min="7938" max="7938" width="51.85546875" style="38" customWidth="1"/>
    <col min="7939" max="7939" width="44.140625" style="38" customWidth="1"/>
    <col min="7940" max="7940" width="30" style="38" customWidth="1"/>
    <col min="7941" max="7941" width="22" style="38" customWidth="1"/>
    <col min="7942" max="7942" width="14.5703125" style="38" customWidth="1"/>
    <col min="7943" max="7943" width="28" style="38" customWidth="1"/>
    <col min="7944" max="7944" width="9.140625" style="38"/>
    <col min="7945" max="7945" width="20.28515625" style="38" bestFit="1" customWidth="1"/>
    <col min="7946" max="7946" width="10" style="38" customWidth="1"/>
    <col min="7947" max="7947" width="9.28515625" style="38" bestFit="1" customWidth="1"/>
    <col min="7948" max="8192" width="9.140625" style="38"/>
    <col min="8193" max="8193" width="53.42578125" style="38" customWidth="1"/>
    <col min="8194" max="8194" width="51.85546875" style="38" customWidth="1"/>
    <col min="8195" max="8195" width="44.140625" style="38" customWidth="1"/>
    <col min="8196" max="8196" width="30" style="38" customWidth="1"/>
    <col min="8197" max="8197" width="22" style="38" customWidth="1"/>
    <col min="8198" max="8198" width="14.5703125" style="38" customWidth="1"/>
    <col min="8199" max="8199" width="28" style="38" customWidth="1"/>
    <col min="8200" max="8200" width="9.140625" style="38"/>
    <col min="8201" max="8201" width="20.28515625" style="38" bestFit="1" customWidth="1"/>
    <col min="8202" max="8202" width="10" style="38" customWidth="1"/>
    <col min="8203" max="8203" width="9.28515625" style="38" bestFit="1" customWidth="1"/>
    <col min="8204" max="8448" width="9.140625" style="38"/>
    <col min="8449" max="8449" width="53.42578125" style="38" customWidth="1"/>
    <col min="8450" max="8450" width="51.85546875" style="38" customWidth="1"/>
    <col min="8451" max="8451" width="44.140625" style="38" customWidth="1"/>
    <col min="8452" max="8452" width="30" style="38" customWidth="1"/>
    <col min="8453" max="8453" width="22" style="38" customWidth="1"/>
    <col min="8454" max="8454" width="14.5703125" style="38" customWidth="1"/>
    <col min="8455" max="8455" width="28" style="38" customWidth="1"/>
    <col min="8456" max="8456" width="9.140625" style="38"/>
    <col min="8457" max="8457" width="20.28515625" style="38" bestFit="1" customWidth="1"/>
    <col min="8458" max="8458" width="10" style="38" customWidth="1"/>
    <col min="8459" max="8459" width="9.28515625" style="38" bestFit="1" customWidth="1"/>
    <col min="8460" max="8704" width="9.140625" style="38"/>
    <col min="8705" max="8705" width="53.42578125" style="38" customWidth="1"/>
    <col min="8706" max="8706" width="51.85546875" style="38" customWidth="1"/>
    <col min="8707" max="8707" width="44.140625" style="38" customWidth="1"/>
    <col min="8708" max="8708" width="30" style="38" customWidth="1"/>
    <col min="8709" max="8709" width="22" style="38" customWidth="1"/>
    <col min="8710" max="8710" width="14.5703125" style="38" customWidth="1"/>
    <col min="8711" max="8711" width="28" style="38" customWidth="1"/>
    <col min="8712" max="8712" width="9.140625" style="38"/>
    <col min="8713" max="8713" width="20.28515625" style="38" bestFit="1" customWidth="1"/>
    <col min="8714" max="8714" width="10" style="38" customWidth="1"/>
    <col min="8715" max="8715" width="9.28515625" style="38" bestFit="1" customWidth="1"/>
    <col min="8716" max="8960" width="9.140625" style="38"/>
    <col min="8961" max="8961" width="53.42578125" style="38" customWidth="1"/>
    <col min="8962" max="8962" width="51.85546875" style="38" customWidth="1"/>
    <col min="8963" max="8963" width="44.140625" style="38" customWidth="1"/>
    <col min="8964" max="8964" width="30" style="38" customWidth="1"/>
    <col min="8965" max="8965" width="22" style="38" customWidth="1"/>
    <col min="8966" max="8966" width="14.5703125" style="38" customWidth="1"/>
    <col min="8967" max="8967" width="28" style="38" customWidth="1"/>
    <col min="8968" max="8968" width="9.140625" style="38"/>
    <col min="8969" max="8969" width="20.28515625" style="38" bestFit="1" customWidth="1"/>
    <col min="8970" max="8970" width="10" style="38" customWidth="1"/>
    <col min="8971" max="8971" width="9.28515625" style="38" bestFit="1" customWidth="1"/>
    <col min="8972" max="9216" width="9.140625" style="38"/>
    <col min="9217" max="9217" width="53.42578125" style="38" customWidth="1"/>
    <col min="9218" max="9218" width="51.85546875" style="38" customWidth="1"/>
    <col min="9219" max="9219" width="44.140625" style="38" customWidth="1"/>
    <col min="9220" max="9220" width="30" style="38" customWidth="1"/>
    <col min="9221" max="9221" width="22" style="38" customWidth="1"/>
    <col min="9222" max="9222" width="14.5703125" style="38" customWidth="1"/>
    <col min="9223" max="9223" width="28" style="38" customWidth="1"/>
    <col min="9224" max="9224" width="9.140625" style="38"/>
    <col min="9225" max="9225" width="20.28515625" style="38" bestFit="1" customWidth="1"/>
    <col min="9226" max="9226" width="10" style="38" customWidth="1"/>
    <col min="9227" max="9227" width="9.28515625" style="38" bestFit="1" customWidth="1"/>
    <col min="9228" max="9472" width="9.140625" style="38"/>
    <col min="9473" max="9473" width="53.42578125" style="38" customWidth="1"/>
    <col min="9474" max="9474" width="51.85546875" style="38" customWidth="1"/>
    <col min="9475" max="9475" width="44.140625" style="38" customWidth="1"/>
    <col min="9476" max="9476" width="30" style="38" customWidth="1"/>
    <col min="9477" max="9477" width="22" style="38" customWidth="1"/>
    <col min="9478" max="9478" width="14.5703125" style="38" customWidth="1"/>
    <col min="9479" max="9479" width="28" style="38" customWidth="1"/>
    <col min="9480" max="9480" width="9.140625" style="38"/>
    <col min="9481" max="9481" width="20.28515625" style="38" bestFit="1" customWidth="1"/>
    <col min="9482" max="9482" width="10" style="38" customWidth="1"/>
    <col min="9483" max="9483" width="9.28515625" style="38" bestFit="1" customWidth="1"/>
    <col min="9484" max="9728" width="9.140625" style="38"/>
    <col min="9729" max="9729" width="53.42578125" style="38" customWidth="1"/>
    <col min="9730" max="9730" width="51.85546875" style="38" customWidth="1"/>
    <col min="9731" max="9731" width="44.140625" style="38" customWidth="1"/>
    <col min="9732" max="9732" width="30" style="38" customWidth="1"/>
    <col min="9733" max="9733" width="22" style="38" customWidth="1"/>
    <col min="9734" max="9734" width="14.5703125" style="38" customWidth="1"/>
    <col min="9735" max="9735" width="28" style="38" customWidth="1"/>
    <col min="9736" max="9736" width="9.140625" style="38"/>
    <col min="9737" max="9737" width="20.28515625" style="38" bestFit="1" customWidth="1"/>
    <col min="9738" max="9738" width="10" style="38" customWidth="1"/>
    <col min="9739" max="9739" width="9.28515625" style="38" bestFit="1" customWidth="1"/>
    <col min="9740" max="9984" width="9.140625" style="38"/>
    <col min="9985" max="9985" width="53.42578125" style="38" customWidth="1"/>
    <col min="9986" max="9986" width="51.85546875" style="38" customWidth="1"/>
    <col min="9987" max="9987" width="44.140625" style="38" customWidth="1"/>
    <col min="9988" max="9988" width="30" style="38" customWidth="1"/>
    <col min="9989" max="9989" width="22" style="38" customWidth="1"/>
    <col min="9990" max="9990" width="14.5703125" style="38" customWidth="1"/>
    <col min="9991" max="9991" width="28" style="38" customWidth="1"/>
    <col min="9992" max="9992" width="9.140625" style="38"/>
    <col min="9993" max="9993" width="20.28515625" style="38" bestFit="1" customWidth="1"/>
    <col min="9994" max="9994" width="10" style="38" customWidth="1"/>
    <col min="9995" max="9995" width="9.28515625" style="38" bestFit="1" customWidth="1"/>
    <col min="9996" max="10240" width="9.140625" style="38"/>
    <col min="10241" max="10241" width="53.42578125" style="38" customWidth="1"/>
    <col min="10242" max="10242" width="51.85546875" style="38" customWidth="1"/>
    <col min="10243" max="10243" width="44.140625" style="38" customWidth="1"/>
    <col min="10244" max="10244" width="30" style="38" customWidth="1"/>
    <col min="10245" max="10245" width="22" style="38" customWidth="1"/>
    <col min="10246" max="10246" width="14.5703125" style="38" customWidth="1"/>
    <col min="10247" max="10247" width="28" style="38" customWidth="1"/>
    <col min="10248" max="10248" width="9.140625" style="38"/>
    <col min="10249" max="10249" width="20.28515625" style="38" bestFit="1" customWidth="1"/>
    <col min="10250" max="10250" width="10" style="38" customWidth="1"/>
    <col min="10251" max="10251" width="9.28515625" style="38" bestFit="1" customWidth="1"/>
    <col min="10252" max="10496" width="9.140625" style="38"/>
    <col min="10497" max="10497" width="53.42578125" style="38" customWidth="1"/>
    <col min="10498" max="10498" width="51.85546875" style="38" customWidth="1"/>
    <col min="10499" max="10499" width="44.140625" style="38" customWidth="1"/>
    <col min="10500" max="10500" width="30" style="38" customWidth="1"/>
    <col min="10501" max="10501" width="22" style="38" customWidth="1"/>
    <col min="10502" max="10502" width="14.5703125" style="38" customWidth="1"/>
    <col min="10503" max="10503" width="28" style="38" customWidth="1"/>
    <col min="10504" max="10504" width="9.140625" style="38"/>
    <col min="10505" max="10505" width="20.28515625" style="38" bestFit="1" customWidth="1"/>
    <col min="10506" max="10506" width="10" style="38" customWidth="1"/>
    <col min="10507" max="10507" width="9.28515625" style="38" bestFit="1" customWidth="1"/>
    <col min="10508" max="10752" width="9.140625" style="38"/>
    <col min="10753" max="10753" width="53.42578125" style="38" customWidth="1"/>
    <col min="10754" max="10754" width="51.85546875" style="38" customWidth="1"/>
    <col min="10755" max="10755" width="44.140625" style="38" customWidth="1"/>
    <col min="10756" max="10756" width="30" style="38" customWidth="1"/>
    <col min="10757" max="10757" width="22" style="38" customWidth="1"/>
    <col min="10758" max="10758" width="14.5703125" style="38" customWidth="1"/>
    <col min="10759" max="10759" width="28" style="38" customWidth="1"/>
    <col min="10760" max="10760" width="9.140625" style="38"/>
    <col min="10761" max="10761" width="20.28515625" style="38" bestFit="1" customWidth="1"/>
    <col min="10762" max="10762" width="10" style="38" customWidth="1"/>
    <col min="10763" max="10763" width="9.28515625" style="38" bestFit="1" customWidth="1"/>
    <col min="10764" max="11008" width="9.140625" style="38"/>
    <col min="11009" max="11009" width="53.42578125" style="38" customWidth="1"/>
    <col min="11010" max="11010" width="51.85546875" style="38" customWidth="1"/>
    <col min="11011" max="11011" width="44.140625" style="38" customWidth="1"/>
    <col min="11012" max="11012" width="30" style="38" customWidth="1"/>
    <col min="11013" max="11013" width="22" style="38" customWidth="1"/>
    <col min="11014" max="11014" width="14.5703125" style="38" customWidth="1"/>
    <col min="11015" max="11015" width="28" style="38" customWidth="1"/>
    <col min="11016" max="11016" width="9.140625" style="38"/>
    <col min="11017" max="11017" width="20.28515625" style="38" bestFit="1" customWidth="1"/>
    <col min="11018" max="11018" width="10" style="38" customWidth="1"/>
    <col min="11019" max="11019" width="9.28515625" style="38" bestFit="1" customWidth="1"/>
    <col min="11020" max="11264" width="9.140625" style="38"/>
    <col min="11265" max="11265" width="53.42578125" style="38" customWidth="1"/>
    <col min="11266" max="11266" width="51.85546875" style="38" customWidth="1"/>
    <col min="11267" max="11267" width="44.140625" style="38" customWidth="1"/>
    <col min="11268" max="11268" width="30" style="38" customWidth="1"/>
    <col min="11269" max="11269" width="22" style="38" customWidth="1"/>
    <col min="11270" max="11270" width="14.5703125" style="38" customWidth="1"/>
    <col min="11271" max="11271" width="28" style="38" customWidth="1"/>
    <col min="11272" max="11272" width="9.140625" style="38"/>
    <col min="11273" max="11273" width="20.28515625" style="38" bestFit="1" customWidth="1"/>
    <col min="11274" max="11274" width="10" style="38" customWidth="1"/>
    <col min="11275" max="11275" width="9.28515625" style="38" bestFit="1" customWidth="1"/>
    <col min="11276" max="11520" width="9.140625" style="38"/>
    <col min="11521" max="11521" width="53.42578125" style="38" customWidth="1"/>
    <col min="11522" max="11522" width="51.85546875" style="38" customWidth="1"/>
    <col min="11523" max="11523" width="44.140625" style="38" customWidth="1"/>
    <col min="11524" max="11524" width="30" style="38" customWidth="1"/>
    <col min="11525" max="11525" width="22" style="38" customWidth="1"/>
    <col min="11526" max="11526" width="14.5703125" style="38" customWidth="1"/>
    <col min="11527" max="11527" width="28" style="38" customWidth="1"/>
    <col min="11528" max="11528" width="9.140625" style="38"/>
    <col min="11529" max="11529" width="20.28515625" style="38" bestFit="1" customWidth="1"/>
    <col min="11530" max="11530" width="10" style="38" customWidth="1"/>
    <col min="11531" max="11531" width="9.28515625" style="38" bestFit="1" customWidth="1"/>
    <col min="11532" max="11776" width="9.140625" style="38"/>
    <col min="11777" max="11777" width="53.42578125" style="38" customWidth="1"/>
    <col min="11778" max="11778" width="51.85546875" style="38" customWidth="1"/>
    <col min="11779" max="11779" width="44.140625" style="38" customWidth="1"/>
    <col min="11780" max="11780" width="30" style="38" customWidth="1"/>
    <col min="11781" max="11781" width="22" style="38" customWidth="1"/>
    <col min="11782" max="11782" width="14.5703125" style="38" customWidth="1"/>
    <col min="11783" max="11783" width="28" style="38" customWidth="1"/>
    <col min="11784" max="11784" width="9.140625" style="38"/>
    <col min="11785" max="11785" width="20.28515625" style="38" bestFit="1" customWidth="1"/>
    <col min="11786" max="11786" width="10" style="38" customWidth="1"/>
    <col min="11787" max="11787" width="9.28515625" style="38" bestFit="1" customWidth="1"/>
    <col min="11788" max="12032" width="9.140625" style="38"/>
    <col min="12033" max="12033" width="53.42578125" style="38" customWidth="1"/>
    <col min="12034" max="12034" width="51.85546875" style="38" customWidth="1"/>
    <col min="12035" max="12035" width="44.140625" style="38" customWidth="1"/>
    <col min="12036" max="12036" width="30" style="38" customWidth="1"/>
    <col min="12037" max="12037" width="22" style="38" customWidth="1"/>
    <col min="12038" max="12038" width="14.5703125" style="38" customWidth="1"/>
    <col min="12039" max="12039" width="28" style="38" customWidth="1"/>
    <col min="12040" max="12040" width="9.140625" style="38"/>
    <col min="12041" max="12041" width="20.28515625" style="38" bestFit="1" customWidth="1"/>
    <col min="12042" max="12042" width="10" style="38" customWidth="1"/>
    <col min="12043" max="12043" width="9.28515625" style="38" bestFit="1" customWidth="1"/>
    <col min="12044" max="12288" width="9.140625" style="38"/>
    <col min="12289" max="12289" width="53.42578125" style="38" customWidth="1"/>
    <col min="12290" max="12290" width="51.85546875" style="38" customWidth="1"/>
    <col min="12291" max="12291" width="44.140625" style="38" customWidth="1"/>
    <col min="12292" max="12292" width="30" style="38" customWidth="1"/>
    <col min="12293" max="12293" width="22" style="38" customWidth="1"/>
    <col min="12294" max="12294" width="14.5703125" style="38" customWidth="1"/>
    <col min="12295" max="12295" width="28" style="38" customWidth="1"/>
    <col min="12296" max="12296" width="9.140625" style="38"/>
    <col min="12297" max="12297" width="20.28515625" style="38" bestFit="1" customWidth="1"/>
    <col min="12298" max="12298" width="10" style="38" customWidth="1"/>
    <col min="12299" max="12299" width="9.28515625" style="38" bestFit="1" customWidth="1"/>
    <col min="12300" max="12544" width="9.140625" style="38"/>
    <col min="12545" max="12545" width="53.42578125" style="38" customWidth="1"/>
    <col min="12546" max="12546" width="51.85546875" style="38" customWidth="1"/>
    <col min="12547" max="12547" width="44.140625" style="38" customWidth="1"/>
    <col min="12548" max="12548" width="30" style="38" customWidth="1"/>
    <col min="12549" max="12549" width="22" style="38" customWidth="1"/>
    <col min="12550" max="12550" width="14.5703125" style="38" customWidth="1"/>
    <col min="12551" max="12551" width="28" style="38" customWidth="1"/>
    <col min="12552" max="12552" width="9.140625" style="38"/>
    <col min="12553" max="12553" width="20.28515625" style="38" bestFit="1" customWidth="1"/>
    <col min="12554" max="12554" width="10" style="38" customWidth="1"/>
    <col min="12555" max="12555" width="9.28515625" style="38" bestFit="1" customWidth="1"/>
    <col min="12556" max="12800" width="9.140625" style="38"/>
    <col min="12801" max="12801" width="53.42578125" style="38" customWidth="1"/>
    <col min="12802" max="12802" width="51.85546875" style="38" customWidth="1"/>
    <col min="12803" max="12803" width="44.140625" style="38" customWidth="1"/>
    <col min="12804" max="12804" width="30" style="38" customWidth="1"/>
    <col min="12805" max="12805" width="22" style="38" customWidth="1"/>
    <col min="12806" max="12806" width="14.5703125" style="38" customWidth="1"/>
    <col min="12807" max="12807" width="28" style="38" customWidth="1"/>
    <col min="12808" max="12808" width="9.140625" style="38"/>
    <col min="12809" max="12809" width="20.28515625" style="38" bestFit="1" customWidth="1"/>
    <col min="12810" max="12810" width="10" style="38" customWidth="1"/>
    <col min="12811" max="12811" width="9.28515625" style="38" bestFit="1" customWidth="1"/>
    <col min="12812" max="13056" width="9.140625" style="38"/>
    <col min="13057" max="13057" width="53.42578125" style="38" customWidth="1"/>
    <col min="13058" max="13058" width="51.85546875" style="38" customWidth="1"/>
    <col min="13059" max="13059" width="44.140625" style="38" customWidth="1"/>
    <col min="13060" max="13060" width="30" style="38" customWidth="1"/>
    <col min="13061" max="13061" width="22" style="38" customWidth="1"/>
    <col min="13062" max="13062" width="14.5703125" style="38" customWidth="1"/>
    <col min="13063" max="13063" width="28" style="38" customWidth="1"/>
    <col min="13064" max="13064" width="9.140625" style="38"/>
    <col min="13065" max="13065" width="20.28515625" style="38" bestFit="1" customWidth="1"/>
    <col min="13066" max="13066" width="10" style="38" customWidth="1"/>
    <col min="13067" max="13067" width="9.28515625" style="38" bestFit="1" customWidth="1"/>
    <col min="13068" max="13312" width="9.140625" style="38"/>
    <col min="13313" max="13313" width="53.42578125" style="38" customWidth="1"/>
    <col min="13314" max="13314" width="51.85546875" style="38" customWidth="1"/>
    <col min="13315" max="13315" width="44.140625" style="38" customWidth="1"/>
    <col min="13316" max="13316" width="30" style="38" customWidth="1"/>
    <col min="13317" max="13317" width="22" style="38" customWidth="1"/>
    <col min="13318" max="13318" width="14.5703125" style="38" customWidth="1"/>
    <col min="13319" max="13319" width="28" style="38" customWidth="1"/>
    <col min="13320" max="13320" width="9.140625" style="38"/>
    <col min="13321" max="13321" width="20.28515625" style="38" bestFit="1" customWidth="1"/>
    <col min="13322" max="13322" width="10" style="38" customWidth="1"/>
    <col min="13323" max="13323" width="9.28515625" style="38" bestFit="1" customWidth="1"/>
    <col min="13324" max="13568" width="9.140625" style="38"/>
    <col min="13569" max="13569" width="53.42578125" style="38" customWidth="1"/>
    <col min="13570" max="13570" width="51.85546875" style="38" customWidth="1"/>
    <col min="13571" max="13571" width="44.140625" style="38" customWidth="1"/>
    <col min="13572" max="13572" width="30" style="38" customWidth="1"/>
    <col min="13573" max="13573" width="22" style="38" customWidth="1"/>
    <col min="13574" max="13574" width="14.5703125" style="38" customWidth="1"/>
    <col min="13575" max="13575" width="28" style="38" customWidth="1"/>
    <col min="13576" max="13576" width="9.140625" style="38"/>
    <col min="13577" max="13577" width="20.28515625" style="38" bestFit="1" customWidth="1"/>
    <col min="13578" max="13578" width="10" style="38" customWidth="1"/>
    <col min="13579" max="13579" width="9.28515625" style="38" bestFit="1" customWidth="1"/>
    <col min="13580" max="13824" width="9.140625" style="38"/>
    <col min="13825" max="13825" width="53.42578125" style="38" customWidth="1"/>
    <col min="13826" max="13826" width="51.85546875" style="38" customWidth="1"/>
    <col min="13827" max="13827" width="44.140625" style="38" customWidth="1"/>
    <col min="13828" max="13828" width="30" style="38" customWidth="1"/>
    <col min="13829" max="13829" width="22" style="38" customWidth="1"/>
    <col min="13830" max="13830" width="14.5703125" style="38" customWidth="1"/>
    <col min="13831" max="13831" width="28" style="38" customWidth="1"/>
    <col min="13832" max="13832" width="9.140625" style="38"/>
    <col min="13833" max="13833" width="20.28515625" style="38" bestFit="1" customWidth="1"/>
    <col min="13834" max="13834" width="10" style="38" customWidth="1"/>
    <col min="13835" max="13835" width="9.28515625" style="38" bestFit="1" customWidth="1"/>
    <col min="13836" max="14080" width="9.140625" style="38"/>
    <col min="14081" max="14081" width="53.42578125" style="38" customWidth="1"/>
    <col min="14082" max="14082" width="51.85546875" style="38" customWidth="1"/>
    <col min="14083" max="14083" width="44.140625" style="38" customWidth="1"/>
    <col min="14084" max="14084" width="30" style="38" customWidth="1"/>
    <col min="14085" max="14085" width="22" style="38" customWidth="1"/>
    <col min="14086" max="14086" width="14.5703125" style="38" customWidth="1"/>
    <col min="14087" max="14087" width="28" style="38" customWidth="1"/>
    <col min="14088" max="14088" width="9.140625" style="38"/>
    <col min="14089" max="14089" width="20.28515625" style="38" bestFit="1" customWidth="1"/>
    <col min="14090" max="14090" width="10" style="38" customWidth="1"/>
    <col min="14091" max="14091" width="9.28515625" style="38" bestFit="1" customWidth="1"/>
    <col min="14092" max="14336" width="9.140625" style="38"/>
    <col min="14337" max="14337" width="53.42578125" style="38" customWidth="1"/>
    <col min="14338" max="14338" width="51.85546875" style="38" customWidth="1"/>
    <col min="14339" max="14339" width="44.140625" style="38" customWidth="1"/>
    <col min="14340" max="14340" width="30" style="38" customWidth="1"/>
    <col min="14341" max="14341" width="22" style="38" customWidth="1"/>
    <col min="14342" max="14342" width="14.5703125" style="38" customWidth="1"/>
    <col min="14343" max="14343" width="28" style="38" customWidth="1"/>
    <col min="14344" max="14344" width="9.140625" style="38"/>
    <col min="14345" max="14345" width="20.28515625" style="38" bestFit="1" customWidth="1"/>
    <col min="14346" max="14346" width="10" style="38" customWidth="1"/>
    <col min="14347" max="14347" width="9.28515625" style="38" bestFit="1" customWidth="1"/>
    <col min="14348" max="14592" width="9.140625" style="38"/>
    <col min="14593" max="14593" width="53.42578125" style="38" customWidth="1"/>
    <col min="14594" max="14594" width="51.85546875" style="38" customWidth="1"/>
    <col min="14595" max="14595" width="44.140625" style="38" customWidth="1"/>
    <col min="14596" max="14596" width="30" style="38" customWidth="1"/>
    <col min="14597" max="14597" width="22" style="38" customWidth="1"/>
    <col min="14598" max="14598" width="14.5703125" style="38" customWidth="1"/>
    <col min="14599" max="14599" width="28" style="38" customWidth="1"/>
    <col min="14600" max="14600" width="9.140625" style="38"/>
    <col min="14601" max="14601" width="20.28515625" style="38" bestFit="1" customWidth="1"/>
    <col min="14602" max="14602" width="10" style="38" customWidth="1"/>
    <col min="14603" max="14603" width="9.28515625" style="38" bestFit="1" customWidth="1"/>
    <col min="14604" max="14848" width="9.140625" style="38"/>
    <col min="14849" max="14849" width="53.42578125" style="38" customWidth="1"/>
    <col min="14850" max="14850" width="51.85546875" style="38" customWidth="1"/>
    <col min="14851" max="14851" width="44.140625" style="38" customWidth="1"/>
    <col min="14852" max="14852" width="30" style="38" customWidth="1"/>
    <col min="14853" max="14853" width="22" style="38" customWidth="1"/>
    <col min="14854" max="14854" width="14.5703125" style="38" customWidth="1"/>
    <col min="14855" max="14855" width="28" style="38" customWidth="1"/>
    <col min="14856" max="14856" width="9.140625" style="38"/>
    <col min="14857" max="14857" width="20.28515625" style="38" bestFit="1" customWidth="1"/>
    <col min="14858" max="14858" width="10" style="38" customWidth="1"/>
    <col min="14859" max="14859" width="9.28515625" style="38" bestFit="1" customWidth="1"/>
    <col min="14860" max="15104" width="9.140625" style="38"/>
    <col min="15105" max="15105" width="53.42578125" style="38" customWidth="1"/>
    <col min="15106" max="15106" width="51.85546875" style="38" customWidth="1"/>
    <col min="15107" max="15107" width="44.140625" style="38" customWidth="1"/>
    <col min="15108" max="15108" width="30" style="38" customWidth="1"/>
    <col min="15109" max="15109" width="22" style="38" customWidth="1"/>
    <col min="15110" max="15110" width="14.5703125" style="38" customWidth="1"/>
    <col min="15111" max="15111" width="28" style="38" customWidth="1"/>
    <col min="15112" max="15112" width="9.140625" style="38"/>
    <col min="15113" max="15113" width="20.28515625" style="38" bestFit="1" customWidth="1"/>
    <col min="15114" max="15114" width="10" style="38" customWidth="1"/>
    <col min="15115" max="15115" width="9.28515625" style="38" bestFit="1" customWidth="1"/>
    <col min="15116" max="15360" width="9.140625" style="38"/>
    <col min="15361" max="15361" width="53.42578125" style="38" customWidth="1"/>
    <col min="15362" max="15362" width="51.85546875" style="38" customWidth="1"/>
    <col min="15363" max="15363" width="44.140625" style="38" customWidth="1"/>
    <col min="15364" max="15364" width="30" style="38" customWidth="1"/>
    <col min="15365" max="15365" width="22" style="38" customWidth="1"/>
    <col min="15366" max="15366" width="14.5703125" style="38" customWidth="1"/>
    <col min="15367" max="15367" width="28" style="38" customWidth="1"/>
    <col min="15368" max="15368" width="9.140625" style="38"/>
    <col min="15369" max="15369" width="20.28515625" style="38" bestFit="1" customWidth="1"/>
    <col min="15370" max="15370" width="10" style="38" customWidth="1"/>
    <col min="15371" max="15371" width="9.28515625" style="38" bestFit="1" customWidth="1"/>
    <col min="15372" max="15616" width="9.140625" style="38"/>
    <col min="15617" max="15617" width="53.42578125" style="38" customWidth="1"/>
    <col min="15618" max="15618" width="51.85546875" style="38" customWidth="1"/>
    <col min="15619" max="15619" width="44.140625" style="38" customWidth="1"/>
    <col min="15620" max="15620" width="30" style="38" customWidth="1"/>
    <col min="15621" max="15621" width="22" style="38" customWidth="1"/>
    <col min="15622" max="15622" width="14.5703125" style="38" customWidth="1"/>
    <col min="15623" max="15623" width="28" style="38" customWidth="1"/>
    <col min="15624" max="15624" width="9.140625" style="38"/>
    <col min="15625" max="15625" width="20.28515625" style="38" bestFit="1" customWidth="1"/>
    <col min="15626" max="15626" width="10" style="38" customWidth="1"/>
    <col min="15627" max="15627" width="9.28515625" style="38" bestFit="1" customWidth="1"/>
    <col min="15628" max="15872" width="9.140625" style="38"/>
    <col min="15873" max="15873" width="53.42578125" style="38" customWidth="1"/>
    <col min="15874" max="15874" width="51.85546875" style="38" customWidth="1"/>
    <col min="15875" max="15875" width="44.140625" style="38" customWidth="1"/>
    <col min="15876" max="15876" width="30" style="38" customWidth="1"/>
    <col min="15877" max="15877" width="22" style="38" customWidth="1"/>
    <col min="15878" max="15878" width="14.5703125" style="38" customWidth="1"/>
    <col min="15879" max="15879" width="28" style="38" customWidth="1"/>
    <col min="15880" max="15880" width="9.140625" style="38"/>
    <col min="15881" max="15881" width="20.28515625" style="38" bestFit="1" customWidth="1"/>
    <col min="15882" max="15882" width="10" style="38" customWidth="1"/>
    <col min="15883" max="15883" width="9.28515625" style="38" bestFit="1" customWidth="1"/>
    <col min="15884" max="16128" width="9.140625" style="38"/>
    <col min="16129" max="16129" width="53.42578125" style="38" customWidth="1"/>
    <col min="16130" max="16130" width="51.85546875" style="38" customWidth="1"/>
    <col min="16131" max="16131" width="44.140625" style="38" customWidth="1"/>
    <col min="16132" max="16132" width="30" style="38" customWidth="1"/>
    <col min="16133" max="16133" width="22" style="38" customWidth="1"/>
    <col min="16134" max="16134" width="14.5703125" style="38" customWidth="1"/>
    <col min="16135" max="16135" width="28" style="38" customWidth="1"/>
    <col min="16136" max="16136" width="9.140625" style="38"/>
    <col min="16137" max="16137" width="20.28515625" style="38" bestFit="1" customWidth="1"/>
    <col min="16138" max="16138" width="10" style="38" customWidth="1"/>
    <col min="16139" max="16139" width="9.28515625" style="38" bestFit="1" customWidth="1"/>
    <col min="16140" max="16384" width="9.140625" style="38"/>
  </cols>
  <sheetData>
    <row r="1" spans="1:10" s="32" customFormat="1" ht="30" customHeight="1" thickBot="1" x14ac:dyDescent="0.55000000000000004">
      <c r="A1" s="762"/>
      <c r="B1" s="762"/>
      <c r="C1" s="762"/>
      <c r="D1" s="762"/>
      <c r="E1" s="763"/>
    </row>
    <row r="2" spans="1:10" ht="24" thickBot="1" x14ac:dyDescent="0.4">
      <c r="A2" s="33" t="s">
        <v>231</v>
      </c>
      <c r="B2" s="34" t="s">
        <v>232</v>
      </c>
      <c r="C2" s="35" t="s">
        <v>233</v>
      </c>
      <c r="D2" s="36" t="s">
        <v>234</v>
      </c>
      <c r="E2" s="37" t="s">
        <v>235</v>
      </c>
    </row>
    <row r="3" spans="1:10" ht="23.25" x14ac:dyDescent="0.35">
      <c r="A3" s="39" t="s">
        <v>236</v>
      </c>
      <c r="B3" s="40" t="s">
        <v>237</v>
      </c>
      <c r="C3" s="41"/>
      <c r="D3" s="42"/>
      <c r="E3" s="42"/>
    </row>
    <row r="4" spans="1:10" ht="23.25" x14ac:dyDescent="0.35">
      <c r="A4" s="43" t="s">
        <v>238</v>
      </c>
      <c r="B4" s="44" t="s">
        <v>239</v>
      </c>
      <c r="G4" s="47"/>
      <c r="H4" s="47"/>
      <c r="I4" s="47"/>
      <c r="J4" s="47"/>
    </row>
    <row r="5" spans="1:10" ht="23.25" x14ac:dyDescent="0.35">
      <c r="A5" s="43" t="s">
        <v>240</v>
      </c>
      <c r="B5" s="44" t="s">
        <v>241</v>
      </c>
      <c r="D5" s="46" t="s">
        <v>242</v>
      </c>
      <c r="E5" s="46" t="s">
        <v>243</v>
      </c>
      <c r="G5" s="47"/>
      <c r="H5" s="47"/>
      <c r="I5" s="47"/>
      <c r="J5" s="47"/>
    </row>
    <row r="6" spans="1:10" ht="23.25" x14ac:dyDescent="0.35">
      <c r="A6" s="43" t="s">
        <v>244</v>
      </c>
      <c r="B6" s="44" t="s">
        <v>245</v>
      </c>
      <c r="C6" s="45" t="s">
        <v>246</v>
      </c>
      <c r="D6" s="48" t="s">
        <v>247</v>
      </c>
      <c r="G6" s="47"/>
      <c r="H6" s="47"/>
      <c r="I6" s="47"/>
      <c r="J6" s="47"/>
    </row>
    <row r="7" spans="1:10" ht="23.25" x14ac:dyDescent="0.35">
      <c r="A7" s="43" t="s">
        <v>248</v>
      </c>
      <c r="B7" s="44" t="s">
        <v>249</v>
      </c>
      <c r="D7" s="46" t="s">
        <v>250</v>
      </c>
      <c r="G7" s="47"/>
      <c r="H7" s="47"/>
      <c r="I7" s="47"/>
      <c r="J7" s="47"/>
    </row>
    <row r="8" spans="1:10" ht="23.25" x14ac:dyDescent="0.35">
      <c r="A8" s="43" t="s">
        <v>251</v>
      </c>
      <c r="B8" s="44" t="s">
        <v>252</v>
      </c>
      <c r="G8" s="47"/>
      <c r="H8" s="47"/>
      <c r="I8" s="47"/>
      <c r="J8" s="47"/>
    </row>
    <row r="9" spans="1:10" ht="23.25" x14ac:dyDescent="0.35">
      <c r="A9" s="43" t="s">
        <v>253</v>
      </c>
      <c r="B9" s="44" t="s">
        <v>254</v>
      </c>
      <c r="C9" s="45" t="s">
        <v>255</v>
      </c>
      <c r="G9" s="47"/>
      <c r="H9" s="47"/>
      <c r="I9" s="47"/>
      <c r="J9" s="47"/>
    </row>
    <row r="10" spans="1:10" ht="23.25" x14ac:dyDescent="0.35">
      <c r="A10" s="43" t="s">
        <v>256</v>
      </c>
      <c r="B10" s="44" t="s">
        <v>257</v>
      </c>
      <c r="C10" s="45" t="s">
        <v>258</v>
      </c>
      <c r="G10" s="47"/>
      <c r="H10" s="47"/>
      <c r="I10" s="47"/>
      <c r="J10" s="47"/>
    </row>
    <row r="11" spans="1:10" ht="23.25" x14ac:dyDescent="0.35">
      <c r="A11" s="43" t="s">
        <v>259</v>
      </c>
      <c r="C11" s="45" t="s">
        <v>260</v>
      </c>
      <c r="D11" s="49" t="s">
        <v>261</v>
      </c>
      <c r="F11" s="38" t="s">
        <v>262</v>
      </c>
      <c r="G11" s="47" t="s">
        <v>263</v>
      </c>
      <c r="H11" s="49" t="s">
        <v>264</v>
      </c>
      <c r="I11" s="47"/>
      <c r="J11" s="47"/>
    </row>
    <row r="12" spans="1:10" ht="23.25" x14ac:dyDescent="0.35">
      <c r="A12" s="43" t="s">
        <v>265</v>
      </c>
      <c r="B12" s="44" t="s">
        <v>266</v>
      </c>
      <c r="C12" s="50" t="s">
        <v>267</v>
      </c>
      <c r="D12" s="51"/>
      <c r="E12" s="46" t="s">
        <v>268</v>
      </c>
      <c r="G12" s="47" t="s">
        <v>269</v>
      </c>
      <c r="H12" s="45"/>
      <c r="I12" s="47"/>
      <c r="J12" s="47"/>
    </row>
    <row r="13" spans="1:10" ht="23.25" x14ac:dyDescent="0.35">
      <c r="A13" s="43" t="s">
        <v>270</v>
      </c>
      <c r="B13" s="52" t="s">
        <v>271</v>
      </c>
      <c r="C13" s="53" t="s">
        <v>272</v>
      </c>
      <c r="D13" s="54" t="s">
        <v>273</v>
      </c>
      <c r="E13" s="55" t="s">
        <v>274</v>
      </c>
      <c r="G13" s="47"/>
      <c r="H13" s="45"/>
      <c r="I13" s="47"/>
      <c r="J13" s="47"/>
    </row>
    <row r="14" spans="1:10" ht="23.25" x14ac:dyDescent="0.35">
      <c r="A14" s="43" t="s">
        <v>275</v>
      </c>
      <c r="D14" s="56" t="s">
        <v>276</v>
      </c>
      <c r="E14" s="57" t="s">
        <v>277</v>
      </c>
      <c r="G14" s="47"/>
      <c r="H14" s="45"/>
      <c r="I14" s="47"/>
      <c r="J14" s="47"/>
    </row>
    <row r="15" spans="1:10" ht="42" x14ac:dyDescent="0.35">
      <c r="A15" s="58" t="s">
        <v>278</v>
      </c>
      <c r="B15" s="59">
        <v>34852652</v>
      </c>
      <c r="D15" s="56"/>
      <c r="G15" s="47"/>
      <c r="H15" s="45"/>
      <c r="I15" s="47"/>
      <c r="J15" s="47"/>
    </row>
    <row r="16" spans="1:10" ht="23.25" x14ac:dyDescent="0.35">
      <c r="A16" s="43" t="s">
        <v>279</v>
      </c>
      <c r="B16" s="44" t="s">
        <v>280</v>
      </c>
      <c r="C16" s="50" t="s">
        <v>281</v>
      </c>
      <c r="D16" s="49"/>
      <c r="E16" s="46" t="s">
        <v>282</v>
      </c>
      <c r="G16" s="47"/>
      <c r="H16" s="45"/>
      <c r="I16" s="47"/>
      <c r="J16" s="47"/>
    </row>
    <row r="17" spans="1:10" ht="23.25" x14ac:dyDescent="0.35">
      <c r="A17" s="43" t="s">
        <v>283</v>
      </c>
      <c r="B17" s="44" t="s">
        <v>284</v>
      </c>
      <c r="C17" s="45" t="s">
        <v>285</v>
      </c>
      <c r="D17" s="46" t="s">
        <v>286</v>
      </c>
      <c r="E17" s="46" t="s">
        <v>287</v>
      </c>
      <c r="F17" s="57" t="s">
        <v>288</v>
      </c>
      <c r="G17" s="60" t="s">
        <v>289</v>
      </c>
      <c r="H17" s="45"/>
      <c r="I17" s="47"/>
      <c r="J17" s="47"/>
    </row>
    <row r="18" spans="1:10" ht="23.25" x14ac:dyDescent="0.35">
      <c r="A18" s="43" t="s">
        <v>290</v>
      </c>
      <c r="B18" s="44" t="s">
        <v>291</v>
      </c>
      <c r="C18" s="61" t="s">
        <v>292</v>
      </c>
      <c r="D18" s="62" t="s">
        <v>293</v>
      </c>
      <c r="F18" s="57"/>
      <c r="G18" s="60"/>
      <c r="H18" s="45"/>
      <c r="I18" s="47"/>
      <c r="J18" s="47"/>
    </row>
    <row r="19" spans="1:10" ht="23.25" x14ac:dyDescent="0.35">
      <c r="A19" s="43" t="s">
        <v>294</v>
      </c>
      <c r="B19" s="44" t="s">
        <v>285</v>
      </c>
      <c r="C19" s="45" t="s">
        <v>295</v>
      </c>
      <c r="G19" s="47"/>
      <c r="H19" s="47"/>
      <c r="I19" s="47"/>
      <c r="J19" s="47"/>
    </row>
    <row r="20" spans="1:10" ht="23.25" x14ac:dyDescent="0.35">
      <c r="A20" s="43" t="s">
        <v>296</v>
      </c>
      <c r="B20" s="44" t="s">
        <v>297</v>
      </c>
      <c r="C20" s="45" t="s">
        <v>298</v>
      </c>
      <c r="D20" s="63" t="s">
        <v>299</v>
      </c>
      <c r="E20" s="46" t="s">
        <v>297</v>
      </c>
      <c r="G20" s="47"/>
      <c r="H20" s="47"/>
      <c r="I20" s="47"/>
      <c r="J20" s="47"/>
    </row>
    <row r="21" spans="1:10" ht="23.25" x14ac:dyDescent="0.35">
      <c r="A21" s="43" t="s">
        <v>300</v>
      </c>
      <c r="C21" s="45" t="s">
        <v>301</v>
      </c>
      <c r="E21" s="46" t="s">
        <v>302</v>
      </c>
      <c r="G21" s="47"/>
      <c r="H21" s="47"/>
      <c r="I21" s="47"/>
      <c r="J21" s="47"/>
    </row>
    <row r="22" spans="1:10" ht="23.25" x14ac:dyDescent="0.35">
      <c r="A22" s="43" t="s">
        <v>303</v>
      </c>
      <c r="B22" s="44" t="s">
        <v>304</v>
      </c>
      <c r="C22" s="45" t="s">
        <v>305</v>
      </c>
      <c r="G22" s="47"/>
      <c r="H22" s="47"/>
      <c r="I22" s="47"/>
      <c r="J22" s="47"/>
    </row>
    <row r="23" spans="1:10" ht="23.25" x14ac:dyDescent="0.35">
      <c r="A23" s="43" t="s">
        <v>306</v>
      </c>
      <c r="B23" s="44" t="s">
        <v>307</v>
      </c>
      <c r="G23" s="47"/>
      <c r="H23" s="47"/>
      <c r="I23" s="47"/>
      <c r="J23" s="47"/>
    </row>
    <row r="24" spans="1:10" ht="23.25" x14ac:dyDescent="0.35">
      <c r="A24" s="43" t="s">
        <v>308</v>
      </c>
      <c r="B24" s="44" t="s">
        <v>309</v>
      </c>
      <c r="G24" s="47"/>
      <c r="H24" s="47"/>
      <c r="I24" s="47"/>
      <c r="J24" s="47"/>
    </row>
    <row r="25" spans="1:10" ht="23.25" x14ac:dyDescent="0.35">
      <c r="A25" s="43" t="s">
        <v>310</v>
      </c>
      <c r="B25" s="44" t="s">
        <v>311</v>
      </c>
      <c r="C25" s="45" t="s">
        <v>312</v>
      </c>
      <c r="D25" s="46" t="s">
        <v>313</v>
      </c>
      <c r="E25" s="46" t="s">
        <v>314</v>
      </c>
      <c r="G25" s="47"/>
      <c r="H25" s="47"/>
      <c r="I25" s="47"/>
      <c r="J25" s="47"/>
    </row>
    <row r="26" spans="1:10" ht="23.25" x14ac:dyDescent="0.35">
      <c r="A26" s="43" t="s">
        <v>315</v>
      </c>
      <c r="B26" s="44" t="s">
        <v>316</v>
      </c>
      <c r="G26" s="47"/>
      <c r="H26" s="47"/>
      <c r="I26" s="47"/>
      <c r="J26" s="47"/>
    </row>
    <row r="27" spans="1:10" ht="23.25" x14ac:dyDescent="0.35">
      <c r="A27" s="43" t="s">
        <v>317</v>
      </c>
      <c r="B27" s="44" t="s">
        <v>318</v>
      </c>
      <c r="C27" s="45" t="s">
        <v>319</v>
      </c>
      <c r="D27" s="46" t="s">
        <v>320</v>
      </c>
      <c r="G27" s="47"/>
      <c r="H27" s="47"/>
      <c r="I27" s="47"/>
      <c r="J27" s="47"/>
    </row>
    <row r="28" spans="1:10" ht="23.25" x14ac:dyDescent="0.35">
      <c r="A28" s="43" t="s">
        <v>321</v>
      </c>
      <c r="B28" s="44" t="s">
        <v>322</v>
      </c>
      <c r="G28" s="47"/>
      <c r="H28" s="47"/>
      <c r="I28" s="47"/>
      <c r="J28" s="47"/>
    </row>
    <row r="29" spans="1:10" ht="23.25" x14ac:dyDescent="0.35">
      <c r="A29" s="43" t="s">
        <v>323</v>
      </c>
      <c r="B29" s="44" t="s">
        <v>324</v>
      </c>
      <c r="G29" s="47"/>
      <c r="H29" s="47"/>
      <c r="I29" s="47"/>
      <c r="J29" s="47"/>
    </row>
    <row r="30" spans="1:10" ht="23.25" x14ac:dyDescent="0.35">
      <c r="A30" s="43" t="s">
        <v>325</v>
      </c>
      <c r="B30" s="44" t="s">
        <v>326</v>
      </c>
      <c r="G30" s="47"/>
      <c r="H30" s="47"/>
      <c r="I30" s="47"/>
      <c r="J30" s="47"/>
    </row>
    <row r="31" spans="1:10" ht="23.25" x14ac:dyDescent="0.35">
      <c r="A31" s="43" t="s">
        <v>327</v>
      </c>
      <c r="B31" s="44" t="s">
        <v>328</v>
      </c>
      <c r="G31" s="47"/>
      <c r="H31" s="47"/>
      <c r="I31" s="47"/>
      <c r="J31" s="47"/>
    </row>
    <row r="32" spans="1:10" ht="23.25" x14ac:dyDescent="0.35">
      <c r="A32" s="43" t="s">
        <v>329</v>
      </c>
      <c r="B32" s="44" t="s">
        <v>330</v>
      </c>
      <c r="E32" s="46" t="s">
        <v>331</v>
      </c>
      <c r="G32" s="47"/>
      <c r="H32" s="47"/>
      <c r="I32" s="47"/>
      <c r="J32" s="47"/>
    </row>
    <row r="33" spans="1:10" ht="23.25" x14ac:dyDescent="0.35">
      <c r="A33" s="43" t="s">
        <v>332</v>
      </c>
      <c r="B33" s="44" t="s">
        <v>333</v>
      </c>
      <c r="C33" s="45" t="s">
        <v>334</v>
      </c>
      <c r="D33" s="46" t="s">
        <v>335</v>
      </c>
      <c r="E33" s="64" t="s">
        <v>336</v>
      </c>
      <c r="F33" s="38" t="s">
        <v>337</v>
      </c>
      <c r="G33" s="47"/>
      <c r="H33" s="47"/>
      <c r="I33" s="47"/>
      <c r="J33" s="47"/>
    </row>
    <row r="34" spans="1:10" ht="23.25" x14ac:dyDescent="0.35">
      <c r="A34" s="43" t="s">
        <v>338</v>
      </c>
      <c r="C34" s="45" t="s">
        <v>339</v>
      </c>
      <c r="G34" s="47"/>
      <c r="H34" s="47"/>
      <c r="I34" s="47"/>
      <c r="J34" s="47"/>
    </row>
    <row r="35" spans="1:10" ht="23.25" x14ac:dyDescent="0.35">
      <c r="A35" s="43" t="s">
        <v>340</v>
      </c>
      <c r="B35" s="44" t="s">
        <v>341</v>
      </c>
      <c r="D35" s="46" t="s">
        <v>342</v>
      </c>
      <c r="G35" s="47"/>
      <c r="H35" s="47"/>
      <c r="I35" s="47"/>
      <c r="J35" s="47"/>
    </row>
    <row r="36" spans="1:10" ht="23.25" x14ac:dyDescent="0.35">
      <c r="A36" s="43" t="s">
        <v>343</v>
      </c>
      <c r="B36" s="44" t="s">
        <v>344</v>
      </c>
      <c r="C36" s="45" t="s">
        <v>345</v>
      </c>
      <c r="G36" s="47"/>
      <c r="H36" s="47"/>
      <c r="I36" s="47"/>
      <c r="J36" s="47"/>
    </row>
    <row r="37" spans="1:10" ht="23.25" x14ac:dyDescent="0.35">
      <c r="A37" s="43" t="s">
        <v>346</v>
      </c>
      <c r="B37" s="44" t="s">
        <v>347</v>
      </c>
      <c r="C37" s="45" t="s">
        <v>348</v>
      </c>
      <c r="G37" s="47"/>
      <c r="H37" s="47"/>
      <c r="I37" s="47"/>
      <c r="J37" s="47"/>
    </row>
    <row r="38" spans="1:10" ht="23.25" x14ac:dyDescent="0.35">
      <c r="A38" s="43" t="s">
        <v>349</v>
      </c>
      <c r="B38" s="44" t="s">
        <v>350</v>
      </c>
      <c r="G38" s="47"/>
      <c r="H38" s="47"/>
      <c r="I38" s="47"/>
      <c r="J38" s="47"/>
    </row>
    <row r="39" spans="1:10" ht="23.25" x14ac:dyDescent="0.35">
      <c r="A39" s="43" t="s">
        <v>351</v>
      </c>
      <c r="B39" s="44" t="s">
        <v>352</v>
      </c>
      <c r="C39" s="45" t="s">
        <v>353</v>
      </c>
      <c r="G39" s="47"/>
      <c r="H39" s="47"/>
      <c r="I39" s="47"/>
      <c r="J39" s="47"/>
    </row>
    <row r="40" spans="1:10" ht="23.25" x14ac:dyDescent="0.35">
      <c r="A40" s="43" t="s">
        <v>354</v>
      </c>
      <c r="B40" s="44" t="s">
        <v>355</v>
      </c>
      <c r="G40" s="47"/>
      <c r="H40" s="47"/>
      <c r="I40" s="47"/>
      <c r="J40" s="47"/>
    </row>
    <row r="41" spans="1:10" ht="23.25" x14ac:dyDescent="0.35">
      <c r="A41" s="43" t="s">
        <v>356</v>
      </c>
      <c r="B41" s="44" t="s">
        <v>357</v>
      </c>
      <c r="C41" s="45" t="s">
        <v>358</v>
      </c>
      <c r="G41" s="47"/>
      <c r="H41" s="47"/>
      <c r="I41" s="47"/>
      <c r="J41" s="47"/>
    </row>
    <row r="42" spans="1:10" ht="23.25" x14ac:dyDescent="0.35">
      <c r="A42" s="43" t="s">
        <v>359</v>
      </c>
      <c r="B42" s="44" t="s">
        <v>360</v>
      </c>
      <c r="G42" s="47"/>
      <c r="H42" s="47"/>
      <c r="I42" s="47"/>
      <c r="J42" s="47"/>
    </row>
    <row r="43" spans="1:10" ht="23.25" x14ac:dyDescent="0.35">
      <c r="A43" s="43" t="s">
        <v>361</v>
      </c>
      <c r="B43" s="44" t="s">
        <v>362</v>
      </c>
      <c r="C43" s="65" t="s">
        <v>363</v>
      </c>
      <c r="D43" s="46" t="s">
        <v>364</v>
      </c>
      <c r="G43" s="47"/>
      <c r="H43" s="47"/>
      <c r="I43" s="47"/>
      <c r="J43" s="47"/>
    </row>
    <row r="44" spans="1:10" ht="23.25" x14ac:dyDescent="0.35">
      <c r="A44" s="43" t="s">
        <v>365</v>
      </c>
      <c r="B44" s="44" t="s">
        <v>366</v>
      </c>
      <c r="D44" s="46" t="s">
        <v>367</v>
      </c>
      <c r="G44" s="47"/>
      <c r="H44" s="47"/>
      <c r="I44" s="47"/>
      <c r="J44" s="47"/>
    </row>
    <row r="45" spans="1:10" ht="23.25" x14ac:dyDescent="0.35">
      <c r="A45" s="43" t="s">
        <v>368</v>
      </c>
      <c r="B45" s="44" t="s">
        <v>369</v>
      </c>
      <c r="E45" s="46" t="s">
        <v>370</v>
      </c>
      <c r="G45" s="47"/>
      <c r="H45" s="47"/>
      <c r="I45" s="47"/>
      <c r="J45" s="47"/>
    </row>
    <row r="46" spans="1:10" ht="23.25" x14ac:dyDescent="0.35">
      <c r="A46" s="43" t="s">
        <v>371</v>
      </c>
      <c r="B46" s="44" t="s">
        <v>372</v>
      </c>
      <c r="E46" s="46" t="s">
        <v>373</v>
      </c>
    </row>
    <row r="47" spans="1:10" ht="23.25" x14ac:dyDescent="0.35">
      <c r="A47" s="43" t="s">
        <v>374</v>
      </c>
      <c r="B47" s="44" t="s">
        <v>375</v>
      </c>
      <c r="C47" s="45" t="s">
        <v>376</v>
      </c>
      <c r="F47" s="38" t="s">
        <v>377</v>
      </c>
      <c r="G47" s="38" t="s">
        <v>378</v>
      </c>
    </row>
    <row r="48" spans="1:10" ht="23.25" x14ac:dyDescent="0.35">
      <c r="A48" s="43" t="s">
        <v>379</v>
      </c>
      <c r="B48" s="44" t="s">
        <v>380</v>
      </c>
      <c r="C48" s="45" t="s">
        <v>381</v>
      </c>
      <c r="D48" s="66" t="s">
        <v>382</v>
      </c>
    </row>
    <row r="49" spans="1:5" ht="23.25" x14ac:dyDescent="0.35">
      <c r="A49" s="43" t="s">
        <v>303</v>
      </c>
      <c r="B49" s="44" t="s">
        <v>383</v>
      </c>
    </row>
    <row r="50" spans="1:5" ht="23.25" x14ac:dyDescent="0.35">
      <c r="A50" s="43" t="s">
        <v>384</v>
      </c>
      <c r="B50" s="44" t="s">
        <v>385</v>
      </c>
    </row>
    <row r="51" spans="1:5" ht="23.25" x14ac:dyDescent="0.35">
      <c r="A51" s="43" t="s">
        <v>386</v>
      </c>
      <c r="B51" s="44" t="s">
        <v>387</v>
      </c>
    </row>
    <row r="52" spans="1:5" ht="23.25" x14ac:dyDescent="0.35">
      <c r="A52" s="43" t="s">
        <v>388</v>
      </c>
      <c r="B52" s="44" t="s">
        <v>389</v>
      </c>
    </row>
    <row r="53" spans="1:5" ht="23.25" x14ac:dyDescent="0.35">
      <c r="A53" s="43" t="s">
        <v>390</v>
      </c>
      <c r="B53" s="44" t="s">
        <v>391</v>
      </c>
      <c r="C53" s="45" t="s">
        <v>392</v>
      </c>
      <c r="D53" s="46" t="s">
        <v>393</v>
      </c>
      <c r="E53" s="46" t="s">
        <v>394</v>
      </c>
    </row>
    <row r="54" spans="1:5" ht="23.25" x14ac:dyDescent="0.35">
      <c r="A54" s="43" t="s">
        <v>395</v>
      </c>
      <c r="B54" s="44" t="s">
        <v>396</v>
      </c>
    </row>
    <row r="55" spans="1:5" ht="23.25" x14ac:dyDescent="0.35">
      <c r="A55" s="67" t="s">
        <v>397</v>
      </c>
      <c r="B55" s="44" t="s">
        <v>398</v>
      </c>
    </row>
    <row r="56" spans="1:5" ht="23.25" x14ac:dyDescent="0.35">
      <c r="A56" s="67" t="s">
        <v>397</v>
      </c>
      <c r="B56" s="44" t="s">
        <v>399</v>
      </c>
      <c r="E56" s="46" t="s">
        <v>400</v>
      </c>
    </row>
    <row r="57" spans="1:5" ht="23.25" x14ac:dyDescent="0.35">
      <c r="A57" s="43" t="s">
        <v>401</v>
      </c>
      <c r="B57" s="44" t="s">
        <v>402</v>
      </c>
      <c r="E57" s="46" t="s">
        <v>403</v>
      </c>
    </row>
    <row r="58" spans="1:5" ht="23.25" x14ac:dyDescent="0.35">
      <c r="A58" s="43" t="s">
        <v>404</v>
      </c>
      <c r="E58" s="46" t="s">
        <v>405</v>
      </c>
    </row>
    <row r="59" spans="1:5" ht="23.25" x14ac:dyDescent="0.35">
      <c r="A59" s="43" t="s">
        <v>406</v>
      </c>
      <c r="E59" s="46" t="s">
        <v>407</v>
      </c>
    </row>
    <row r="60" spans="1:5" ht="23.25" x14ac:dyDescent="0.35">
      <c r="A60" s="43" t="s">
        <v>408</v>
      </c>
      <c r="B60" s="44" t="s">
        <v>409</v>
      </c>
      <c r="E60" s="46" t="s">
        <v>410</v>
      </c>
    </row>
    <row r="61" spans="1:5" ht="23.25" x14ac:dyDescent="0.35">
      <c r="A61" s="67" t="s">
        <v>388</v>
      </c>
      <c r="B61" s="68" t="s">
        <v>411</v>
      </c>
    </row>
    <row r="62" spans="1:5" ht="23.25" x14ac:dyDescent="0.35">
      <c r="A62" s="43" t="s">
        <v>412</v>
      </c>
      <c r="B62" s="44" t="s">
        <v>413</v>
      </c>
    </row>
    <row r="63" spans="1:5" ht="23.25" x14ac:dyDescent="0.35">
      <c r="A63" s="43" t="s">
        <v>414</v>
      </c>
      <c r="B63" s="44" t="s">
        <v>415</v>
      </c>
      <c r="C63" s="45" t="s">
        <v>416</v>
      </c>
      <c r="E63" s="46" t="s">
        <v>417</v>
      </c>
    </row>
    <row r="64" spans="1:5" ht="23.25" x14ac:dyDescent="0.35">
      <c r="A64" s="43" t="s">
        <v>418</v>
      </c>
      <c r="B64" s="44" t="s">
        <v>419</v>
      </c>
      <c r="C64" s="69" t="s">
        <v>420</v>
      </c>
    </row>
    <row r="65" spans="1:5" ht="23.25" x14ac:dyDescent="0.35">
      <c r="A65" s="43" t="s">
        <v>421</v>
      </c>
      <c r="E65" s="46" t="s">
        <v>422</v>
      </c>
    </row>
    <row r="66" spans="1:5" ht="23.25" x14ac:dyDescent="0.35">
      <c r="A66" s="43" t="s">
        <v>423</v>
      </c>
      <c r="B66" s="44" t="s">
        <v>424</v>
      </c>
      <c r="C66" s="45" t="s">
        <v>425</v>
      </c>
      <c r="E66" s="46" t="s">
        <v>426</v>
      </c>
    </row>
    <row r="67" spans="1:5" ht="23.25" x14ac:dyDescent="0.35">
      <c r="A67" s="43" t="s">
        <v>427</v>
      </c>
      <c r="B67" s="44" t="s">
        <v>428</v>
      </c>
    </row>
    <row r="68" spans="1:5" ht="23.25" x14ac:dyDescent="0.35">
      <c r="A68" s="43" t="s">
        <v>429</v>
      </c>
      <c r="C68" s="45" t="s">
        <v>430</v>
      </c>
    </row>
    <row r="69" spans="1:5" ht="23.25" x14ac:dyDescent="0.35">
      <c r="A69" s="43" t="s">
        <v>431</v>
      </c>
      <c r="B69" s="70">
        <v>34221967</v>
      </c>
      <c r="C69" s="45" t="s">
        <v>432</v>
      </c>
      <c r="D69" s="46" t="s">
        <v>433</v>
      </c>
      <c r="E69" s="63" t="s">
        <v>434</v>
      </c>
    </row>
    <row r="70" spans="1:5" ht="23.25" x14ac:dyDescent="0.35">
      <c r="A70" s="43" t="s">
        <v>435</v>
      </c>
      <c r="B70" s="44" t="s">
        <v>436</v>
      </c>
      <c r="C70" s="71" t="s">
        <v>437</v>
      </c>
      <c r="D70" s="46" t="s">
        <v>438</v>
      </c>
    </row>
    <row r="71" spans="1:5" ht="23.25" x14ac:dyDescent="0.35">
      <c r="A71" s="43" t="s">
        <v>439</v>
      </c>
      <c r="B71" s="44" t="s">
        <v>440</v>
      </c>
    </row>
    <row r="72" spans="1:5" ht="23.25" x14ac:dyDescent="0.35">
      <c r="A72" s="43" t="s">
        <v>441</v>
      </c>
      <c r="B72" s="44" t="s">
        <v>442</v>
      </c>
      <c r="D72" s="46" t="s">
        <v>443</v>
      </c>
    </row>
    <row r="73" spans="1:5" ht="23.25" x14ac:dyDescent="0.35">
      <c r="A73" s="43" t="s">
        <v>444</v>
      </c>
      <c r="C73" s="45" t="s">
        <v>445</v>
      </c>
      <c r="E73" s="46" t="s">
        <v>446</v>
      </c>
    </row>
    <row r="74" spans="1:5" ht="23.25" x14ac:dyDescent="0.35">
      <c r="A74" s="43" t="s">
        <v>447</v>
      </c>
      <c r="B74" s="44" t="s">
        <v>326</v>
      </c>
    </row>
    <row r="75" spans="1:5" ht="23.25" x14ac:dyDescent="0.35">
      <c r="A75" s="43" t="s">
        <v>448</v>
      </c>
      <c r="B75" s="44" t="s">
        <v>449</v>
      </c>
      <c r="D75" s="46" t="s">
        <v>450</v>
      </c>
    </row>
    <row r="76" spans="1:5" ht="23.25" x14ac:dyDescent="0.35">
      <c r="A76" s="43" t="s">
        <v>451</v>
      </c>
      <c r="B76" s="44" t="s">
        <v>452</v>
      </c>
    </row>
    <row r="77" spans="1:5" ht="23.25" x14ac:dyDescent="0.35">
      <c r="A77" s="43" t="s">
        <v>453</v>
      </c>
      <c r="B77" s="44" t="s">
        <v>454</v>
      </c>
    </row>
    <row r="78" spans="1:5" ht="23.25" x14ac:dyDescent="0.35">
      <c r="A78" s="43" t="s">
        <v>455</v>
      </c>
      <c r="B78" s="44" t="s">
        <v>456</v>
      </c>
    </row>
    <row r="79" spans="1:5" ht="23.25" x14ac:dyDescent="0.35">
      <c r="A79" s="43" t="s">
        <v>457</v>
      </c>
      <c r="B79" s="44" t="s">
        <v>458</v>
      </c>
    </row>
    <row r="80" spans="1:5" ht="23.25" x14ac:dyDescent="0.35">
      <c r="A80" s="43" t="s">
        <v>459</v>
      </c>
      <c r="B80" s="44" t="s">
        <v>460</v>
      </c>
      <c r="C80" s="45" t="s">
        <v>461</v>
      </c>
    </row>
    <row r="81" spans="1:5" ht="23.25" x14ac:dyDescent="0.35">
      <c r="A81" s="43" t="s">
        <v>462</v>
      </c>
      <c r="B81" s="44" t="s">
        <v>463</v>
      </c>
      <c r="D81" s="72" t="s">
        <v>464</v>
      </c>
      <c r="E81" s="46" t="s">
        <v>465</v>
      </c>
    </row>
    <row r="82" spans="1:5" ht="23.25" x14ac:dyDescent="0.35">
      <c r="A82" s="43" t="s">
        <v>466</v>
      </c>
      <c r="B82" s="44" t="s">
        <v>467</v>
      </c>
      <c r="E82" s="46" t="s">
        <v>468</v>
      </c>
    </row>
    <row r="83" spans="1:5" ht="23.25" x14ac:dyDescent="0.35">
      <c r="A83" s="43" t="s">
        <v>469</v>
      </c>
    </row>
    <row r="84" spans="1:5" ht="23.25" x14ac:dyDescent="0.35">
      <c r="A84" s="43" t="s">
        <v>470</v>
      </c>
      <c r="B84" s="44" t="s">
        <v>471</v>
      </c>
    </row>
    <row r="85" spans="1:5" ht="23.25" x14ac:dyDescent="0.35">
      <c r="A85" s="43" t="s">
        <v>472</v>
      </c>
      <c r="B85" s="44" t="s">
        <v>473</v>
      </c>
    </row>
    <row r="86" spans="1:5" ht="23.25" x14ac:dyDescent="0.35">
      <c r="A86" s="43" t="s">
        <v>474</v>
      </c>
      <c r="B86" s="44" t="s">
        <v>475</v>
      </c>
    </row>
    <row r="87" spans="1:5" ht="23.25" x14ac:dyDescent="0.35">
      <c r="A87" s="43" t="s">
        <v>476</v>
      </c>
      <c r="B87" s="44" t="s">
        <v>477</v>
      </c>
    </row>
    <row r="88" spans="1:5" ht="23.25" x14ac:dyDescent="0.35">
      <c r="A88" s="43" t="s">
        <v>478</v>
      </c>
      <c r="B88" s="44" t="s">
        <v>479</v>
      </c>
    </row>
    <row r="89" spans="1:5" ht="23.25" x14ac:dyDescent="0.35">
      <c r="A89" s="43" t="s">
        <v>480</v>
      </c>
      <c r="E89" s="46" t="s">
        <v>481</v>
      </c>
    </row>
    <row r="90" spans="1:5" ht="23.25" x14ac:dyDescent="0.35">
      <c r="A90" s="43" t="s">
        <v>482</v>
      </c>
      <c r="B90" s="44" t="s">
        <v>483</v>
      </c>
      <c r="D90" s="46" t="s">
        <v>484</v>
      </c>
    </row>
    <row r="91" spans="1:5" ht="23.25" x14ac:dyDescent="0.35">
      <c r="A91" s="43" t="s">
        <v>485</v>
      </c>
      <c r="B91" s="44" t="s">
        <v>486</v>
      </c>
    </row>
    <row r="92" spans="1:5" ht="23.25" x14ac:dyDescent="0.35">
      <c r="A92" s="43" t="s">
        <v>487</v>
      </c>
      <c r="B92" s="44" t="s">
        <v>488</v>
      </c>
    </row>
    <row r="93" spans="1:5" ht="23.25" x14ac:dyDescent="0.35">
      <c r="A93" s="43" t="s">
        <v>489</v>
      </c>
      <c r="B93" s="44" t="s">
        <v>490</v>
      </c>
    </row>
    <row r="94" spans="1:5" ht="23.25" x14ac:dyDescent="0.35">
      <c r="A94" s="43" t="s">
        <v>491</v>
      </c>
      <c r="B94" s="44" t="s">
        <v>492</v>
      </c>
    </row>
    <row r="95" spans="1:5" ht="23.25" x14ac:dyDescent="0.35">
      <c r="A95" s="43" t="s">
        <v>493</v>
      </c>
      <c r="B95" s="44" t="s">
        <v>494</v>
      </c>
    </row>
    <row r="96" spans="1:5" ht="23.25" x14ac:dyDescent="0.35">
      <c r="A96" s="43" t="s">
        <v>495</v>
      </c>
      <c r="B96" s="44" t="s">
        <v>496</v>
      </c>
    </row>
    <row r="97" spans="1:6" ht="23.25" x14ac:dyDescent="0.35">
      <c r="A97" s="43" t="s">
        <v>497</v>
      </c>
      <c r="B97" s="44" t="s">
        <v>498</v>
      </c>
    </row>
    <row r="98" spans="1:6" ht="23.25" x14ac:dyDescent="0.35">
      <c r="A98" s="43" t="s">
        <v>499</v>
      </c>
      <c r="B98" s="44" t="s">
        <v>500</v>
      </c>
    </row>
    <row r="99" spans="1:6" ht="23.25" x14ac:dyDescent="0.35">
      <c r="A99" s="43" t="s">
        <v>501</v>
      </c>
      <c r="B99" s="44" t="s">
        <v>502</v>
      </c>
      <c r="D99" s="46" t="s">
        <v>503</v>
      </c>
    </row>
    <row r="100" spans="1:6" ht="23.25" x14ac:dyDescent="0.35">
      <c r="A100" s="43" t="s">
        <v>504</v>
      </c>
      <c r="B100" s="44" t="s">
        <v>505</v>
      </c>
    </row>
    <row r="101" spans="1:6" ht="23.25" x14ac:dyDescent="0.35">
      <c r="A101" s="43" t="s">
        <v>506</v>
      </c>
      <c r="B101" s="44" t="s">
        <v>507</v>
      </c>
      <c r="C101" s="45" t="s">
        <v>508</v>
      </c>
      <c r="E101" s="46" t="s">
        <v>509</v>
      </c>
      <c r="F101" s="73" t="s">
        <v>510</v>
      </c>
    </row>
    <row r="102" spans="1:6" ht="46.5" x14ac:dyDescent="0.35">
      <c r="A102" s="43" t="s">
        <v>325</v>
      </c>
      <c r="B102" s="74" t="s">
        <v>511</v>
      </c>
      <c r="C102" s="45" t="s">
        <v>512</v>
      </c>
      <c r="D102" s="46" t="s">
        <v>513</v>
      </c>
    </row>
    <row r="103" spans="1:6" ht="23.25" x14ac:dyDescent="0.35">
      <c r="A103" s="43" t="s">
        <v>514</v>
      </c>
      <c r="B103" s="44" t="s">
        <v>515</v>
      </c>
    </row>
    <row r="104" spans="1:6" ht="23.25" x14ac:dyDescent="0.35">
      <c r="A104" s="43" t="s">
        <v>516</v>
      </c>
      <c r="B104" s="44" t="s">
        <v>517</v>
      </c>
      <c r="D104" s="46" t="s">
        <v>438</v>
      </c>
    </row>
    <row r="105" spans="1:6" ht="23.25" x14ac:dyDescent="0.35">
      <c r="A105" s="43" t="s">
        <v>518</v>
      </c>
      <c r="B105" s="44" t="s">
        <v>519</v>
      </c>
    </row>
    <row r="106" spans="1:6" ht="23.25" x14ac:dyDescent="0.35">
      <c r="A106" s="43" t="s">
        <v>518</v>
      </c>
      <c r="B106" s="44" t="s">
        <v>520</v>
      </c>
    </row>
    <row r="107" spans="1:6" ht="23.25" x14ac:dyDescent="0.35">
      <c r="A107" s="43" t="s">
        <v>521</v>
      </c>
      <c r="B107" s="44" t="s">
        <v>522</v>
      </c>
    </row>
    <row r="108" spans="1:6" ht="23.25" x14ac:dyDescent="0.35">
      <c r="A108" s="43" t="s">
        <v>523</v>
      </c>
      <c r="B108" s="59" t="s">
        <v>524</v>
      </c>
      <c r="C108" s="45" t="s">
        <v>525</v>
      </c>
      <c r="D108" s="46" t="s">
        <v>526</v>
      </c>
      <c r="E108" s="46" t="s">
        <v>527</v>
      </c>
    </row>
    <row r="109" spans="1:6" ht="23.25" x14ac:dyDescent="0.35">
      <c r="A109" s="43" t="s">
        <v>528</v>
      </c>
      <c r="B109" s="44" t="s">
        <v>529</v>
      </c>
    </row>
    <row r="110" spans="1:6" ht="23.25" x14ac:dyDescent="0.35">
      <c r="A110" s="43" t="s">
        <v>530</v>
      </c>
      <c r="E110" s="46" t="s">
        <v>531</v>
      </c>
    </row>
    <row r="111" spans="1:6" ht="23.25" x14ac:dyDescent="0.35">
      <c r="A111" s="43" t="s">
        <v>532</v>
      </c>
      <c r="B111" s="44" t="s">
        <v>533</v>
      </c>
      <c r="E111" s="46" t="s">
        <v>534</v>
      </c>
    </row>
    <row r="112" spans="1:6" ht="23.25" x14ac:dyDescent="0.35">
      <c r="A112" s="43" t="s">
        <v>535</v>
      </c>
      <c r="B112" s="44" t="s">
        <v>536</v>
      </c>
    </row>
    <row r="113" spans="1:7" ht="23.25" x14ac:dyDescent="0.35">
      <c r="A113" s="43" t="s">
        <v>537</v>
      </c>
      <c r="B113" s="44" t="s">
        <v>538</v>
      </c>
      <c r="C113" s="45" t="s">
        <v>539</v>
      </c>
    </row>
    <row r="114" spans="1:7" ht="23.25" x14ac:dyDescent="0.35">
      <c r="A114" s="43" t="s">
        <v>540</v>
      </c>
      <c r="E114" s="46" t="s">
        <v>541</v>
      </c>
    </row>
    <row r="115" spans="1:7" ht="23.25" x14ac:dyDescent="0.35">
      <c r="A115" s="43" t="s">
        <v>542</v>
      </c>
      <c r="B115" s="44" t="s">
        <v>543</v>
      </c>
      <c r="E115" s="46" t="s">
        <v>544</v>
      </c>
    </row>
    <row r="116" spans="1:7" ht="23.25" x14ac:dyDescent="0.35">
      <c r="A116" s="43" t="s">
        <v>545</v>
      </c>
      <c r="B116" s="44" t="s">
        <v>546</v>
      </c>
    </row>
    <row r="117" spans="1:7" ht="23.25" x14ac:dyDescent="0.35">
      <c r="A117" s="43" t="s">
        <v>547</v>
      </c>
      <c r="B117" s="44" t="s">
        <v>548</v>
      </c>
    </row>
    <row r="118" spans="1:7" ht="23.25" x14ac:dyDescent="0.35">
      <c r="A118" s="43" t="s">
        <v>549</v>
      </c>
      <c r="B118" s="44" t="s">
        <v>550</v>
      </c>
      <c r="E118" s="46" t="s">
        <v>551</v>
      </c>
    </row>
    <row r="119" spans="1:7" ht="23.25" x14ac:dyDescent="0.35">
      <c r="A119" s="43" t="s">
        <v>552</v>
      </c>
      <c r="B119" s="75" t="s">
        <v>553</v>
      </c>
      <c r="E119" s="46" t="s">
        <v>554</v>
      </c>
    </row>
    <row r="120" spans="1:7" ht="23.25" x14ac:dyDescent="0.35">
      <c r="A120" s="43" t="s">
        <v>555</v>
      </c>
      <c r="B120" s="75" t="s">
        <v>556</v>
      </c>
      <c r="E120" s="46" t="s">
        <v>557</v>
      </c>
      <c r="F120" s="38" t="s">
        <v>558</v>
      </c>
    </row>
    <row r="121" spans="1:7" ht="23.25" x14ac:dyDescent="0.35">
      <c r="A121" s="43" t="s">
        <v>559</v>
      </c>
      <c r="B121" s="44" t="s">
        <v>560</v>
      </c>
      <c r="D121" s="76" t="s">
        <v>561</v>
      </c>
    </row>
    <row r="122" spans="1:7" ht="23.25" x14ac:dyDescent="0.35">
      <c r="A122" s="43" t="s">
        <v>562</v>
      </c>
      <c r="B122" s="44" t="s">
        <v>563</v>
      </c>
      <c r="E122" s="46" t="s">
        <v>564</v>
      </c>
    </row>
    <row r="123" spans="1:7" ht="23.25" x14ac:dyDescent="0.35">
      <c r="A123" s="43" t="s">
        <v>565</v>
      </c>
      <c r="B123" s="44" t="s">
        <v>566</v>
      </c>
    </row>
    <row r="124" spans="1:7" ht="48.75" x14ac:dyDescent="0.35">
      <c r="A124" s="43" t="s">
        <v>567</v>
      </c>
      <c r="B124" s="44" t="s">
        <v>568</v>
      </c>
      <c r="C124" s="77" t="s">
        <v>569</v>
      </c>
      <c r="D124" s="46" t="s">
        <v>570</v>
      </c>
      <c r="E124" s="46" t="s">
        <v>571</v>
      </c>
      <c r="F124" s="78" t="s">
        <v>572</v>
      </c>
      <c r="G124" s="79"/>
    </row>
    <row r="125" spans="1:7" ht="23.25" x14ac:dyDescent="0.35">
      <c r="A125" s="43" t="s">
        <v>573</v>
      </c>
      <c r="C125" s="77" t="s">
        <v>574</v>
      </c>
      <c r="E125" s="80"/>
      <c r="G125" s="79"/>
    </row>
    <row r="126" spans="1:7" ht="23.25" x14ac:dyDescent="0.35">
      <c r="A126" s="43" t="s">
        <v>547</v>
      </c>
      <c r="B126" s="44" t="s">
        <v>575</v>
      </c>
    </row>
    <row r="127" spans="1:7" ht="23.25" x14ac:dyDescent="0.35">
      <c r="A127" s="43" t="s">
        <v>576</v>
      </c>
      <c r="B127" s="44" t="s">
        <v>577</v>
      </c>
    </row>
    <row r="128" spans="1:7" ht="25.5" customHeight="1" x14ac:dyDescent="0.35">
      <c r="A128" s="43" t="s">
        <v>578</v>
      </c>
      <c r="B128" s="81" t="s">
        <v>579</v>
      </c>
      <c r="E128" s="46" t="s">
        <v>580</v>
      </c>
      <c r="F128" s="38" t="s">
        <v>581</v>
      </c>
    </row>
    <row r="129" spans="1:5" ht="23.25" x14ac:dyDescent="0.35">
      <c r="A129" s="43" t="s">
        <v>582</v>
      </c>
      <c r="B129" s="81" t="s">
        <v>583</v>
      </c>
    </row>
    <row r="130" spans="1:5" ht="23.25" x14ac:dyDescent="0.35">
      <c r="A130" s="43" t="s">
        <v>584</v>
      </c>
      <c r="B130" s="44" t="s">
        <v>585</v>
      </c>
      <c r="E130" s="46" t="s">
        <v>586</v>
      </c>
    </row>
    <row r="131" spans="1:5" ht="23.25" x14ac:dyDescent="0.35">
      <c r="A131" s="43" t="s">
        <v>587</v>
      </c>
      <c r="B131" s="68" t="s">
        <v>588</v>
      </c>
      <c r="C131" s="71" t="s">
        <v>589</v>
      </c>
      <c r="D131" s="66"/>
      <c r="E131" s="46" t="s">
        <v>590</v>
      </c>
    </row>
    <row r="132" spans="1:5" ht="23.25" x14ac:dyDescent="0.35">
      <c r="A132" s="43" t="s">
        <v>485</v>
      </c>
      <c r="B132" s="44" t="s">
        <v>591</v>
      </c>
      <c r="D132" s="46" t="s">
        <v>484</v>
      </c>
    </row>
    <row r="133" spans="1:5" ht="23.25" x14ac:dyDescent="0.35">
      <c r="A133" s="43" t="s">
        <v>592</v>
      </c>
      <c r="B133" s="44" t="s">
        <v>593</v>
      </c>
    </row>
    <row r="134" spans="1:5" ht="23.25" x14ac:dyDescent="0.35">
      <c r="A134" s="43" t="s">
        <v>594</v>
      </c>
      <c r="B134" s="44" t="s">
        <v>595</v>
      </c>
      <c r="D134" s="46" t="s">
        <v>596</v>
      </c>
    </row>
    <row r="135" spans="1:5" ht="23.25" x14ac:dyDescent="0.35">
      <c r="A135" s="43" t="s">
        <v>597</v>
      </c>
      <c r="B135" s="44" t="s">
        <v>498</v>
      </c>
      <c r="C135" s="45" t="s">
        <v>598</v>
      </c>
    </row>
    <row r="136" spans="1:5" ht="23.25" x14ac:dyDescent="0.35">
      <c r="A136" s="43" t="s">
        <v>599</v>
      </c>
      <c r="B136" s="44" t="s">
        <v>600</v>
      </c>
      <c r="E136" s="46" t="s">
        <v>601</v>
      </c>
    </row>
    <row r="137" spans="1:5" ht="23.25" x14ac:dyDescent="0.35">
      <c r="A137" s="43" t="s">
        <v>602</v>
      </c>
      <c r="B137" s="44" t="s">
        <v>603</v>
      </c>
    </row>
    <row r="138" spans="1:5" ht="23.25" x14ac:dyDescent="0.35">
      <c r="A138" s="43" t="s">
        <v>604</v>
      </c>
      <c r="B138" s="44" t="s">
        <v>605</v>
      </c>
    </row>
    <row r="139" spans="1:5" ht="23.25" x14ac:dyDescent="0.35">
      <c r="A139" s="43" t="s">
        <v>606</v>
      </c>
      <c r="B139" s="44" t="s">
        <v>607</v>
      </c>
      <c r="C139" s="45" t="s">
        <v>608</v>
      </c>
      <c r="E139" s="46" t="s">
        <v>609</v>
      </c>
    </row>
    <row r="140" spans="1:5" ht="23.25" x14ac:dyDescent="0.35">
      <c r="A140" s="43" t="s">
        <v>610</v>
      </c>
      <c r="B140" s="44" t="s">
        <v>611</v>
      </c>
    </row>
    <row r="141" spans="1:5" ht="23.25" x14ac:dyDescent="0.35">
      <c r="A141" s="43" t="s">
        <v>612</v>
      </c>
      <c r="B141" s="44" t="s">
        <v>613</v>
      </c>
      <c r="C141" s="82" t="s">
        <v>614</v>
      </c>
    </row>
    <row r="142" spans="1:5" ht="23.25" x14ac:dyDescent="0.35">
      <c r="A142" s="43" t="s">
        <v>615</v>
      </c>
      <c r="B142" s="44" t="s">
        <v>616</v>
      </c>
      <c r="C142" s="82" t="s">
        <v>617</v>
      </c>
    </row>
    <row r="143" spans="1:5" ht="23.25" x14ac:dyDescent="0.35">
      <c r="A143" s="43" t="s">
        <v>618</v>
      </c>
      <c r="B143" s="44" t="s">
        <v>619</v>
      </c>
    </row>
    <row r="144" spans="1:5" ht="23.25" x14ac:dyDescent="0.35">
      <c r="A144" s="43" t="s">
        <v>620</v>
      </c>
      <c r="C144" s="45" t="s">
        <v>445</v>
      </c>
      <c r="E144" s="46" t="s">
        <v>446</v>
      </c>
    </row>
    <row r="145" spans="1:6" ht="23.25" x14ac:dyDescent="0.35">
      <c r="A145" s="43" t="s">
        <v>621</v>
      </c>
      <c r="B145" s="44" t="s">
        <v>622</v>
      </c>
    </row>
    <row r="146" spans="1:6" ht="23.25" x14ac:dyDescent="0.35">
      <c r="A146" s="43" t="s">
        <v>623</v>
      </c>
      <c r="B146" s="44" t="s">
        <v>624</v>
      </c>
    </row>
    <row r="147" spans="1:6" ht="23.25" x14ac:dyDescent="0.35">
      <c r="A147" s="43" t="s">
        <v>625</v>
      </c>
      <c r="E147" s="46" t="s">
        <v>626</v>
      </c>
    </row>
    <row r="148" spans="1:6" ht="23.25" x14ac:dyDescent="0.35">
      <c r="A148" s="43" t="s">
        <v>627</v>
      </c>
      <c r="B148" s="44" t="s">
        <v>628</v>
      </c>
      <c r="C148" s="45" t="s">
        <v>629</v>
      </c>
    </row>
    <row r="149" spans="1:6" ht="23.25" x14ac:dyDescent="0.35">
      <c r="A149" s="43" t="s">
        <v>630</v>
      </c>
      <c r="B149" s="44" t="s">
        <v>631</v>
      </c>
      <c r="E149" s="46" t="s">
        <v>632</v>
      </c>
    </row>
    <row r="150" spans="1:6" ht="23.25" x14ac:dyDescent="0.35">
      <c r="A150" s="83" t="s">
        <v>633</v>
      </c>
      <c r="B150" s="44" t="s">
        <v>634</v>
      </c>
    </row>
    <row r="151" spans="1:6" ht="23.25" x14ac:dyDescent="0.35">
      <c r="A151" s="43" t="s">
        <v>635</v>
      </c>
      <c r="B151" s="44" t="s">
        <v>636</v>
      </c>
    </row>
    <row r="152" spans="1:6" ht="23.25" x14ac:dyDescent="0.35">
      <c r="A152" s="84" t="s">
        <v>637</v>
      </c>
      <c r="B152" s="59" t="s">
        <v>638</v>
      </c>
      <c r="C152" s="45" t="s">
        <v>639</v>
      </c>
      <c r="D152" s="85">
        <v>35241978</v>
      </c>
      <c r="E152" s="46" t="s">
        <v>640</v>
      </c>
      <c r="F152" s="38" t="s">
        <v>641</v>
      </c>
    </row>
    <row r="153" spans="1:6" ht="23.25" x14ac:dyDescent="0.35">
      <c r="A153" s="43" t="s">
        <v>642</v>
      </c>
      <c r="B153" s="44" t="s">
        <v>643</v>
      </c>
      <c r="C153" s="45" t="s">
        <v>644</v>
      </c>
      <c r="E153" s="46" t="s">
        <v>645</v>
      </c>
    </row>
    <row r="154" spans="1:6" ht="23.25" x14ac:dyDescent="0.35">
      <c r="A154" s="43" t="s">
        <v>646</v>
      </c>
      <c r="B154" s="44" t="s">
        <v>647</v>
      </c>
    </row>
    <row r="155" spans="1:6" ht="23.25" x14ac:dyDescent="0.35">
      <c r="A155" s="43" t="s">
        <v>648</v>
      </c>
      <c r="B155" s="75" t="s">
        <v>649</v>
      </c>
      <c r="D155" s="46" t="s">
        <v>650</v>
      </c>
    </row>
    <row r="156" spans="1:6" ht="23.25" x14ac:dyDescent="0.35">
      <c r="A156" s="43" t="s">
        <v>651</v>
      </c>
      <c r="B156" s="44" t="s">
        <v>652</v>
      </c>
      <c r="C156" s="45" t="s">
        <v>653</v>
      </c>
    </row>
    <row r="157" spans="1:6" ht="23.25" x14ac:dyDescent="0.35">
      <c r="A157" s="43" t="s">
        <v>654</v>
      </c>
      <c r="E157" s="46" t="s">
        <v>655</v>
      </c>
    </row>
    <row r="158" spans="1:6" ht="23.25" x14ac:dyDescent="0.35">
      <c r="A158" s="43" t="s">
        <v>656</v>
      </c>
      <c r="E158" s="46" t="s">
        <v>357</v>
      </c>
    </row>
    <row r="159" spans="1:6" ht="23.25" x14ac:dyDescent="0.35">
      <c r="A159" s="43" t="s">
        <v>657</v>
      </c>
      <c r="B159" s="44" t="s">
        <v>658</v>
      </c>
      <c r="C159" s="86" t="s">
        <v>659</v>
      </c>
      <c r="E159" s="46" t="s">
        <v>660</v>
      </c>
    </row>
    <row r="160" spans="1:6" ht="23.25" x14ac:dyDescent="0.35">
      <c r="A160" s="43" t="s">
        <v>661</v>
      </c>
      <c r="B160" s="44" t="s">
        <v>662</v>
      </c>
      <c r="D160" s="47" t="s">
        <v>663</v>
      </c>
    </row>
    <row r="161" spans="1:6" ht="27.75" x14ac:dyDescent="0.35">
      <c r="A161" s="43" t="s">
        <v>664</v>
      </c>
      <c r="B161" s="44" t="s">
        <v>665</v>
      </c>
      <c r="C161" s="82" t="s">
        <v>666</v>
      </c>
      <c r="E161" s="72" t="s">
        <v>667</v>
      </c>
    </row>
    <row r="162" spans="1:6" ht="23.25" x14ac:dyDescent="0.35">
      <c r="A162" s="43" t="s">
        <v>668</v>
      </c>
      <c r="C162" s="45" t="s">
        <v>669</v>
      </c>
      <c r="E162" s="46" t="s">
        <v>670</v>
      </c>
    </row>
    <row r="163" spans="1:6" ht="23.25" x14ac:dyDescent="0.35">
      <c r="A163" s="43" t="s">
        <v>671</v>
      </c>
      <c r="B163" s="44" t="s">
        <v>333</v>
      </c>
      <c r="C163" s="45" t="s">
        <v>334</v>
      </c>
      <c r="D163" s="46" t="s">
        <v>335</v>
      </c>
      <c r="E163" s="46" t="s">
        <v>672</v>
      </c>
    </row>
    <row r="164" spans="1:6" ht="23.25" x14ac:dyDescent="0.35">
      <c r="A164" s="43" t="s">
        <v>673</v>
      </c>
      <c r="C164" s="45" t="s">
        <v>674</v>
      </c>
    </row>
    <row r="165" spans="1:6" ht="23.25" x14ac:dyDescent="0.35">
      <c r="A165" s="43" t="s">
        <v>675</v>
      </c>
      <c r="E165" s="46" t="s">
        <v>676</v>
      </c>
    </row>
    <row r="166" spans="1:6" ht="23.25" x14ac:dyDescent="0.35">
      <c r="A166" s="43" t="s">
        <v>677</v>
      </c>
      <c r="B166" s="44" t="s">
        <v>678</v>
      </c>
      <c r="C166" s="45" t="s">
        <v>679</v>
      </c>
    </row>
    <row r="167" spans="1:6" ht="23.25" x14ac:dyDescent="0.35">
      <c r="A167" s="43" t="s">
        <v>680</v>
      </c>
      <c r="B167" s="44" t="s">
        <v>681</v>
      </c>
      <c r="C167" s="45" t="s">
        <v>682</v>
      </c>
      <c r="D167" s="46" t="s">
        <v>683</v>
      </c>
    </row>
    <row r="168" spans="1:6" ht="23.25" x14ac:dyDescent="0.35">
      <c r="A168" s="43" t="s">
        <v>684</v>
      </c>
      <c r="E168" s="46" t="s">
        <v>685</v>
      </c>
    </row>
    <row r="169" spans="1:6" ht="23.25" x14ac:dyDescent="0.35">
      <c r="A169" s="43" t="s">
        <v>686</v>
      </c>
      <c r="B169" s="44" t="s">
        <v>687</v>
      </c>
    </row>
    <row r="170" spans="1:6" ht="23.25" x14ac:dyDescent="0.35">
      <c r="A170" s="43" t="s">
        <v>688</v>
      </c>
      <c r="E170" s="46" t="s">
        <v>689</v>
      </c>
    </row>
    <row r="171" spans="1:6" ht="23.25" x14ac:dyDescent="0.35">
      <c r="A171" s="87" t="s">
        <v>690</v>
      </c>
      <c r="B171" s="59" t="s">
        <v>691</v>
      </c>
      <c r="C171" s="61" t="s">
        <v>692</v>
      </c>
    </row>
    <row r="172" spans="1:6" ht="23.25" x14ac:dyDescent="0.35">
      <c r="A172" s="43" t="s">
        <v>693</v>
      </c>
      <c r="B172" s="44" t="s">
        <v>694</v>
      </c>
      <c r="C172" s="45" t="s">
        <v>695</v>
      </c>
    </row>
    <row r="173" spans="1:6" ht="23.25" x14ac:dyDescent="0.35">
      <c r="A173" s="43" t="s">
        <v>696</v>
      </c>
      <c r="C173" s="45" t="s">
        <v>697</v>
      </c>
    </row>
    <row r="174" spans="1:6" ht="23.25" x14ac:dyDescent="0.35">
      <c r="A174" s="43" t="s">
        <v>698</v>
      </c>
      <c r="C174" s="45" t="s">
        <v>699</v>
      </c>
    </row>
    <row r="175" spans="1:6" ht="23.25" x14ac:dyDescent="0.35">
      <c r="A175" s="43" t="s">
        <v>700</v>
      </c>
      <c r="B175" s="44" t="s">
        <v>701</v>
      </c>
      <c r="C175" s="45" t="s">
        <v>702</v>
      </c>
      <c r="D175" s="46" t="s">
        <v>703</v>
      </c>
      <c r="E175" s="88" t="s">
        <v>704</v>
      </c>
      <c r="F175" s="38" t="s">
        <v>705</v>
      </c>
    </row>
    <row r="176" spans="1:6" ht="23.25" x14ac:dyDescent="0.35">
      <c r="A176" s="43" t="s">
        <v>706</v>
      </c>
      <c r="B176" s="59" t="s">
        <v>707</v>
      </c>
    </row>
    <row r="177" spans="1:5" ht="23.25" x14ac:dyDescent="0.35">
      <c r="A177" s="43" t="s">
        <v>708</v>
      </c>
      <c r="B177" s="44" t="s">
        <v>709</v>
      </c>
      <c r="C177" s="45" t="s">
        <v>710</v>
      </c>
      <c r="E177" s="46" t="s">
        <v>711</v>
      </c>
    </row>
    <row r="178" spans="1:5" ht="23.25" x14ac:dyDescent="0.35">
      <c r="A178" s="43" t="s">
        <v>712</v>
      </c>
      <c r="B178" s="44" t="s">
        <v>713</v>
      </c>
      <c r="C178" s="45" t="s">
        <v>714</v>
      </c>
    </row>
    <row r="179" spans="1:5" ht="23.25" x14ac:dyDescent="0.35">
      <c r="A179" s="43" t="s">
        <v>715</v>
      </c>
      <c r="C179" s="45" t="s">
        <v>716</v>
      </c>
    </row>
    <row r="180" spans="1:5" ht="23.25" x14ac:dyDescent="0.35">
      <c r="A180" s="43" t="s">
        <v>717</v>
      </c>
      <c r="C180" s="45" t="s">
        <v>718</v>
      </c>
    </row>
    <row r="181" spans="1:5" ht="23.25" x14ac:dyDescent="0.35">
      <c r="A181" s="43" t="s">
        <v>719</v>
      </c>
      <c r="C181" s="45" t="s">
        <v>720</v>
      </c>
    </row>
    <row r="182" spans="1:5" ht="23.25" x14ac:dyDescent="0.35">
      <c r="A182" s="43" t="s">
        <v>721</v>
      </c>
      <c r="B182" s="44" t="s">
        <v>722</v>
      </c>
      <c r="C182" s="45" t="s">
        <v>723</v>
      </c>
    </row>
    <row r="183" spans="1:5" ht="23.25" x14ac:dyDescent="0.35">
      <c r="A183" s="43" t="s">
        <v>724</v>
      </c>
      <c r="B183" s="44" t="s">
        <v>725</v>
      </c>
      <c r="C183" s="45" t="s">
        <v>726</v>
      </c>
      <c r="E183" s="46" t="s">
        <v>727</v>
      </c>
    </row>
    <row r="184" spans="1:5" ht="23.25" x14ac:dyDescent="0.35">
      <c r="A184" s="43" t="s">
        <v>728</v>
      </c>
      <c r="B184" s="44" t="s">
        <v>729</v>
      </c>
      <c r="C184" s="45" t="s">
        <v>730</v>
      </c>
    </row>
    <row r="185" spans="1:5" ht="23.25" x14ac:dyDescent="0.35">
      <c r="A185" s="43" t="s">
        <v>731</v>
      </c>
      <c r="E185" s="46" t="s">
        <v>732</v>
      </c>
    </row>
    <row r="186" spans="1:5" ht="23.25" x14ac:dyDescent="0.35">
      <c r="A186" s="43" t="s">
        <v>733</v>
      </c>
      <c r="E186" s="46" t="s">
        <v>734</v>
      </c>
    </row>
    <row r="187" spans="1:5" ht="23.25" x14ac:dyDescent="0.35">
      <c r="A187" s="43" t="s">
        <v>735</v>
      </c>
      <c r="C187" s="45" t="s">
        <v>736</v>
      </c>
    </row>
    <row r="188" spans="1:5" ht="23.25" x14ac:dyDescent="0.35">
      <c r="A188" s="43" t="s">
        <v>737</v>
      </c>
      <c r="C188" s="45" t="s">
        <v>738</v>
      </c>
      <c r="E188" s="46" t="s">
        <v>739</v>
      </c>
    </row>
    <row r="189" spans="1:5" ht="23.25" x14ac:dyDescent="0.35">
      <c r="A189" s="43" t="s">
        <v>684</v>
      </c>
      <c r="E189" s="46" t="s">
        <v>685</v>
      </c>
    </row>
    <row r="190" spans="1:5" ht="23.25" x14ac:dyDescent="0.35">
      <c r="A190" s="43" t="s">
        <v>740</v>
      </c>
      <c r="C190" s="45" t="s">
        <v>699</v>
      </c>
    </row>
    <row r="191" spans="1:5" ht="23.25" x14ac:dyDescent="0.35">
      <c r="A191" s="43" t="s">
        <v>741</v>
      </c>
      <c r="B191" s="44" t="s">
        <v>742</v>
      </c>
      <c r="E191" s="46" t="s">
        <v>743</v>
      </c>
    </row>
    <row r="192" spans="1:5" ht="23.25" x14ac:dyDescent="0.35">
      <c r="A192" s="43" t="s">
        <v>744</v>
      </c>
      <c r="B192" s="44" t="s">
        <v>745</v>
      </c>
    </row>
    <row r="193" spans="1:5" ht="23.25" x14ac:dyDescent="0.35">
      <c r="A193" s="43" t="s">
        <v>746</v>
      </c>
      <c r="B193" s="44" t="s">
        <v>747</v>
      </c>
      <c r="C193" s="45" t="s">
        <v>748</v>
      </c>
      <c r="D193" s="46" t="s">
        <v>749</v>
      </c>
    </row>
    <row r="194" spans="1:5" ht="23.25" x14ac:dyDescent="0.35">
      <c r="A194" s="43" t="s">
        <v>750</v>
      </c>
      <c r="B194" s="44" t="s">
        <v>751</v>
      </c>
      <c r="C194" s="45" t="s">
        <v>752</v>
      </c>
      <c r="E194" s="46" t="s">
        <v>753</v>
      </c>
    </row>
    <row r="195" spans="1:5" ht="23.25" x14ac:dyDescent="0.35">
      <c r="A195" s="43" t="s">
        <v>754</v>
      </c>
      <c r="B195" s="44" t="s">
        <v>755</v>
      </c>
    </row>
    <row r="196" spans="1:5" ht="23.25" x14ac:dyDescent="0.35">
      <c r="A196" s="43" t="s">
        <v>756</v>
      </c>
      <c r="B196" s="44" t="s">
        <v>757</v>
      </c>
      <c r="C196" s="45" t="s">
        <v>758</v>
      </c>
    </row>
    <row r="197" spans="1:5" ht="23.25" x14ac:dyDescent="0.35">
      <c r="A197" s="43" t="s">
        <v>759</v>
      </c>
      <c r="B197" s="44" t="s">
        <v>760</v>
      </c>
    </row>
    <row r="198" spans="1:5" ht="23.25" x14ac:dyDescent="0.35">
      <c r="A198" s="43" t="s">
        <v>761</v>
      </c>
      <c r="B198" s="44" t="s">
        <v>762</v>
      </c>
      <c r="E198" s="46" t="s">
        <v>763</v>
      </c>
    </row>
    <row r="199" spans="1:5" ht="23.25" x14ac:dyDescent="0.35">
      <c r="A199" s="43" t="s">
        <v>764</v>
      </c>
      <c r="B199" s="59" t="s">
        <v>765</v>
      </c>
      <c r="C199" s="89" t="s">
        <v>766</v>
      </c>
    </row>
    <row r="200" spans="1:5" ht="23.25" x14ac:dyDescent="0.35">
      <c r="A200" s="43" t="s">
        <v>767</v>
      </c>
      <c r="B200" s="44" t="s">
        <v>768</v>
      </c>
    </row>
    <row r="201" spans="1:5" ht="23.25" x14ac:dyDescent="0.35">
      <c r="A201" s="43" t="s">
        <v>769</v>
      </c>
      <c r="C201" s="45" t="s">
        <v>770</v>
      </c>
    </row>
    <row r="202" spans="1:5" ht="23.25" x14ac:dyDescent="0.35">
      <c r="A202" s="43" t="s">
        <v>771</v>
      </c>
      <c r="E202" s="46" t="s">
        <v>405</v>
      </c>
    </row>
    <row r="203" spans="1:5" ht="23.25" x14ac:dyDescent="0.35">
      <c r="A203" s="43" t="s">
        <v>772</v>
      </c>
      <c r="C203" s="45" t="s">
        <v>773</v>
      </c>
    </row>
    <row r="204" spans="1:5" ht="23.25" x14ac:dyDescent="0.35">
      <c r="A204" s="43" t="s">
        <v>754</v>
      </c>
      <c r="B204" s="44" t="s">
        <v>774</v>
      </c>
    </row>
    <row r="205" spans="1:5" ht="23.25" x14ac:dyDescent="0.35">
      <c r="A205" s="43" t="s">
        <v>775</v>
      </c>
      <c r="C205" s="45" t="s">
        <v>776</v>
      </c>
      <c r="E205" s="46" t="s">
        <v>777</v>
      </c>
    </row>
    <row r="206" spans="1:5" ht="23.25" x14ac:dyDescent="0.35">
      <c r="A206" s="43" t="s">
        <v>778</v>
      </c>
      <c r="E206" s="46" t="s">
        <v>779</v>
      </c>
    </row>
    <row r="207" spans="1:5" ht="23.25" x14ac:dyDescent="0.35">
      <c r="A207" s="43" t="s">
        <v>780</v>
      </c>
      <c r="B207" s="44" t="s">
        <v>781</v>
      </c>
      <c r="E207" s="46" t="s">
        <v>782</v>
      </c>
    </row>
    <row r="208" spans="1:5" ht="23.25" x14ac:dyDescent="0.35">
      <c r="A208" s="43" t="s">
        <v>783</v>
      </c>
      <c r="C208" s="45" t="s">
        <v>784</v>
      </c>
    </row>
    <row r="209" spans="1:5" ht="23.25" x14ac:dyDescent="0.35">
      <c r="A209" s="43" t="s">
        <v>785</v>
      </c>
      <c r="C209" s="45" t="s">
        <v>699</v>
      </c>
    </row>
    <row r="210" spans="1:5" ht="23.25" x14ac:dyDescent="0.35">
      <c r="A210" s="43" t="s">
        <v>786</v>
      </c>
      <c r="E210" s="46" t="s">
        <v>787</v>
      </c>
    </row>
    <row r="211" spans="1:5" ht="23.25" x14ac:dyDescent="0.35">
      <c r="A211" s="43" t="s">
        <v>788</v>
      </c>
      <c r="B211" s="44" t="s">
        <v>789</v>
      </c>
    </row>
    <row r="212" spans="1:5" ht="23.25" x14ac:dyDescent="0.35">
      <c r="A212" s="43" t="s">
        <v>790</v>
      </c>
      <c r="B212" s="44" t="s">
        <v>791</v>
      </c>
      <c r="C212" s="45" t="s">
        <v>792</v>
      </c>
    </row>
    <row r="213" spans="1:5" ht="23.25" x14ac:dyDescent="0.35">
      <c r="A213" s="43" t="s">
        <v>793</v>
      </c>
      <c r="B213" s="44" t="s">
        <v>794</v>
      </c>
      <c r="E213" s="46" t="s">
        <v>795</v>
      </c>
    </row>
    <row r="214" spans="1:5" ht="23.25" x14ac:dyDescent="0.35">
      <c r="A214" s="43" t="s">
        <v>796</v>
      </c>
      <c r="C214" s="45" t="s">
        <v>797</v>
      </c>
    </row>
    <row r="215" spans="1:5" ht="23.25" x14ac:dyDescent="0.35">
      <c r="A215" s="43" t="s">
        <v>798</v>
      </c>
      <c r="C215" s="45" t="s">
        <v>799</v>
      </c>
    </row>
    <row r="216" spans="1:5" ht="23.25" x14ac:dyDescent="0.35">
      <c r="A216" s="43" t="s">
        <v>800</v>
      </c>
      <c r="B216" s="44" t="s">
        <v>801</v>
      </c>
    </row>
    <row r="217" spans="1:5" ht="23.25" x14ac:dyDescent="0.35">
      <c r="A217" s="43" t="s">
        <v>802</v>
      </c>
      <c r="B217" s="44" t="s">
        <v>803</v>
      </c>
    </row>
    <row r="218" spans="1:5" ht="23.25" x14ac:dyDescent="0.35">
      <c r="A218" s="43" t="s">
        <v>804</v>
      </c>
      <c r="B218" s="44" t="s">
        <v>805</v>
      </c>
      <c r="C218" s="45" t="s">
        <v>806</v>
      </c>
      <c r="D218" s="90">
        <v>4386109</v>
      </c>
    </row>
    <row r="219" spans="1:5" ht="23.25" x14ac:dyDescent="0.35">
      <c r="A219" s="43" t="s">
        <v>807</v>
      </c>
      <c r="C219" s="45" t="s">
        <v>808</v>
      </c>
      <c r="D219" s="38"/>
      <c r="E219" s="90">
        <v>2570816</v>
      </c>
    </row>
    <row r="220" spans="1:5" ht="23.25" x14ac:dyDescent="0.35">
      <c r="A220" s="43" t="s">
        <v>809</v>
      </c>
      <c r="C220" s="45" t="s">
        <v>810</v>
      </c>
    </row>
    <row r="221" spans="1:5" ht="23.25" x14ac:dyDescent="0.35">
      <c r="A221" s="43" t="s">
        <v>811</v>
      </c>
      <c r="B221" s="44" t="s">
        <v>812</v>
      </c>
    </row>
    <row r="222" spans="1:5" ht="23.25" x14ac:dyDescent="0.35">
      <c r="A222" s="43" t="s">
        <v>813</v>
      </c>
      <c r="C222" s="45" t="s">
        <v>814</v>
      </c>
      <c r="E222" s="46" t="s">
        <v>815</v>
      </c>
    </row>
    <row r="223" spans="1:5" ht="23.25" x14ac:dyDescent="0.35">
      <c r="A223" s="43" t="s">
        <v>816</v>
      </c>
      <c r="B223" s="44" t="s">
        <v>817</v>
      </c>
    </row>
    <row r="224" spans="1:5" ht="23.25" x14ac:dyDescent="0.35">
      <c r="A224" s="43" t="s">
        <v>818</v>
      </c>
      <c r="C224" s="45" t="s">
        <v>819</v>
      </c>
    </row>
    <row r="225" spans="1:7" ht="23.25" x14ac:dyDescent="0.35">
      <c r="A225" s="43" t="s">
        <v>820</v>
      </c>
      <c r="B225" s="44" t="s">
        <v>821</v>
      </c>
    </row>
    <row r="226" spans="1:7" ht="23.25" x14ac:dyDescent="0.35">
      <c r="A226" s="43" t="s">
        <v>822</v>
      </c>
      <c r="B226" s="44" t="s">
        <v>823</v>
      </c>
      <c r="C226" s="45" t="s">
        <v>824</v>
      </c>
    </row>
    <row r="227" spans="1:7" ht="23.25" x14ac:dyDescent="0.35">
      <c r="A227" s="43" t="s">
        <v>825</v>
      </c>
      <c r="B227" s="44" t="s">
        <v>826</v>
      </c>
      <c r="D227" s="46" t="s">
        <v>827</v>
      </c>
    </row>
    <row r="228" spans="1:7" ht="23.25" x14ac:dyDescent="0.35">
      <c r="A228" s="43" t="s">
        <v>828</v>
      </c>
      <c r="B228" s="44" t="s">
        <v>829</v>
      </c>
      <c r="C228" s="45" t="s">
        <v>830</v>
      </c>
    </row>
    <row r="229" spans="1:7" ht="23.25" x14ac:dyDescent="0.35">
      <c r="A229" s="43" t="s">
        <v>831</v>
      </c>
      <c r="B229" s="44" t="s">
        <v>832</v>
      </c>
      <c r="C229" s="45" t="s">
        <v>833</v>
      </c>
    </row>
    <row r="230" spans="1:7" ht="23.25" x14ac:dyDescent="0.35">
      <c r="A230" s="43" t="s">
        <v>834</v>
      </c>
      <c r="B230" s="44" t="s">
        <v>835</v>
      </c>
      <c r="C230" s="45" t="s">
        <v>723</v>
      </c>
    </row>
    <row r="231" spans="1:7" ht="23.25" x14ac:dyDescent="0.35">
      <c r="A231" s="43" t="s">
        <v>836</v>
      </c>
      <c r="B231" s="44" t="s">
        <v>837</v>
      </c>
      <c r="C231" s="45" t="s">
        <v>838</v>
      </c>
      <c r="E231" s="46" t="s">
        <v>839</v>
      </c>
    </row>
    <row r="232" spans="1:7" ht="23.25" x14ac:dyDescent="0.35">
      <c r="A232" s="43" t="s">
        <v>840</v>
      </c>
      <c r="C232" s="45" t="s">
        <v>841</v>
      </c>
    </row>
    <row r="233" spans="1:7" ht="23.25" x14ac:dyDescent="0.35">
      <c r="A233" s="43" t="s">
        <v>842</v>
      </c>
      <c r="B233" s="44" t="s">
        <v>843</v>
      </c>
      <c r="C233" s="45" t="s">
        <v>844</v>
      </c>
    </row>
    <row r="234" spans="1:7" ht="23.25" x14ac:dyDescent="0.35">
      <c r="A234" s="43" t="s">
        <v>845</v>
      </c>
      <c r="B234" s="44" t="s">
        <v>846</v>
      </c>
    </row>
    <row r="235" spans="1:7" ht="23.25" x14ac:dyDescent="0.35">
      <c r="A235" s="43" t="s">
        <v>847</v>
      </c>
      <c r="B235" s="44" t="s">
        <v>848</v>
      </c>
      <c r="C235" s="91" t="s">
        <v>849</v>
      </c>
      <c r="D235" s="46" t="s">
        <v>850</v>
      </c>
    </row>
    <row r="236" spans="1:7" ht="23.25" x14ac:dyDescent="0.35">
      <c r="A236" s="43" t="s">
        <v>851</v>
      </c>
      <c r="B236" s="44" t="s">
        <v>852</v>
      </c>
    </row>
    <row r="237" spans="1:7" ht="23.25" x14ac:dyDescent="0.35">
      <c r="A237" s="43" t="s">
        <v>853</v>
      </c>
      <c r="B237" s="44" t="s">
        <v>854</v>
      </c>
      <c r="G237" s="38" t="s">
        <v>558</v>
      </c>
    </row>
    <row r="238" spans="1:7" ht="23.25" x14ac:dyDescent="0.35">
      <c r="A238" s="43" t="s">
        <v>855</v>
      </c>
      <c r="E238" s="46" t="s">
        <v>856</v>
      </c>
    </row>
    <row r="239" spans="1:7" ht="23.25" x14ac:dyDescent="0.35">
      <c r="A239" s="92" t="s">
        <v>857</v>
      </c>
      <c r="C239" s="93" t="s">
        <v>858</v>
      </c>
      <c r="E239" s="94" t="s">
        <v>859</v>
      </c>
      <c r="G239" s="94" t="s">
        <v>860</v>
      </c>
    </row>
    <row r="240" spans="1:7" ht="23.25" x14ac:dyDescent="0.35">
      <c r="A240" s="43" t="s">
        <v>861</v>
      </c>
      <c r="B240" s="44" t="s">
        <v>862</v>
      </c>
      <c r="D240" s="46" t="s">
        <v>863</v>
      </c>
      <c r="E240" s="63" t="s">
        <v>864</v>
      </c>
    </row>
    <row r="241" spans="1:6" ht="23.25" x14ac:dyDescent="0.35">
      <c r="A241" s="43" t="s">
        <v>865</v>
      </c>
      <c r="C241" s="45" t="s">
        <v>866</v>
      </c>
      <c r="D241" s="95" t="s">
        <v>867</v>
      </c>
      <c r="E241" s="63" t="s">
        <v>868</v>
      </c>
      <c r="F241" s="96" t="s">
        <v>869</v>
      </c>
    </row>
    <row r="242" spans="1:6" ht="23.25" x14ac:dyDescent="0.35">
      <c r="A242" s="43" t="s">
        <v>870</v>
      </c>
      <c r="B242" s="44" t="s">
        <v>871</v>
      </c>
    </row>
    <row r="243" spans="1:6" ht="23.25" x14ac:dyDescent="0.35">
      <c r="A243" s="43" t="s">
        <v>872</v>
      </c>
      <c r="B243" s="44" t="s">
        <v>873</v>
      </c>
    </row>
    <row r="244" spans="1:6" ht="23.25" x14ac:dyDescent="0.35">
      <c r="A244" s="43" t="s">
        <v>874</v>
      </c>
      <c r="C244" s="45" t="s">
        <v>875</v>
      </c>
    </row>
    <row r="245" spans="1:6" ht="23.25" x14ac:dyDescent="0.35">
      <c r="A245" s="43" t="s">
        <v>876</v>
      </c>
      <c r="C245" s="45" t="s">
        <v>877</v>
      </c>
    </row>
    <row r="246" spans="1:6" ht="23.25" x14ac:dyDescent="0.35">
      <c r="A246" s="43" t="s">
        <v>878</v>
      </c>
      <c r="B246" s="44" t="s">
        <v>879</v>
      </c>
      <c r="C246" s="45" t="s">
        <v>880</v>
      </c>
    </row>
    <row r="247" spans="1:6" ht="23.25" x14ac:dyDescent="0.35">
      <c r="A247" s="43" t="s">
        <v>881</v>
      </c>
      <c r="B247" s="44" t="s">
        <v>882</v>
      </c>
    </row>
    <row r="248" spans="1:6" ht="23.25" x14ac:dyDescent="0.35">
      <c r="A248" s="43" t="s">
        <v>883</v>
      </c>
      <c r="C248" s="45" t="s">
        <v>884</v>
      </c>
      <c r="E248" s="46" t="s">
        <v>852</v>
      </c>
    </row>
    <row r="249" spans="1:6" ht="23.25" x14ac:dyDescent="0.35">
      <c r="A249" s="43" t="s">
        <v>885</v>
      </c>
      <c r="C249" s="45" t="s">
        <v>886</v>
      </c>
    </row>
    <row r="250" spans="1:6" ht="23.25" x14ac:dyDescent="0.35">
      <c r="A250" s="43" t="s">
        <v>887</v>
      </c>
      <c r="B250" s="44" t="s">
        <v>888</v>
      </c>
    </row>
    <row r="251" spans="1:6" ht="23.25" x14ac:dyDescent="0.35">
      <c r="A251" s="43" t="s">
        <v>889</v>
      </c>
      <c r="B251" s="44" t="s">
        <v>890</v>
      </c>
      <c r="C251" s="45" t="s">
        <v>891</v>
      </c>
      <c r="D251" s="46" t="s">
        <v>892</v>
      </c>
    </row>
    <row r="252" spans="1:6" ht="23.25" x14ac:dyDescent="0.35">
      <c r="A252" s="43" t="s">
        <v>893</v>
      </c>
      <c r="B252" s="44" t="s">
        <v>894</v>
      </c>
    </row>
    <row r="253" spans="1:6" ht="23.25" x14ac:dyDescent="0.35">
      <c r="A253" s="43" t="s">
        <v>895</v>
      </c>
      <c r="B253" s="44" t="s">
        <v>896</v>
      </c>
      <c r="C253" s="45" t="s">
        <v>897</v>
      </c>
      <c r="D253" s="46" t="s">
        <v>898</v>
      </c>
    </row>
    <row r="254" spans="1:6" ht="23.25" x14ac:dyDescent="0.35">
      <c r="A254" s="43" t="s">
        <v>899</v>
      </c>
      <c r="B254" s="44" t="s">
        <v>900</v>
      </c>
    </row>
    <row r="255" spans="1:6" ht="23.25" x14ac:dyDescent="0.35">
      <c r="A255" s="43" t="s">
        <v>901</v>
      </c>
      <c r="B255" s="44" t="s">
        <v>902</v>
      </c>
      <c r="C255" s="45" t="s">
        <v>903</v>
      </c>
    </row>
    <row r="256" spans="1:6" ht="23.25" x14ac:dyDescent="0.35">
      <c r="A256" s="43" t="s">
        <v>904</v>
      </c>
      <c r="B256" s="44" t="s">
        <v>905</v>
      </c>
      <c r="C256" s="45" t="s">
        <v>906</v>
      </c>
      <c r="D256" s="46" t="s">
        <v>907</v>
      </c>
    </row>
    <row r="257" spans="1:4" ht="23.25" x14ac:dyDescent="0.35">
      <c r="A257" s="43" t="s">
        <v>908</v>
      </c>
      <c r="B257" s="44" t="s">
        <v>909</v>
      </c>
    </row>
    <row r="258" spans="1:4" ht="23.25" x14ac:dyDescent="0.35">
      <c r="A258" s="43" t="s">
        <v>910</v>
      </c>
      <c r="B258" s="44" t="s">
        <v>911</v>
      </c>
    </row>
    <row r="259" spans="1:4" ht="23.25" x14ac:dyDescent="0.35">
      <c r="A259" s="43" t="s">
        <v>912</v>
      </c>
      <c r="B259" s="44" t="s">
        <v>913</v>
      </c>
    </row>
    <row r="260" spans="1:4" ht="23.25" x14ac:dyDescent="0.35">
      <c r="A260" s="43" t="s">
        <v>914</v>
      </c>
      <c r="B260" s="44" t="s">
        <v>915</v>
      </c>
    </row>
    <row r="261" spans="1:4" ht="23.25" x14ac:dyDescent="0.35">
      <c r="A261" s="43" t="s">
        <v>916</v>
      </c>
      <c r="B261" s="44" t="s">
        <v>917</v>
      </c>
    </row>
    <row r="262" spans="1:4" ht="23.25" x14ac:dyDescent="0.35">
      <c r="A262" s="43" t="s">
        <v>918</v>
      </c>
      <c r="B262" s="44" t="s">
        <v>919</v>
      </c>
      <c r="C262" s="45" t="s">
        <v>920</v>
      </c>
      <c r="D262" s="46" t="s">
        <v>921</v>
      </c>
    </row>
    <row r="263" spans="1:4" ht="23.25" x14ac:dyDescent="0.35">
      <c r="A263" s="43" t="s">
        <v>922</v>
      </c>
      <c r="B263" s="44" t="s">
        <v>923</v>
      </c>
      <c r="D263" s="46" t="s">
        <v>924</v>
      </c>
    </row>
    <row r="264" spans="1:4" ht="23.25" x14ac:dyDescent="0.35">
      <c r="A264" s="43" t="s">
        <v>925</v>
      </c>
      <c r="C264" s="45" t="s">
        <v>926</v>
      </c>
    </row>
    <row r="265" spans="1:4" ht="23.25" x14ac:dyDescent="0.35">
      <c r="A265" s="43" t="s">
        <v>927</v>
      </c>
      <c r="B265" s="44" t="s">
        <v>928</v>
      </c>
    </row>
    <row r="266" spans="1:4" ht="23.25" x14ac:dyDescent="0.35">
      <c r="A266" s="43" t="s">
        <v>929</v>
      </c>
      <c r="C266" s="45" t="s">
        <v>930</v>
      </c>
    </row>
    <row r="267" spans="1:4" ht="23.25" x14ac:dyDescent="0.35">
      <c r="A267" s="43" t="s">
        <v>931</v>
      </c>
      <c r="B267" s="44" t="s">
        <v>932</v>
      </c>
      <c r="C267" s="45" t="s">
        <v>933</v>
      </c>
    </row>
    <row r="268" spans="1:4" ht="21.75" customHeight="1" x14ac:dyDescent="0.35">
      <c r="A268" s="43" t="s">
        <v>934</v>
      </c>
      <c r="C268" s="45" t="s">
        <v>935</v>
      </c>
    </row>
    <row r="269" spans="1:4" ht="21.75" customHeight="1" x14ac:dyDescent="0.35">
      <c r="A269" s="43" t="s">
        <v>936</v>
      </c>
      <c r="B269" s="44" t="s">
        <v>937</v>
      </c>
    </row>
    <row r="270" spans="1:4" ht="21.75" customHeight="1" x14ac:dyDescent="0.35">
      <c r="A270" s="97" t="s">
        <v>938</v>
      </c>
      <c r="B270" s="98" t="s">
        <v>939</v>
      </c>
      <c r="C270" s="99" t="s">
        <v>940</v>
      </c>
    </row>
    <row r="271" spans="1:4" ht="21.75" customHeight="1" x14ac:dyDescent="0.35">
      <c r="A271" s="97" t="s">
        <v>941</v>
      </c>
      <c r="B271" s="98" t="s">
        <v>942</v>
      </c>
      <c r="C271" s="99"/>
    </row>
    <row r="272" spans="1:4" ht="21.75" customHeight="1" x14ac:dyDescent="0.35">
      <c r="A272" s="97" t="s">
        <v>943</v>
      </c>
      <c r="B272" s="98" t="s">
        <v>944</v>
      </c>
      <c r="C272" s="99"/>
    </row>
    <row r="273" spans="1:5" ht="21.75" customHeight="1" x14ac:dyDescent="0.35">
      <c r="A273" s="97" t="s">
        <v>945</v>
      </c>
      <c r="B273" s="100" t="s">
        <v>946</v>
      </c>
      <c r="C273" s="99"/>
      <c r="D273" s="46" t="s">
        <v>947</v>
      </c>
    </row>
    <row r="274" spans="1:5" ht="21.75" customHeight="1" x14ac:dyDescent="0.35">
      <c r="A274" s="97" t="s">
        <v>948</v>
      </c>
      <c r="B274" s="101" t="s">
        <v>949</v>
      </c>
      <c r="C274" s="99"/>
    </row>
    <row r="275" spans="1:5" ht="21.75" customHeight="1" x14ac:dyDescent="0.35">
      <c r="A275" s="102" t="s">
        <v>229</v>
      </c>
      <c r="B275" s="103" t="s">
        <v>950</v>
      </c>
      <c r="C275" s="104" t="s">
        <v>951</v>
      </c>
      <c r="D275" s="32" t="s">
        <v>952</v>
      </c>
      <c r="E275" s="105" t="s">
        <v>953</v>
      </c>
    </row>
    <row r="276" spans="1:5" ht="21.75" customHeight="1" x14ac:dyDescent="0.35">
      <c r="A276" s="97" t="s">
        <v>954</v>
      </c>
      <c r="B276" s="101" t="s">
        <v>955</v>
      </c>
      <c r="C276" s="106" t="s">
        <v>956</v>
      </c>
      <c r="D276" s="46" t="s">
        <v>957</v>
      </c>
    </row>
    <row r="277" spans="1:5" ht="58.9" customHeight="1" x14ac:dyDescent="0.35">
      <c r="A277" s="97" t="s">
        <v>958</v>
      </c>
      <c r="B277" s="101">
        <v>35156091</v>
      </c>
      <c r="C277" s="106" t="s">
        <v>959</v>
      </c>
      <c r="D277" s="107" t="s">
        <v>960</v>
      </c>
      <c r="E277" s="108"/>
    </row>
    <row r="278" spans="1:5" ht="21.75" customHeight="1" x14ac:dyDescent="0.35">
      <c r="A278" s="97" t="s">
        <v>961</v>
      </c>
      <c r="B278" s="101" t="s">
        <v>962</v>
      </c>
      <c r="C278" s="106"/>
    </row>
    <row r="279" spans="1:5" ht="21.75" customHeight="1" x14ac:dyDescent="0.35">
      <c r="A279" s="97" t="s">
        <v>963</v>
      </c>
      <c r="B279" s="101" t="s">
        <v>964</v>
      </c>
      <c r="C279" s="106" t="s">
        <v>965</v>
      </c>
    </row>
    <row r="280" spans="1:5" ht="21.75" customHeight="1" x14ac:dyDescent="0.35">
      <c r="A280" s="97" t="s">
        <v>966</v>
      </c>
      <c r="B280" s="101">
        <v>35349292</v>
      </c>
      <c r="C280" s="106" t="s">
        <v>967</v>
      </c>
    </row>
    <row r="281" spans="1:5" ht="23.25" x14ac:dyDescent="0.35">
      <c r="A281" s="43" t="s">
        <v>968</v>
      </c>
      <c r="B281" s="44" t="s">
        <v>969</v>
      </c>
    </row>
    <row r="282" spans="1:5" ht="23.25" x14ac:dyDescent="0.35">
      <c r="A282" s="43" t="s">
        <v>970</v>
      </c>
      <c r="C282" s="45" t="s">
        <v>971</v>
      </c>
    </row>
    <row r="283" spans="1:5" ht="23.25" x14ac:dyDescent="0.35">
      <c r="A283" s="43" t="s">
        <v>972</v>
      </c>
      <c r="B283" s="44" t="s">
        <v>973</v>
      </c>
      <c r="C283" s="45" t="s">
        <v>974</v>
      </c>
    </row>
    <row r="284" spans="1:5" ht="23.25" x14ac:dyDescent="0.35">
      <c r="A284" s="43" t="s">
        <v>975</v>
      </c>
      <c r="B284" s="44" t="s">
        <v>976</v>
      </c>
      <c r="C284" s="45" t="s">
        <v>977</v>
      </c>
      <c r="E284" s="46" t="s">
        <v>978</v>
      </c>
    </row>
    <row r="285" spans="1:5" ht="23.25" x14ac:dyDescent="0.35">
      <c r="A285" s="43" t="s">
        <v>979</v>
      </c>
      <c r="B285" s="44" t="s">
        <v>980</v>
      </c>
      <c r="E285" s="46" t="s">
        <v>981</v>
      </c>
    </row>
    <row r="286" spans="1:5" ht="23.25" x14ac:dyDescent="0.35">
      <c r="A286" s="43" t="s">
        <v>982</v>
      </c>
      <c r="B286" s="44" t="s">
        <v>983</v>
      </c>
    </row>
    <row r="287" spans="1:5" ht="23.25" x14ac:dyDescent="0.35">
      <c r="A287" s="43" t="s">
        <v>984</v>
      </c>
      <c r="B287" s="44" t="s">
        <v>985</v>
      </c>
    </row>
    <row r="288" spans="1:5" ht="23.25" x14ac:dyDescent="0.35">
      <c r="A288" s="43" t="s">
        <v>986</v>
      </c>
      <c r="B288" s="44" t="s">
        <v>987</v>
      </c>
    </row>
    <row r="289" spans="1:5" ht="23.25" x14ac:dyDescent="0.35">
      <c r="A289" s="43" t="s">
        <v>988</v>
      </c>
      <c r="B289" s="44" t="s">
        <v>989</v>
      </c>
      <c r="C289" s="45" t="s">
        <v>990</v>
      </c>
      <c r="D289" s="46" t="s">
        <v>991</v>
      </c>
    </row>
    <row r="290" spans="1:5" ht="23.25" x14ac:dyDescent="0.35">
      <c r="A290" s="43" t="s">
        <v>992</v>
      </c>
      <c r="C290" s="45" t="s">
        <v>993</v>
      </c>
    </row>
    <row r="291" spans="1:5" ht="23.25" x14ac:dyDescent="0.35">
      <c r="A291" s="43" t="s">
        <v>994</v>
      </c>
      <c r="B291" s="44" t="s">
        <v>995</v>
      </c>
      <c r="D291" s="46" t="s">
        <v>996</v>
      </c>
      <c r="E291" s="46" t="s">
        <v>997</v>
      </c>
    </row>
    <row r="292" spans="1:5" ht="23.25" x14ac:dyDescent="0.35">
      <c r="A292" s="43" t="s">
        <v>998</v>
      </c>
      <c r="B292" s="44" t="s">
        <v>999</v>
      </c>
      <c r="C292" s="45" t="s">
        <v>1000</v>
      </c>
    </row>
    <row r="293" spans="1:5" ht="23.25" x14ac:dyDescent="0.35">
      <c r="A293" s="43" t="s">
        <v>1001</v>
      </c>
      <c r="B293" s="44" t="s">
        <v>1002</v>
      </c>
    </row>
    <row r="294" spans="1:5" ht="23.25" x14ac:dyDescent="0.35">
      <c r="A294" s="43" t="s">
        <v>1003</v>
      </c>
      <c r="B294" s="44" t="s">
        <v>1004</v>
      </c>
    </row>
    <row r="295" spans="1:5" ht="23.25" x14ac:dyDescent="0.35">
      <c r="A295" s="43" t="s">
        <v>1005</v>
      </c>
      <c r="C295" s="45" t="s">
        <v>1006</v>
      </c>
    </row>
    <row r="296" spans="1:5" ht="23.25" x14ac:dyDescent="0.35">
      <c r="A296" s="43" t="s">
        <v>1007</v>
      </c>
      <c r="C296" s="45" t="s">
        <v>1008</v>
      </c>
    </row>
    <row r="297" spans="1:5" ht="23.25" x14ac:dyDescent="0.35">
      <c r="A297" s="43" t="s">
        <v>1009</v>
      </c>
      <c r="B297" s="44" t="s">
        <v>1010</v>
      </c>
      <c r="C297" s="45" t="s">
        <v>1011</v>
      </c>
      <c r="D297" s="46" t="s">
        <v>1012</v>
      </c>
      <c r="E297" s="63" t="s">
        <v>1013</v>
      </c>
    </row>
    <row r="298" spans="1:5" ht="23.25" x14ac:dyDescent="0.35">
      <c r="A298" s="43" t="s">
        <v>1014</v>
      </c>
      <c r="B298" s="44" t="s">
        <v>1015</v>
      </c>
      <c r="E298" s="63"/>
    </row>
    <row r="299" spans="1:5" ht="23.25" x14ac:dyDescent="0.35">
      <c r="A299" s="43" t="s">
        <v>1016</v>
      </c>
      <c r="B299" s="44" t="s">
        <v>1017</v>
      </c>
      <c r="E299" s="63"/>
    </row>
    <row r="300" spans="1:5" ht="23.25" x14ac:dyDescent="0.35">
      <c r="A300" s="43" t="s">
        <v>1018</v>
      </c>
      <c r="B300" s="44" t="s">
        <v>1019</v>
      </c>
      <c r="C300" s="45" t="s">
        <v>1020</v>
      </c>
      <c r="E300" s="63"/>
    </row>
    <row r="301" spans="1:5" ht="23.25" x14ac:dyDescent="0.35">
      <c r="A301" s="43" t="s">
        <v>1021</v>
      </c>
      <c r="B301" s="44" t="s">
        <v>1022</v>
      </c>
      <c r="C301" s="45" t="s">
        <v>1023</v>
      </c>
      <c r="E301" s="46" t="s">
        <v>1024</v>
      </c>
    </row>
    <row r="302" spans="1:5" ht="23.25" x14ac:dyDescent="0.35">
      <c r="A302" s="43" t="s">
        <v>1025</v>
      </c>
      <c r="B302" s="44" t="s">
        <v>1026</v>
      </c>
    </row>
    <row r="303" spans="1:5" ht="23.25" x14ac:dyDescent="0.35">
      <c r="A303" s="43" t="s">
        <v>1027</v>
      </c>
      <c r="B303" s="44" t="s">
        <v>1028</v>
      </c>
    </row>
    <row r="304" spans="1:5" ht="23.25" x14ac:dyDescent="0.35">
      <c r="A304" s="43" t="s">
        <v>1029</v>
      </c>
      <c r="B304" s="44" t="s">
        <v>1030</v>
      </c>
    </row>
    <row r="305" spans="1:6" ht="23.25" x14ac:dyDescent="0.35">
      <c r="A305" s="43" t="s">
        <v>1031</v>
      </c>
      <c r="B305" s="44" t="s">
        <v>1032</v>
      </c>
    </row>
    <row r="306" spans="1:6" ht="23.25" x14ac:dyDescent="0.35">
      <c r="A306" s="43" t="s">
        <v>1033</v>
      </c>
      <c r="C306" s="45" t="s">
        <v>1034</v>
      </c>
      <c r="D306" s="63" t="s">
        <v>484</v>
      </c>
    </row>
    <row r="307" spans="1:6" ht="23.25" x14ac:dyDescent="0.35">
      <c r="A307" s="43" t="s">
        <v>1035</v>
      </c>
      <c r="B307" s="44" t="s">
        <v>1036</v>
      </c>
      <c r="D307" s="46" t="s">
        <v>1037</v>
      </c>
    </row>
    <row r="308" spans="1:6" ht="23.25" x14ac:dyDescent="0.35">
      <c r="A308" s="43" t="s">
        <v>1038</v>
      </c>
      <c r="B308" s="44" t="s">
        <v>1039</v>
      </c>
    </row>
    <row r="309" spans="1:6" ht="23.25" x14ac:dyDescent="0.35">
      <c r="A309" s="43" t="s">
        <v>1040</v>
      </c>
      <c r="B309" s="44" t="s">
        <v>1041</v>
      </c>
      <c r="C309" s="45" t="s">
        <v>1042</v>
      </c>
      <c r="D309" s="46" t="s">
        <v>1043</v>
      </c>
      <c r="E309" s="46" t="s">
        <v>1044</v>
      </c>
      <c r="F309" s="38" t="s">
        <v>1045</v>
      </c>
    </row>
    <row r="310" spans="1:6" ht="23.25" x14ac:dyDescent="0.35">
      <c r="A310" s="43" t="s">
        <v>1046</v>
      </c>
      <c r="B310" s="44" t="s">
        <v>1047</v>
      </c>
    </row>
    <row r="311" spans="1:6" ht="23.25" x14ac:dyDescent="0.35">
      <c r="A311" s="43" t="s">
        <v>1048</v>
      </c>
      <c r="B311" s="44" t="s">
        <v>1049</v>
      </c>
    </row>
    <row r="312" spans="1:6" ht="23.25" x14ac:dyDescent="0.35">
      <c r="A312" s="43" t="s">
        <v>1050</v>
      </c>
      <c r="B312" s="44" t="s">
        <v>1051</v>
      </c>
    </row>
    <row r="313" spans="1:6" ht="23.25" x14ac:dyDescent="0.35">
      <c r="A313" s="43" t="s">
        <v>1052</v>
      </c>
      <c r="B313" s="44" t="s">
        <v>1053</v>
      </c>
    </row>
    <row r="314" spans="1:6" ht="23.25" x14ac:dyDescent="0.35">
      <c r="A314" s="43" t="s">
        <v>1054</v>
      </c>
      <c r="C314" s="45" t="s">
        <v>1055</v>
      </c>
    </row>
    <row r="315" spans="1:6" ht="23.25" x14ac:dyDescent="0.35">
      <c r="A315" s="43" t="s">
        <v>1056</v>
      </c>
      <c r="B315" s="44" t="s">
        <v>1057</v>
      </c>
      <c r="C315" s="45" t="s">
        <v>1058</v>
      </c>
      <c r="D315" s="46" t="s">
        <v>1059</v>
      </c>
    </row>
    <row r="316" spans="1:6" ht="23.25" x14ac:dyDescent="0.35">
      <c r="A316" s="43" t="s">
        <v>1060</v>
      </c>
      <c r="B316" s="44" t="s">
        <v>1061</v>
      </c>
    </row>
    <row r="317" spans="1:6" ht="23.25" x14ac:dyDescent="0.35">
      <c r="A317" s="43" t="s">
        <v>1062</v>
      </c>
      <c r="B317" s="44" t="s">
        <v>1063</v>
      </c>
      <c r="D317" s="46" t="s">
        <v>1064</v>
      </c>
    </row>
    <row r="318" spans="1:6" ht="23.25" x14ac:dyDescent="0.35">
      <c r="A318" s="43" t="s">
        <v>1065</v>
      </c>
      <c r="B318" s="44" t="s">
        <v>1066</v>
      </c>
    </row>
    <row r="319" spans="1:6" ht="23.25" x14ac:dyDescent="0.35">
      <c r="A319" s="43" t="s">
        <v>1067</v>
      </c>
      <c r="C319" s="45" t="s">
        <v>1068</v>
      </c>
    </row>
    <row r="320" spans="1:6" ht="23.25" x14ac:dyDescent="0.35">
      <c r="A320" s="43" t="s">
        <v>1069</v>
      </c>
      <c r="B320" s="44" t="s">
        <v>1070</v>
      </c>
    </row>
    <row r="321" spans="1:6" ht="23.25" x14ac:dyDescent="0.35">
      <c r="A321" s="43" t="s">
        <v>1071</v>
      </c>
      <c r="B321" s="44" t="s">
        <v>1072</v>
      </c>
    </row>
    <row r="322" spans="1:6" ht="23.25" x14ac:dyDescent="0.35">
      <c r="A322" s="43" t="s">
        <v>1073</v>
      </c>
      <c r="C322" s="45" t="s">
        <v>1074</v>
      </c>
    </row>
    <row r="323" spans="1:6" ht="23.25" x14ac:dyDescent="0.35">
      <c r="A323" s="43" t="s">
        <v>1075</v>
      </c>
      <c r="B323" s="44" t="s">
        <v>1076</v>
      </c>
    </row>
    <row r="324" spans="1:6" ht="23.25" x14ac:dyDescent="0.35">
      <c r="A324" s="43" t="s">
        <v>1077</v>
      </c>
      <c r="B324" s="59" t="s">
        <v>1078</v>
      </c>
      <c r="E324" s="85">
        <v>5245406</v>
      </c>
    </row>
    <row r="325" spans="1:6" ht="23.25" x14ac:dyDescent="0.35">
      <c r="A325" s="43" t="s">
        <v>1079</v>
      </c>
      <c r="B325" s="44" t="s">
        <v>1080</v>
      </c>
    </row>
    <row r="326" spans="1:6" ht="23.25" x14ac:dyDescent="0.35">
      <c r="A326" s="43" t="s">
        <v>1081</v>
      </c>
      <c r="B326" s="44" t="s">
        <v>1082</v>
      </c>
      <c r="C326" s="45" t="s">
        <v>1083</v>
      </c>
      <c r="D326" s="46" t="s">
        <v>1059</v>
      </c>
    </row>
    <row r="327" spans="1:6" ht="23.25" x14ac:dyDescent="0.35">
      <c r="A327" s="43" t="s">
        <v>1084</v>
      </c>
      <c r="D327" s="46" t="s">
        <v>1085</v>
      </c>
    </row>
    <row r="328" spans="1:6" ht="23.25" x14ac:dyDescent="0.35">
      <c r="A328" s="43" t="s">
        <v>1086</v>
      </c>
      <c r="B328" s="44" t="s">
        <v>1087</v>
      </c>
      <c r="C328" s="45" t="s">
        <v>1088</v>
      </c>
      <c r="D328" s="46" t="s">
        <v>1089</v>
      </c>
    </row>
    <row r="329" spans="1:6" ht="23.25" x14ac:dyDescent="0.35">
      <c r="A329" s="87" t="s">
        <v>1090</v>
      </c>
      <c r="B329" s="109" t="s">
        <v>1091</v>
      </c>
    </row>
    <row r="330" spans="1:6" ht="23.25" x14ac:dyDescent="0.35">
      <c r="A330" s="43" t="s">
        <v>1092</v>
      </c>
      <c r="B330" s="44" t="s">
        <v>1087</v>
      </c>
      <c r="C330" s="45" t="s">
        <v>1088</v>
      </c>
      <c r="D330" s="46" t="s">
        <v>1089</v>
      </c>
    </row>
    <row r="331" spans="1:6" ht="23.25" x14ac:dyDescent="0.35">
      <c r="A331" s="43" t="s">
        <v>1093</v>
      </c>
      <c r="B331" s="44" t="s">
        <v>1094</v>
      </c>
    </row>
    <row r="332" spans="1:6" ht="23.25" x14ac:dyDescent="0.35">
      <c r="A332" s="43" t="s">
        <v>1095</v>
      </c>
      <c r="B332" s="44" t="s">
        <v>1096</v>
      </c>
      <c r="C332" s="45" t="s">
        <v>1097</v>
      </c>
      <c r="D332" s="63" t="s">
        <v>1098</v>
      </c>
    </row>
    <row r="333" spans="1:6" ht="23.25" x14ac:dyDescent="0.35">
      <c r="A333" s="43" t="s">
        <v>1099</v>
      </c>
      <c r="B333" s="44" t="s">
        <v>1100</v>
      </c>
      <c r="D333" s="46" t="s">
        <v>1101</v>
      </c>
    </row>
    <row r="334" spans="1:6" ht="23.25" x14ac:dyDescent="0.35">
      <c r="A334" s="43" t="s">
        <v>1102</v>
      </c>
      <c r="B334" s="44" t="s">
        <v>1103</v>
      </c>
    </row>
    <row r="335" spans="1:6" ht="23.25" x14ac:dyDescent="0.35">
      <c r="A335" s="43" t="s">
        <v>1104</v>
      </c>
      <c r="B335" s="44" t="s">
        <v>1105</v>
      </c>
      <c r="D335" s="46" t="s">
        <v>1106</v>
      </c>
      <c r="F335" s="73" t="s">
        <v>1107</v>
      </c>
    </row>
    <row r="336" spans="1:6" ht="23.25" x14ac:dyDescent="0.35">
      <c r="A336" s="43" t="s">
        <v>1108</v>
      </c>
      <c r="B336" s="44" t="s">
        <v>1109</v>
      </c>
      <c r="D336" s="46" t="s">
        <v>1110</v>
      </c>
      <c r="E336" s="46" t="s">
        <v>1111</v>
      </c>
      <c r="F336" s="73"/>
    </row>
    <row r="337" spans="1:8" ht="23.25" x14ac:dyDescent="0.35">
      <c r="A337" s="43" t="s">
        <v>1112</v>
      </c>
      <c r="B337" s="44" t="s">
        <v>1113</v>
      </c>
      <c r="C337" s="45" t="s">
        <v>1114</v>
      </c>
      <c r="D337" s="46" t="s">
        <v>1115</v>
      </c>
      <c r="F337" s="73"/>
    </row>
    <row r="338" spans="1:8" ht="23.25" x14ac:dyDescent="0.35">
      <c r="A338" s="43" t="s">
        <v>1116</v>
      </c>
      <c r="B338" s="44" t="s">
        <v>1117</v>
      </c>
      <c r="F338" s="73"/>
    </row>
    <row r="339" spans="1:8" ht="23.25" x14ac:dyDescent="0.35">
      <c r="A339" s="43" t="s">
        <v>1118</v>
      </c>
      <c r="D339" s="46" t="s">
        <v>1119</v>
      </c>
    </row>
    <row r="340" spans="1:8" ht="21" x14ac:dyDescent="0.35">
      <c r="A340" s="43" t="s">
        <v>4</v>
      </c>
      <c r="B340" s="110" t="s">
        <v>1120</v>
      </c>
      <c r="C340" s="45" t="s">
        <v>1121</v>
      </c>
      <c r="D340" s="46" t="s">
        <v>1122</v>
      </c>
      <c r="E340" s="63" t="s">
        <v>1123</v>
      </c>
      <c r="G340" s="38" t="s">
        <v>1124</v>
      </c>
      <c r="H340" s="38" t="s">
        <v>1125</v>
      </c>
    </row>
    <row r="341" spans="1:8" ht="23.25" x14ac:dyDescent="0.35">
      <c r="A341" s="43" t="s">
        <v>1126</v>
      </c>
      <c r="B341" s="44" t="s">
        <v>1127</v>
      </c>
      <c r="C341" s="45" t="s">
        <v>1128</v>
      </c>
      <c r="D341" s="63" t="s">
        <v>1129</v>
      </c>
      <c r="E341" s="63"/>
    </row>
    <row r="342" spans="1:8" ht="23.25" x14ac:dyDescent="0.35">
      <c r="A342" s="43" t="s">
        <v>1130</v>
      </c>
      <c r="B342" s="44" t="s">
        <v>1131</v>
      </c>
      <c r="D342" s="63"/>
      <c r="E342" s="63"/>
    </row>
    <row r="343" spans="1:8" ht="23.25" x14ac:dyDescent="0.35">
      <c r="A343" s="43" t="s">
        <v>1132</v>
      </c>
      <c r="B343" s="44" t="s">
        <v>1133</v>
      </c>
      <c r="C343" s="45" t="s">
        <v>1134</v>
      </c>
      <c r="E343" s="63"/>
    </row>
    <row r="344" spans="1:8" ht="23.25" x14ac:dyDescent="0.35">
      <c r="A344" s="43" t="s">
        <v>1135</v>
      </c>
      <c r="B344" s="111" t="s">
        <v>1136</v>
      </c>
      <c r="C344" s="53" t="s">
        <v>1137</v>
      </c>
      <c r="D344" s="112" t="s">
        <v>1138</v>
      </c>
      <c r="E344" s="63"/>
    </row>
    <row r="345" spans="1:8" ht="23.25" x14ac:dyDescent="0.35">
      <c r="A345" s="113" t="s">
        <v>1139</v>
      </c>
      <c r="B345" s="59" t="s">
        <v>1140</v>
      </c>
      <c r="C345" s="53"/>
      <c r="D345" s="114" t="s">
        <v>1141</v>
      </c>
      <c r="E345" s="114" t="s">
        <v>1142</v>
      </c>
      <c r="G345" s="54" t="s">
        <v>1143</v>
      </c>
    </row>
    <row r="346" spans="1:8" ht="23.25" x14ac:dyDescent="0.35">
      <c r="A346" s="43" t="s">
        <v>1144</v>
      </c>
      <c r="B346" s="44" t="s">
        <v>1145</v>
      </c>
      <c r="C346" s="45" t="s">
        <v>1146</v>
      </c>
      <c r="D346" s="63" t="s">
        <v>1147</v>
      </c>
      <c r="E346" s="63"/>
    </row>
    <row r="347" spans="1:8" ht="23.25" x14ac:dyDescent="0.35">
      <c r="A347" s="43" t="s">
        <v>1148</v>
      </c>
      <c r="B347" s="44" t="s">
        <v>1149</v>
      </c>
      <c r="D347" s="46" t="s">
        <v>1150</v>
      </c>
    </row>
    <row r="348" spans="1:8" ht="23.25" x14ac:dyDescent="0.35">
      <c r="A348" s="43" t="s">
        <v>1151</v>
      </c>
      <c r="D348" s="46" t="s">
        <v>1152</v>
      </c>
    </row>
    <row r="349" spans="1:8" ht="23.25" x14ac:dyDescent="0.35">
      <c r="A349" s="43" t="s">
        <v>1153</v>
      </c>
      <c r="D349" s="46" t="s">
        <v>1154</v>
      </c>
    </row>
    <row r="350" spans="1:8" ht="23.25" x14ac:dyDescent="0.35">
      <c r="A350" s="43" t="s">
        <v>1155</v>
      </c>
      <c r="B350" s="44" t="s">
        <v>1156</v>
      </c>
      <c r="C350" s="45" t="s">
        <v>1157</v>
      </c>
    </row>
    <row r="351" spans="1:8" ht="23.25" x14ac:dyDescent="0.35">
      <c r="A351" s="43" t="s">
        <v>1158</v>
      </c>
      <c r="C351" s="45" t="s">
        <v>1159</v>
      </c>
    </row>
    <row r="352" spans="1:8" ht="23.25" x14ac:dyDescent="0.35">
      <c r="A352" s="43" t="s">
        <v>1160</v>
      </c>
      <c r="B352" s="44" t="s">
        <v>1161</v>
      </c>
    </row>
    <row r="353" spans="1:7" ht="23.25" x14ac:dyDescent="0.35">
      <c r="A353" s="115" t="s">
        <v>1162</v>
      </c>
      <c r="C353" s="93" t="s">
        <v>1163</v>
      </c>
    </row>
    <row r="354" spans="1:7" ht="23.25" x14ac:dyDescent="0.35">
      <c r="A354" s="43" t="s">
        <v>1164</v>
      </c>
      <c r="B354" s="44" t="s">
        <v>1165</v>
      </c>
    </row>
    <row r="355" spans="1:7" ht="23.25" x14ac:dyDescent="0.35">
      <c r="A355" s="43" t="s">
        <v>1166</v>
      </c>
      <c r="B355" s="44" t="s">
        <v>1167</v>
      </c>
      <c r="C355" s="45" t="s">
        <v>1168</v>
      </c>
      <c r="D355" s="46" t="s">
        <v>1169</v>
      </c>
    </row>
    <row r="356" spans="1:7" ht="23.25" x14ac:dyDescent="0.35">
      <c r="A356" s="43" t="s">
        <v>1170</v>
      </c>
      <c r="B356" s="44" t="s">
        <v>1171</v>
      </c>
    </row>
    <row r="357" spans="1:7" ht="23.25" x14ac:dyDescent="0.35">
      <c r="A357" s="43" t="s">
        <v>1172</v>
      </c>
      <c r="B357" s="44" t="s">
        <v>1173</v>
      </c>
      <c r="E357" s="46" t="s">
        <v>1174</v>
      </c>
    </row>
    <row r="358" spans="1:7" ht="23.25" x14ac:dyDescent="0.35">
      <c r="A358" s="43" t="s">
        <v>1175</v>
      </c>
      <c r="B358" s="44" t="s">
        <v>1176</v>
      </c>
    </row>
    <row r="359" spans="1:7" ht="23.25" x14ac:dyDescent="0.35">
      <c r="A359" s="43" t="s">
        <v>1177</v>
      </c>
      <c r="C359" s="45" t="s">
        <v>1178</v>
      </c>
    </row>
    <row r="360" spans="1:7" ht="23.25" x14ac:dyDescent="0.35">
      <c r="A360" s="43" t="s">
        <v>1179</v>
      </c>
      <c r="B360" s="44" t="s">
        <v>1180</v>
      </c>
      <c r="C360" s="45" t="s">
        <v>1181</v>
      </c>
      <c r="G360" s="79"/>
    </row>
    <row r="361" spans="1:7" ht="23.25" x14ac:dyDescent="0.35">
      <c r="A361" s="43" t="s">
        <v>1182</v>
      </c>
      <c r="B361" s="44" t="s">
        <v>1183</v>
      </c>
      <c r="G361" s="79"/>
    </row>
    <row r="362" spans="1:7" ht="25.5" customHeight="1" x14ac:dyDescent="0.35">
      <c r="A362" s="43" t="s">
        <v>1184</v>
      </c>
      <c r="B362" s="44" t="s">
        <v>1185</v>
      </c>
    </row>
    <row r="363" spans="1:7" ht="25.5" customHeight="1" x14ac:dyDescent="0.35">
      <c r="A363" s="43" t="s">
        <v>1186</v>
      </c>
      <c r="B363" s="44" t="s">
        <v>1187</v>
      </c>
    </row>
    <row r="364" spans="1:7" ht="23.25" x14ac:dyDescent="0.35">
      <c r="A364" s="43" t="s">
        <v>1188</v>
      </c>
      <c r="B364" s="44" t="s">
        <v>1189</v>
      </c>
    </row>
    <row r="365" spans="1:7" ht="23.25" x14ac:dyDescent="0.35">
      <c r="A365" s="43" t="s">
        <v>1190</v>
      </c>
      <c r="B365" s="44" t="s">
        <v>1191</v>
      </c>
    </row>
    <row r="366" spans="1:7" ht="23.25" x14ac:dyDescent="0.35">
      <c r="A366" s="43" t="s">
        <v>1192</v>
      </c>
      <c r="B366" s="44" t="s">
        <v>1193</v>
      </c>
      <c r="C366" s="50" t="s">
        <v>1194</v>
      </c>
    </row>
    <row r="367" spans="1:7" ht="23.25" x14ac:dyDescent="0.35">
      <c r="A367" s="43" t="s">
        <v>1195</v>
      </c>
      <c r="B367" s="44" t="s">
        <v>1196</v>
      </c>
      <c r="C367" s="45" t="s">
        <v>1197</v>
      </c>
    </row>
    <row r="368" spans="1:7" ht="23.25" x14ac:dyDescent="0.35">
      <c r="A368" s="43" t="s">
        <v>1198</v>
      </c>
      <c r="B368" s="44" t="s">
        <v>1199</v>
      </c>
    </row>
    <row r="369" spans="1:8" ht="23.25" x14ac:dyDescent="0.35">
      <c r="A369" s="43" t="s">
        <v>1200</v>
      </c>
      <c r="B369" s="44" t="s">
        <v>1201</v>
      </c>
      <c r="C369" s="45" t="s">
        <v>1202</v>
      </c>
    </row>
    <row r="370" spans="1:8" ht="23.25" x14ac:dyDescent="0.35">
      <c r="A370" s="43" t="s">
        <v>1203</v>
      </c>
      <c r="B370" s="44" t="s">
        <v>1204</v>
      </c>
      <c r="C370" s="45" t="s">
        <v>1205</v>
      </c>
      <c r="D370" s="116" t="s">
        <v>1206</v>
      </c>
    </row>
    <row r="371" spans="1:8" ht="23.25" x14ac:dyDescent="0.35">
      <c r="A371" s="43" t="s">
        <v>1207</v>
      </c>
      <c r="B371" s="44" t="s">
        <v>1208</v>
      </c>
      <c r="C371" s="45" t="s">
        <v>1209</v>
      </c>
    </row>
    <row r="372" spans="1:8" ht="23.25" x14ac:dyDescent="0.35">
      <c r="A372" s="43" t="s">
        <v>1210</v>
      </c>
      <c r="B372" s="44" t="s">
        <v>1211</v>
      </c>
      <c r="C372" s="45" t="s">
        <v>1212</v>
      </c>
      <c r="D372" s="63" t="s">
        <v>1213</v>
      </c>
    </row>
    <row r="373" spans="1:8" ht="23.25" x14ac:dyDescent="0.35">
      <c r="A373" s="43" t="s">
        <v>1214</v>
      </c>
      <c r="B373" s="44" t="s">
        <v>1215</v>
      </c>
      <c r="C373" s="45" t="s">
        <v>1216</v>
      </c>
      <c r="D373" s="63" t="s">
        <v>1217</v>
      </c>
      <c r="E373" s="46" t="s">
        <v>1218</v>
      </c>
      <c r="F373" s="38" t="s">
        <v>1219</v>
      </c>
      <c r="H373" s="38" t="s">
        <v>1220</v>
      </c>
    </row>
    <row r="374" spans="1:8" ht="23.25" x14ac:dyDescent="0.35">
      <c r="A374" s="43" t="s">
        <v>1214</v>
      </c>
      <c r="B374" s="117" t="s">
        <v>1221</v>
      </c>
      <c r="D374" s="63"/>
    </row>
    <row r="375" spans="1:8" ht="23.25" x14ac:dyDescent="0.35">
      <c r="A375" s="43" t="s">
        <v>1214</v>
      </c>
      <c r="B375" s="117" t="s">
        <v>1222</v>
      </c>
      <c r="C375" s="45" t="s">
        <v>1223</v>
      </c>
      <c r="D375" s="63"/>
    </row>
    <row r="376" spans="1:8" ht="23.25" x14ac:dyDescent="0.35">
      <c r="A376" s="43" t="s">
        <v>1214</v>
      </c>
      <c r="B376" s="44" t="s">
        <v>1224</v>
      </c>
      <c r="D376" s="63" t="s">
        <v>1225</v>
      </c>
      <c r="F376" s="38" t="s">
        <v>1226</v>
      </c>
      <c r="H376" s="38" t="s">
        <v>1227</v>
      </c>
    </row>
    <row r="377" spans="1:8" ht="23.25" x14ac:dyDescent="0.35">
      <c r="A377" s="43" t="s">
        <v>1228</v>
      </c>
      <c r="B377" s="44" t="s">
        <v>1229</v>
      </c>
      <c r="D377" s="45"/>
      <c r="E377" s="47"/>
    </row>
    <row r="378" spans="1:8" ht="23.25" x14ac:dyDescent="0.35">
      <c r="A378" s="43" t="s">
        <v>1230</v>
      </c>
      <c r="B378" s="44" t="s">
        <v>1231</v>
      </c>
      <c r="D378" s="45"/>
      <c r="E378" s="47"/>
    </row>
    <row r="379" spans="1:8" ht="23.25" x14ac:dyDescent="0.35">
      <c r="A379" s="43" t="s">
        <v>1232</v>
      </c>
      <c r="B379" s="44" t="s">
        <v>1233</v>
      </c>
      <c r="C379" s="45" t="s">
        <v>1234</v>
      </c>
      <c r="D379" s="45" t="s">
        <v>1235</v>
      </c>
      <c r="E379" s="47"/>
    </row>
    <row r="380" spans="1:8" ht="23.25" x14ac:dyDescent="0.35">
      <c r="A380" s="43" t="s">
        <v>1236</v>
      </c>
      <c r="B380" s="44" t="s">
        <v>1237</v>
      </c>
      <c r="D380" s="46" t="s">
        <v>1238</v>
      </c>
    </row>
    <row r="381" spans="1:8" ht="23.25" x14ac:dyDescent="0.35">
      <c r="A381" s="43" t="s">
        <v>1239</v>
      </c>
      <c r="B381" s="44" t="s">
        <v>1240</v>
      </c>
    </row>
    <row r="382" spans="1:8" ht="23.25" x14ac:dyDescent="0.35">
      <c r="A382" s="43" t="s">
        <v>1241</v>
      </c>
      <c r="B382" s="44" t="s">
        <v>1242</v>
      </c>
    </row>
    <row r="383" spans="1:8" ht="23.25" x14ac:dyDescent="0.35">
      <c r="A383" s="43" t="s">
        <v>1243</v>
      </c>
      <c r="B383" s="44" t="s">
        <v>1244</v>
      </c>
      <c r="C383" s="45" t="s">
        <v>1245</v>
      </c>
      <c r="D383" s="46" t="s">
        <v>1246</v>
      </c>
      <c r="E383" s="49" t="s">
        <v>1247</v>
      </c>
    </row>
    <row r="384" spans="1:8" ht="23.25" x14ac:dyDescent="0.35">
      <c r="A384" s="43" t="s">
        <v>1248</v>
      </c>
      <c r="B384" s="44" t="s">
        <v>1249</v>
      </c>
      <c r="E384" s="49"/>
    </row>
    <row r="385" spans="1:6" ht="23.25" x14ac:dyDescent="0.35">
      <c r="A385" s="43" t="s">
        <v>1250</v>
      </c>
      <c r="B385" s="44" t="s">
        <v>1251</v>
      </c>
    </row>
    <row r="386" spans="1:6" ht="23.25" x14ac:dyDescent="0.35">
      <c r="A386" s="43" t="s">
        <v>1252</v>
      </c>
      <c r="B386" s="44" t="s">
        <v>1253</v>
      </c>
      <c r="D386" s="46" t="s">
        <v>1254</v>
      </c>
    </row>
    <row r="387" spans="1:6" ht="23.25" x14ac:dyDescent="0.35">
      <c r="A387" s="43" t="s">
        <v>1255</v>
      </c>
      <c r="B387" s="44" t="s">
        <v>1256</v>
      </c>
      <c r="C387" s="61" t="s">
        <v>1257</v>
      </c>
      <c r="D387" s="118" t="s">
        <v>1258</v>
      </c>
      <c r="F387" s="57" t="s">
        <v>1259</v>
      </c>
    </row>
    <row r="388" spans="1:6" ht="23.25" x14ac:dyDescent="0.35">
      <c r="A388" s="43" t="s">
        <v>1260</v>
      </c>
      <c r="B388" s="44" t="s">
        <v>1261</v>
      </c>
    </row>
    <row r="389" spans="1:6" ht="23.25" x14ac:dyDescent="0.35">
      <c r="A389" s="83" t="s">
        <v>1262</v>
      </c>
      <c r="B389" s="44" t="s">
        <v>1263</v>
      </c>
      <c r="C389" s="45" t="s">
        <v>1264</v>
      </c>
    </row>
    <row r="390" spans="1:6" ht="23.25" x14ac:dyDescent="0.35">
      <c r="A390" s="43" t="s">
        <v>1265</v>
      </c>
      <c r="B390" s="44" t="s">
        <v>1266</v>
      </c>
      <c r="E390" s="46" t="s">
        <v>1267</v>
      </c>
    </row>
    <row r="391" spans="1:6" ht="23.25" x14ac:dyDescent="0.35">
      <c r="A391" s="43" t="s">
        <v>1268</v>
      </c>
      <c r="E391" s="46" t="s">
        <v>1269</v>
      </c>
    </row>
    <row r="392" spans="1:6" ht="25.5" x14ac:dyDescent="0.35">
      <c r="A392" s="43" t="s">
        <v>1270</v>
      </c>
      <c r="B392" s="119" t="s">
        <v>1271</v>
      </c>
      <c r="C392" s="50" t="s">
        <v>1272</v>
      </c>
      <c r="D392" s="46" t="s">
        <v>1273</v>
      </c>
      <c r="E392" s="80" t="s">
        <v>1274</v>
      </c>
    </row>
    <row r="393" spans="1:6" ht="23.25" x14ac:dyDescent="0.35">
      <c r="A393" s="43" t="s">
        <v>1275</v>
      </c>
      <c r="B393" s="44" t="s">
        <v>1276</v>
      </c>
      <c r="C393" s="45" t="s">
        <v>1277</v>
      </c>
      <c r="D393" s="46" t="s">
        <v>1278</v>
      </c>
    </row>
    <row r="394" spans="1:6" ht="23.25" x14ac:dyDescent="0.35">
      <c r="A394" s="43" t="s">
        <v>1279</v>
      </c>
      <c r="B394" s="44" t="s">
        <v>1280</v>
      </c>
      <c r="C394" s="45" t="s">
        <v>1281</v>
      </c>
      <c r="E394" s="46" t="s">
        <v>1282</v>
      </c>
    </row>
    <row r="395" spans="1:6" ht="23.25" x14ac:dyDescent="0.35">
      <c r="A395" s="43" t="s">
        <v>1283</v>
      </c>
      <c r="B395" s="44" t="s">
        <v>1284</v>
      </c>
    </row>
    <row r="396" spans="1:6" ht="23.25" x14ac:dyDescent="0.35">
      <c r="A396" s="43" t="s">
        <v>1285</v>
      </c>
      <c r="B396" s="44" t="s">
        <v>1286</v>
      </c>
      <c r="D396" s="46" t="s">
        <v>1287</v>
      </c>
    </row>
    <row r="397" spans="1:6" ht="23.25" x14ac:dyDescent="0.35">
      <c r="A397" s="43" t="s">
        <v>1288</v>
      </c>
      <c r="B397" s="44" t="s">
        <v>1289</v>
      </c>
    </row>
    <row r="398" spans="1:6" ht="23.25" x14ac:dyDescent="0.35">
      <c r="A398" s="43" t="s">
        <v>1290</v>
      </c>
      <c r="B398" s="44" t="s">
        <v>1291</v>
      </c>
      <c r="E398" s="46" t="s">
        <v>1292</v>
      </c>
    </row>
    <row r="399" spans="1:6" ht="23.25" x14ac:dyDescent="0.35">
      <c r="A399" s="43" t="s">
        <v>1293</v>
      </c>
      <c r="B399" s="44" t="s">
        <v>1294</v>
      </c>
      <c r="E399" s="46" t="s">
        <v>1295</v>
      </c>
    </row>
    <row r="400" spans="1:6" ht="46.5" x14ac:dyDescent="0.25">
      <c r="A400" s="120" t="s">
        <v>1296</v>
      </c>
      <c r="B400" s="121" t="s">
        <v>1297</v>
      </c>
      <c r="C400" s="122"/>
      <c r="D400" s="57">
        <v>2310330</v>
      </c>
    </row>
    <row r="401" spans="1:9" ht="23.25" x14ac:dyDescent="0.25">
      <c r="A401" s="120" t="s">
        <v>1298</v>
      </c>
      <c r="B401" s="121" t="s">
        <v>1299</v>
      </c>
      <c r="C401" s="122" t="s">
        <v>1300</v>
      </c>
      <c r="D401" s="57">
        <v>5360434</v>
      </c>
    </row>
    <row r="402" spans="1:9" ht="23.25" x14ac:dyDescent="0.35">
      <c r="A402" s="43" t="s">
        <v>1301</v>
      </c>
      <c r="B402" s="44" t="s">
        <v>1302</v>
      </c>
    </row>
    <row r="403" spans="1:9" ht="23.25" x14ac:dyDescent="0.35">
      <c r="A403" s="43" t="s">
        <v>1303</v>
      </c>
    </row>
    <row r="404" spans="1:9" ht="23.25" x14ac:dyDescent="0.35">
      <c r="A404" s="43" t="s">
        <v>1304</v>
      </c>
      <c r="B404" s="44" t="s">
        <v>1305</v>
      </c>
    </row>
    <row r="405" spans="1:9" ht="23.25" x14ac:dyDescent="0.35">
      <c r="A405" s="43" t="s">
        <v>1306</v>
      </c>
      <c r="B405" s="44" t="s">
        <v>1307</v>
      </c>
    </row>
    <row r="406" spans="1:9" ht="23.25" x14ac:dyDescent="0.35">
      <c r="A406" s="43" t="s">
        <v>1308</v>
      </c>
      <c r="B406" s="44" t="s">
        <v>1309</v>
      </c>
      <c r="C406" s="123" t="s">
        <v>1310</v>
      </c>
    </row>
    <row r="407" spans="1:9" ht="23.25" x14ac:dyDescent="0.35">
      <c r="A407" s="43" t="s">
        <v>1311</v>
      </c>
      <c r="B407" s="44" t="s">
        <v>1312</v>
      </c>
    </row>
    <row r="408" spans="1:9" ht="23.25" x14ac:dyDescent="0.35">
      <c r="A408" s="43" t="s">
        <v>1313</v>
      </c>
      <c r="B408" s="44" t="s">
        <v>1314</v>
      </c>
      <c r="C408" s="45" t="s">
        <v>1315</v>
      </c>
    </row>
    <row r="409" spans="1:9" ht="23.25" x14ac:dyDescent="0.35">
      <c r="A409" s="43" t="s">
        <v>1316</v>
      </c>
      <c r="C409" s="45" t="s">
        <v>1317</v>
      </c>
    </row>
    <row r="410" spans="1:9" ht="23.25" x14ac:dyDescent="0.35">
      <c r="A410" s="43" t="s">
        <v>1318</v>
      </c>
      <c r="B410" s="44" t="s">
        <v>1319</v>
      </c>
      <c r="D410" s="46" t="s">
        <v>1320</v>
      </c>
    </row>
    <row r="411" spans="1:9" ht="23.25" x14ac:dyDescent="0.35">
      <c r="A411" s="43" t="s">
        <v>1321</v>
      </c>
      <c r="B411" s="44" t="s">
        <v>1322</v>
      </c>
    </row>
    <row r="412" spans="1:9" ht="23.25" x14ac:dyDescent="0.35">
      <c r="A412" s="43" t="s">
        <v>1323</v>
      </c>
      <c r="B412" s="44" t="s">
        <v>1324</v>
      </c>
    </row>
    <row r="413" spans="1:9" ht="23.25" x14ac:dyDescent="0.35">
      <c r="A413" s="43" t="s">
        <v>1325</v>
      </c>
      <c r="B413" s="44" t="s">
        <v>1326</v>
      </c>
      <c r="C413" s="45" t="s">
        <v>1327</v>
      </c>
      <c r="I413" s="46"/>
    </row>
    <row r="414" spans="1:9" ht="23.25" x14ac:dyDescent="0.35">
      <c r="A414" s="43" t="s">
        <v>1328</v>
      </c>
      <c r="B414" s="44" t="s">
        <v>1329</v>
      </c>
    </row>
    <row r="415" spans="1:9" ht="23.25" x14ac:dyDescent="0.35">
      <c r="A415" s="43" t="s">
        <v>1330</v>
      </c>
      <c r="B415" s="44" t="s">
        <v>1331</v>
      </c>
      <c r="C415" s="45" t="s">
        <v>1332</v>
      </c>
    </row>
    <row r="416" spans="1:9" ht="23.25" x14ac:dyDescent="0.35">
      <c r="A416" s="43" t="s">
        <v>1333</v>
      </c>
      <c r="B416" s="44" t="s">
        <v>1334</v>
      </c>
      <c r="C416" s="45" t="s">
        <v>1335</v>
      </c>
    </row>
    <row r="417" spans="1:5" ht="23.25" x14ac:dyDescent="0.35">
      <c r="A417" s="43" t="s">
        <v>1336</v>
      </c>
      <c r="C417" s="45" t="s">
        <v>1337</v>
      </c>
      <c r="D417" s="46" t="s">
        <v>1338</v>
      </c>
    </row>
    <row r="418" spans="1:5" ht="23.25" x14ac:dyDescent="0.35">
      <c r="A418" s="43" t="s">
        <v>1339</v>
      </c>
      <c r="B418" s="44" t="s">
        <v>1340</v>
      </c>
    </row>
    <row r="419" spans="1:5" ht="23.25" x14ac:dyDescent="0.35">
      <c r="A419" s="43" t="s">
        <v>1341</v>
      </c>
      <c r="B419" s="44" t="s">
        <v>1342</v>
      </c>
      <c r="E419" s="38"/>
    </row>
    <row r="420" spans="1:5" ht="23.25" x14ac:dyDescent="0.35">
      <c r="A420" s="43" t="s">
        <v>1343</v>
      </c>
      <c r="C420" s="45" t="s">
        <v>1344</v>
      </c>
      <c r="E420" s="38"/>
    </row>
    <row r="421" spans="1:5" ht="23.25" x14ac:dyDescent="0.35">
      <c r="A421" s="43" t="s">
        <v>1345</v>
      </c>
      <c r="C421" s="82" t="s">
        <v>1346</v>
      </c>
    </row>
    <row r="422" spans="1:5" ht="23.25" x14ac:dyDescent="0.35">
      <c r="A422" s="43" t="s">
        <v>1347</v>
      </c>
      <c r="B422" s="44" t="s">
        <v>1348</v>
      </c>
      <c r="C422" s="82"/>
    </row>
    <row r="423" spans="1:5" ht="23.25" x14ac:dyDescent="0.35">
      <c r="A423" s="43" t="s">
        <v>1349</v>
      </c>
      <c r="B423" s="44" t="s">
        <v>1350</v>
      </c>
      <c r="C423" s="45" t="s">
        <v>1351</v>
      </c>
    </row>
    <row r="424" spans="1:5" ht="23.25" x14ac:dyDescent="0.35">
      <c r="A424" s="43" t="s">
        <v>1352</v>
      </c>
      <c r="C424" s="45" t="s">
        <v>1353</v>
      </c>
    </row>
    <row r="425" spans="1:5" ht="23.25" x14ac:dyDescent="0.35">
      <c r="A425" s="43" t="s">
        <v>1354</v>
      </c>
      <c r="C425" s="45" t="s">
        <v>1355</v>
      </c>
    </row>
    <row r="426" spans="1:5" ht="23.25" x14ac:dyDescent="0.35">
      <c r="A426" s="43" t="s">
        <v>1356</v>
      </c>
      <c r="B426" s="44" t="s">
        <v>1357</v>
      </c>
    </row>
    <row r="427" spans="1:5" ht="23.25" x14ac:dyDescent="0.35">
      <c r="A427" s="43" t="s">
        <v>1358</v>
      </c>
      <c r="B427" s="44" t="s">
        <v>1359</v>
      </c>
    </row>
    <row r="428" spans="1:5" ht="23.25" x14ac:dyDescent="0.35">
      <c r="A428" s="43" t="s">
        <v>1360</v>
      </c>
      <c r="C428" s="45" t="s">
        <v>1361</v>
      </c>
    </row>
    <row r="429" spans="1:5" ht="23.25" x14ac:dyDescent="0.35">
      <c r="A429" s="43" t="s">
        <v>1362</v>
      </c>
      <c r="B429" s="44" t="s">
        <v>1363</v>
      </c>
    </row>
    <row r="430" spans="1:5" ht="23.25" x14ac:dyDescent="0.35">
      <c r="A430" s="43" t="s">
        <v>1364</v>
      </c>
      <c r="C430" s="45" t="s">
        <v>1365</v>
      </c>
    </row>
    <row r="431" spans="1:5" ht="23.25" x14ac:dyDescent="0.35">
      <c r="A431" s="43" t="s">
        <v>1366</v>
      </c>
      <c r="B431" s="44" t="s">
        <v>1367</v>
      </c>
    </row>
    <row r="432" spans="1:5" ht="23.25" x14ac:dyDescent="0.35">
      <c r="A432" s="43" t="s">
        <v>1368</v>
      </c>
      <c r="B432" s="44" t="s">
        <v>1369</v>
      </c>
      <c r="C432" s="45" t="s">
        <v>1370</v>
      </c>
      <c r="D432" s="46" t="s">
        <v>1371</v>
      </c>
      <c r="E432" s="46" t="s">
        <v>1372</v>
      </c>
    </row>
    <row r="433" spans="1:5" ht="23.25" x14ac:dyDescent="0.35">
      <c r="A433" s="43" t="s">
        <v>1373</v>
      </c>
      <c r="B433" s="44" t="s">
        <v>1374</v>
      </c>
      <c r="C433" s="45" t="s">
        <v>1375</v>
      </c>
    </row>
    <row r="434" spans="1:5" ht="23.25" x14ac:dyDescent="0.35">
      <c r="A434" s="43" t="s">
        <v>1376</v>
      </c>
      <c r="B434" s="44" t="s">
        <v>1377</v>
      </c>
      <c r="C434" s="45" t="s">
        <v>1378</v>
      </c>
    </row>
    <row r="435" spans="1:5" ht="23.25" x14ac:dyDescent="0.35">
      <c r="A435" s="43" t="s">
        <v>1379</v>
      </c>
      <c r="C435" s="45" t="s">
        <v>1380</v>
      </c>
    </row>
    <row r="436" spans="1:5" ht="23.25" x14ac:dyDescent="0.35">
      <c r="A436" s="83" t="s">
        <v>1381</v>
      </c>
      <c r="B436" s="44" t="s">
        <v>1382</v>
      </c>
    </row>
    <row r="437" spans="1:5" ht="23.25" x14ac:dyDescent="0.35">
      <c r="A437" s="43" t="s">
        <v>1383</v>
      </c>
      <c r="C437" s="45" t="s">
        <v>1384</v>
      </c>
    </row>
    <row r="438" spans="1:5" ht="23.25" x14ac:dyDescent="0.35">
      <c r="A438" s="43" t="s">
        <v>1385</v>
      </c>
      <c r="C438" s="45" t="s">
        <v>1386</v>
      </c>
    </row>
    <row r="439" spans="1:5" ht="23.25" x14ac:dyDescent="0.35">
      <c r="A439" s="43" t="s">
        <v>1387</v>
      </c>
      <c r="B439" s="44" t="s">
        <v>1388</v>
      </c>
    </row>
    <row r="440" spans="1:5" ht="23.25" x14ac:dyDescent="0.35">
      <c r="A440" s="43" t="s">
        <v>1389</v>
      </c>
      <c r="B440" s="44" t="s">
        <v>1390</v>
      </c>
      <c r="C440" s="45" t="s">
        <v>1391</v>
      </c>
    </row>
    <row r="441" spans="1:5" ht="23.25" x14ac:dyDescent="0.35">
      <c r="A441" s="43" t="s">
        <v>1392</v>
      </c>
      <c r="C441" s="45" t="s">
        <v>1393</v>
      </c>
    </row>
    <row r="442" spans="1:5" ht="28.5" customHeight="1" x14ac:dyDescent="0.35">
      <c r="A442" s="43" t="s">
        <v>1394</v>
      </c>
      <c r="B442" s="44" t="s">
        <v>1395</v>
      </c>
    </row>
    <row r="443" spans="1:5" ht="28.5" customHeight="1" x14ac:dyDescent="0.35">
      <c r="A443" s="43" t="s">
        <v>1396</v>
      </c>
      <c r="B443" s="124" t="s">
        <v>1397</v>
      </c>
      <c r="C443" s="45" t="s">
        <v>1398</v>
      </c>
    </row>
    <row r="444" spans="1:5" ht="23.25" x14ac:dyDescent="0.35">
      <c r="A444" s="43" t="s">
        <v>1399</v>
      </c>
      <c r="B444" s="44" t="s">
        <v>1400</v>
      </c>
      <c r="C444" s="45" t="s">
        <v>1401</v>
      </c>
    </row>
    <row r="445" spans="1:5" ht="23.25" x14ac:dyDescent="0.35">
      <c r="A445" s="43" t="s">
        <v>1402</v>
      </c>
      <c r="B445" s="44" t="s">
        <v>1403</v>
      </c>
      <c r="C445" s="45" t="s">
        <v>1404</v>
      </c>
    </row>
    <row r="446" spans="1:5" ht="23.25" x14ac:dyDescent="0.35">
      <c r="A446" s="43" t="s">
        <v>1405</v>
      </c>
      <c r="B446" s="44" t="s">
        <v>1406</v>
      </c>
      <c r="D446" s="95" t="s">
        <v>1407</v>
      </c>
      <c r="E446" s="46" t="s">
        <v>1408</v>
      </c>
    </row>
    <row r="447" spans="1:5" ht="23.25" x14ac:dyDescent="0.35">
      <c r="A447" s="43" t="s">
        <v>1409</v>
      </c>
      <c r="B447" s="44" t="s">
        <v>1410</v>
      </c>
    </row>
    <row r="448" spans="1:5" ht="23.25" x14ac:dyDescent="0.35">
      <c r="A448" s="43" t="s">
        <v>1411</v>
      </c>
      <c r="B448" s="44" t="s">
        <v>1412</v>
      </c>
    </row>
    <row r="449" spans="1:5" ht="23.25" x14ac:dyDescent="0.35">
      <c r="A449" s="43" t="s">
        <v>1413</v>
      </c>
      <c r="B449" s="44" t="s">
        <v>1414</v>
      </c>
      <c r="D449" s="38"/>
    </row>
    <row r="450" spans="1:5" ht="23.25" x14ac:dyDescent="0.35">
      <c r="A450" s="43" t="s">
        <v>1415</v>
      </c>
      <c r="B450" s="44" t="s">
        <v>1416</v>
      </c>
    </row>
    <row r="451" spans="1:5" ht="23.25" x14ac:dyDescent="0.35">
      <c r="A451" s="43" t="s">
        <v>1417</v>
      </c>
      <c r="B451" s="44" t="s">
        <v>1418</v>
      </c>
    </row>
    <row r="452" spans="1:5" ht="23.25" x14ac:dyDescent="0.35">
      <c r="A452" s="43" t="s">
        <v>1419</v>
      </c>
      <c r="B452" s="44" t="s">
        <v>1420</v>
      </c>
    </row>
    <row r="453" spans="1:5" ht="23.25" x14ac:dyDescent="0.35">
      <c r="A453" s="43" t="s">
        <v>1421</v>
      </c>
      <c r="B453" s="44" t="s">
        <v>1422</v>
      </c>
    </row>
    <row r="454" spans="1:5" ht="23.25" x14ac:dyDescent="0.35">
      <c r="A454" s="43" t="s">
        <v>1423</v>
      </c>
      <c r="B454" s="44" t="s">
        <v>1424</v>
      </c>
    </row>
    <row r="455" spans="1:5" ht="23.25" x14ac:dyDescent="0.35">
      <c r="A455" s="43" t="s">
        <v>1425</v>
      </c>
      <c r="E455" s="46" t="s">
        <v>1426</v>
      </c>
    </row>
    <row r="456" spans="1:5" ht="23.25" x14ac:dyDescent="0.35">
      <c r="A456" s="43" t="s">
        <v>1427</v>
      </c>
      <c r="B456" s="44" t="s">
        <v>1428</v>
      </c>
      <c r="C456" s="45" t="s">
        <v>1429</v>
      </c>
      <c r="D456" s="46" t="s">
        <v>1430</v>
      </c>
    </row>
    <row r="457" spans="1:5" ht="23.25" x14ac:dyDescent="0.35">
      <c r="A457" s="43" t="s">
        <v>1431</v>
      </c>
      <c r="B457" s="44" t="s">
        <v>1432</v>
      </c>
    </row>
    <row r="458" spans="1:5" ht="23.25" x14ac:dyDescent="0.35">
      <c r="A458" s="43" t="s">
        <v>1433</v>
      </c>
      <c r="B458" s="44" t="s">
        <v>1434</v>
      </c>
    </row>
    <row r="459" spans="1:5" ht="23.25" x14ac:dyDescent="0.35">
      <c r="A459" s="125" t="s">
        <v>1435</v>
      </c>
      <c r="B459" s="44" t="s">
        <v>1436</v>
      </c>
      <c r="D459" s="46" t="s">
        <v>1436</v>
      </c>
    </row>
    <row r="460" spans="1:5" ht="23.25" x14ac:dyDescent="0.35">
      <c r="A460" s="43" t="s">
        <v>1437</v>
      </c>
      <c r="B460" s="44" t="s">
        <v>1438</v>
      </c>
    </row>
    <row r="461" spans="1:5" ht="23.25" x14ac:dyDescent="0.35">
      <c r="A461" s="43" t="s">
        <v>1439</v>
      </c>
      <c r="B461" s="44" t="s">
        <v>260</v>
      </c>
      <c r="D461" s="46" t="s">
        <v>1440</v>
      </c>
    </row>
    <row r="462" spans="1:5" ht="23.25" x14ac:dyDescent="0.35">
      <c r="A462" s="43" t="s">
        <v>1441</v>
      </c>
      <c r="B462" s="44" t="s">
        <v>1442</v>
      </c>
      <c r="E462" s="46" t="s">
        <v>1443</v>
      </c>
    </row>
    <row r="463" spans="1:5" ht="23.25" x14ac:dyDescent="0.35">
      <c r="A463" s="43" t="s">
        <v>1444</v>
      </c>
      <c r="B463" s="44" t="s">
        <v>1445</v>
      </c>
      <c r="C463" s="45" t="s">
        <v>1446</v>
      </c>
      <c r="E463" s="46" t="s">
        <v>1447</v>
      </c>
    </row>
    <row r="464" spans="1:5" ht="23.25" x14ac:dyDescent="0.35">
      <c r="A464" s="43" t="s">
        <v>1448</v>
      </c>
      <c r="B464" s="119" t="s">
        <v>1449</v>
      </c>
    </row>
    <row r="465" spans="1:5" ht="23.25" x14ac:dyDescent="0.35">
      <c r="A465" s="43" t="s">
        <v>1450</v>
      </c>
      <c r="E465" s="46" t="s">
        <v>1451</v>
      </c>
    </row>
    <row r="466" spans="1:5" ht="23.25" x14ac:dyDescent="0.35">
      <c r="A466" s="43" t="s">
        <v>1452</v>
      </c>
      <c r="B466" s="44" t="s">
        <v>1453</v>
      </c>
    </row>
    <row r="467" spans="1:5" ht="23.25" x14ac:dyDescent="0.35">
      <c r="A467" s="43" t="s">
        <v>1454</v>
      </c>
      <c r="B467" s="44" t="s">
        <v>1455</v>
      </c>
      <c r="C467" s="45" t="s">
        <v>1456</v>
      </c>
    </row>
    <row r="468" spans="1:5" ht="23.25" x14ac:dyDescent="0.35">
      <c r="A468" s="43" t="s">
        <v>1457</v>
      </c>
      <c r="B468" s="44" t="s">
        <v>1458</v>
      </c>
    </row>
    <row r="469" spans="1:5" ht="23.25" x14ac:dyDescent="0.35">
      <c r="A469" s="43" t="s">
        <v>1459</v>
      </c>
      <c r="B469" s="44" t="s">
        <v>1436</v>
      </c>
    </row>
    <row r="470" spans="1:5" ht="23.25" x14ac:dyDescent="0.35">
      <c r="A470" s="43" t="s">
        <v>1460</v>
      </c>
      <c r="B470" s="44" t="s">
        <v>1434</v>
      </c>
    </row>
    <row r="471" spans="1:5" ht="23.25" x14ac:dyDescent="0.35">
      <c r="A471" s="43" t="s">
        <v>1461</v>
      </c>
      <c r="B471" s="44" t="s">
        <v>1462</v>
      </c>
    </row>
    <row r="472" spans="1:5" ht="23.25" x14ac:dyDescent="0.35">
      <c r="A472" s="43" t="s">
        <v>1463</v>
      </c>
      <c r="B472" s="44" t="s">
        <v>1464</v>
      </c>
    </row>
    <row r="473" spans="1:5" ht="23.25" x14ac:dyDescent="0.35">
      <c r="A473" s="43" t="s">
        <v>1465</v>
      </c>
      <c r="E473" s="46" t="s">
        <v>1451</v>
      </c>
    </row>
    <row r="474" spans="1:5" ht="23.25" x14ac:dyDescent="0.35">
      <c r="A474" s="43" t="s">
        <v>1466</v>
      </c>
      <c r="B474" s="44" t="s">
        <v>1467</v>
      </c>
      <c r="D474" s="46" t="s">
        <v>1468</v>
      </c>
    </row>
    <row r="475" spans="1:5" ht="23.25" x14ac:dyDescent="0.35">
      <c r="A475" s="43" t="s">
        <v>1469</v>
      </c>
      <c r="B475" s="44" t="s">
        <v>1470</v>
      </c>
    </row>
    <row r="476" spans="1:5" ht="23.25" x14ac:dyDescent="0.35">
      <c r="A476" s="43" t="s">
        <v>1471</v>
      </c>
      <c r="B476" s="44" t="s">
        <v>1472</v>
      </c>
      <c r="E476" s="46" t="s">
        <v>1473</v>
      </c>
    </row>
    <row r="477" spans="1:5" ht="23.25" x14ac:dyDescent="0.35">
      <c r="A477" s="43" t="s">
        <v>1474</v>
      </c>
      <c r="B477" s="44" t="s">
        <v>1475</v>
      </c>
      <c r="C477" s="45" t="s">
        <v>803</v>
      </c>
    </row>
    <row r="478" spans="1:5" ht="23.25" x14ac:dyDescent="0.35">
      <c r="A478" s="43" t="s">
        <v>1476</v>
      </c>
      <c r="B478" s="44" t="s">
        <v>577</v>
      </c>
    </row>
    <row r="479" spans="1:5" ht="23.25" x14ac:dyDescent="0.35">
      <c r="A479" s="43" t="s">
        <v>1477</v>
      </c>
      <c r="B479" s="44" t="s">
        <v>1478</v>
      </c>
    </row>
    <row r="480" spans="1:5" ht="23.25" x14ac:dyDescent="0.35">
      <c r="A480" s="43" t="s">
        <v>1479</v>
      </c>
      <c r="B480" s="44" t="s">
        <v>1480</v>
      </c>
    </row>
    <row r="481" spans="1:5" ht="23.25" x14ac:dyDescent="0.35">
      <c r="A481" s="43" t="s">
        <v>1481</v>
      </c>
      <c r="B481" s="44" t="s">
        <v>1482</v>
      </c>
      <c r="E481" s="46" t="s">
        <v>1483</v>
      </c>
    </row>
    <row r="482" spans="1:5" ht="23.25" x14ac:dyDescent="0.35">
      <c r="A482" s="43" t="s">
        <v>1484</v>
      </c>
    </row>
    <row r="483" spans="1:5" ht="23.25" x14ac:dyDescent="0.35">
      <c r="A483" s="43" t="s">
        <v>1485</v>
      </c>
      <c r="B483" s="44" t="s">
        <v>1486</v>
      </c>
    </row>
    <row r="484" spans="1:5" ht="23.25" x14ac:dyDescent="0.35">
      <c r="A484" s="43" t="s">
        <v>1487</v>
      </c>
      <c r="E484" s="46" t="s">
        <v>1443</v>
      </c>
    </row>
    <row r="485" spans="1:5" ht="23.25" x14ac:dyDescent="0.35">
      <c r="A485" s="43" t="s">
        <v>1488</v>
      </c>
      <c r="B485" s="44" t="s">
        <v>1489</v>
      </c>
    </row>
    <row r="486" spans="1:5" ht="23.25" x14ac:dyDescent="0.35">
      <c r="A486" s="43" t="s">
        <v>1490</v>
      </c>
      <c r="B486" s="44" t="s">
        <v>1491</v>
      </c>
      <c r="C486" s="45" t="s">
        <v>1492</v>
      </c>
    </row>
    <row r="487" spans="1:5" ht="23.25" x14ac:dyDescent="0.35">
      <c r="A487" s="43" t="s">
        <v>1493</v>
      </c>
      <c r="B487" s="44" t="s">
        <v>1494</v>
      </c>
    </row>
    <row r="488" spans="1:5" ht="23.25" x14ac:dyDescent="0.35">
      <c r="A488" s="43" t="s">
        <v>1495</v>
      </c>
    </row>
    <row r="489" spans="1:5" ht="23.25" x14ac:dyDescent="0.35">
      <c r="A489" s="43" t="s">
        <v>1496</v>
      </c>
      <c r="E489" s="46" t="s">
        <v>1497</v>
      </c>
    </row>
    <row r="490" spans="1:5" ht="23.25" x14ac:dyDescent="0.35">
      <c r="A490" s="43" t="s">
        <v>1498</v>
      </c>
      <c r="B490" s="44" t="s">
        <v>1499</v>
      </c>
      <c r="C490" s="45" t="s">
        <v>1500</v>
      </c>
    </row>
    <row r="491" spans="1:5" ht="23.25" x14ac:dyDescent="0.35">
      <c r="A491" s="43" t="s">
        <v>1501</v>
      </c>
      <c r="E491" s="46" t="s">
        <v>1502</v>
      </c>
    </row>
    <row r="492" spans="1:5" ht="23.25" x14ac:dyDescent="0.35">
      <c r="A492" s="43" t="s">
        <v>1503</v>
      </c>
      <c r="B492" s="44" t="s">
        <v>1504</v>
      </c>
      <c r="E492" s="46" t="s">
        <v>1505</v>
      </c>
    </row>
    <row r="493" spans="1:5" ht="23.25" x14ac:dyDescent="0.35">
      <c r="A493" s="43" t="s">
        <v>1506</v>
      </c>
      <c r="B493" s="44" t="s">
        <v>1507</v>
      </c>
    </row>
    <row r="494" spans="1:5" ht="23.25" x14ac:dyDescent="0.35">
      <c r="A494" s="43" t="s">
        <v>1508</v>
      </c>
      <c r="B494" s="44" t="s">
        <v>1509</v>
      </c>
    </row>
    <row r="495" spans="1:5" ht="23.25" x14ac:dyDescent="0.35">
      <c r="A495" s="43" t="s">
        <v>1510</v>
      </c>
      <c r="B495" s="44" t="s">
        <v>1511</v>
      </c>
    </row>
    <row r="496" spans="1:5" ht="23.25" x14ac:dyDescent="0.35">
      <c r="A496" s="43" t="s">
        <v>1512</v>
      </c>
      <c r="B496" s="44" t="s">
        <v>1499</v>
      </c>
      <c r="C496" s="45" t="s">
        <v>1500</v>
      </c>
    </row>
    <row r="497" spans="1:7" ht="23.25" x14ac:dyDescent="0.35">
      <c r="A497" s="43" t="s">
        <v>1513</v>
      </c>
      <c r="B497" s="44" t="s">
        <v>1514</v>
      </c>
      <c r="C497" s="45" t="s">
        <v>1515</v>
      </c>
      <c r="D497" s="63" t="s">
        <v>1516</v>
      </c>
      <c r="F497" s="38" t="s">
        <v>1517</v>
      </c>
      <c r="G497" s="38" t="s">
        <v>1518</v>
      </c>
    </row>
    <row r="498" spans="1:7" ht="23.25" x14ac:dyDescent="0.35">
      <c r="A498" s="43" t="s">
        <v>1519</v>
      </c>
      <c r="B498" s="44" t="s">
        <v>1520</v>
      </c>
      <c r="D498" s="63"/>
    </row>
    <row r="499" spans="1:7" ht="23.25" x14ac:dyDescent="0.35">
      <c r="A499" s="43" t="s">
        <v>1521</v>
      </c>
      <c r="B499" s="44" t="s">
        <v>1522</v>
      </c>
      <c r="C499" s="45" t="s">
        <v>1523</v>
      </c>
      <c r="D499" s="63"/>
    </row>
    <row r="500" spans="1:7" ht="23.25" x14ac:dyDescent="0.35">
      <c r="A500" s="43" t="s">
        <v>1524</v>
      </c>
      <c r="B500" s="44" t="s">
        <v>1525</v>
      </c>
      <c r="C500" s="45" t="s">
        <v>1526</v>
      </c>
      <c r="D500" s="46" t="s">
        <v>1527</v>
      </c>
      <c r="E500" s="46" t="s">
        <v>1528</v>
      </c>
    </row>
    <row r="501" spans="1:7" ht="23.25" x14ac:dyDescent="0.35">
      <c r="A501" s="43" t="s">
        <v>1529</v>
      </c>
      <c r="B501" s="44" t="s">
        <v>1530</v>
      </c>
    </row>
    <row r="502" spans="1:7" ht="23.25" x14ac:dyDescent="0.35">
      <c r="A502" s="43" t="s">
        <v>1531</v>
      </c>
      <c r="B502" s="44" t="s">
        <v>1532</v>
      </c>
    </row>
    <row r="503" spans="1:7" ht="23.25" x14ac:dyDescent="0.35">
      <c r="A503" s="43" t="s">
        <v>1533</v>
      </c>
      <c r="B503" s="44" t="s">
        <v>1534</v>
      </c>
    </row>
    <row r="504" spans="1:7" ht="23.25" x14ac:dyDescent="0.35">
      <c r="A504" s="43" t="s">
        <v>1535</v>
      </c>
      <c r="C504" s="45" t="s">
        <v>1536</v>
      </c>
    </row>
    <row r="505" spans="1:7" ht="23.25" x14ac:dyDescent="0.35">
      <c r="A505" s="43" t="s">
        <v>1537</v>
      </c>
      <c r="B505" s="44" t="s">
        <v>1538</v>
      </c>
      <c r="C505" s="45" t="s">
        <v>1539</v>
      </c>
      <c r="D505" s="46" t="s">
        <v>1538</v>
      </c>
      <c r="E505" s="46" t="s">
        <v>1540</v>
      </c>
    </row>
    <row r="506" spans="1:7" ht="23.25" x14ac:dyDescent="0.35">
      <c r="A506" s="43" t="s">
        <v>1541</v>
      </c>
      <c r="B506" s="44" t="s">
        <v>1542</v>
      </c>
    </row>
    <row r="507" spans="1:7" ht="23.25" x14ac:dyDescent="0.35">
      <c r="A507" s="43" t="s">
        <v>1543</v>
      </c>
      <c r="B507" s="44" t="s">
        <v>1544</v>
      </c>
      <c r="C507" s="45" t="s">
        <v>1545</v>
      </c>
    </row>
    <row r="508" spans="1:7" ht="23.25" x14ac:dyDescent="0.35">
      <c r="A508" s="43" t="s">
        <v>1546</v>
      </c>
      <c r="B508" s="44" t="s">
        <v>1547</v>
      </c>
      <c r="C508" s="45" t="s">
        <v>1548</v>
      </c>
    </row>
    <row r="509" spans="1:7" ht="23.25" x14ac:dyDescent="0.35">
      <c r="A509" s="43" t="s">
        <v>1549</v>
      </c>
      <c r="B509" s="44" t="s">
        <v>1550</v>
      </c>
    </row>
    <row r="510" spans="1:7" ht="23.25" x14ac:dyDescent="0.35">
      <c r="A510" s="43" t="s">
        <v>1551</v>
      </c>
      <c r="B510" s="126" t="s">
        <v>1552</v>
      </c>
      <c r="C510" s="127"/>
    </row>
    <row r="511" spans="1:7" ht="25.5" customHeight="1" x14ac:dyDescent="0.35">
      <c r="A511" s="43" t="s">
        <v>1553</v>
      </c>
      <c r="B511" s="128" t="s">
        <v>1554</v>
      </c>
      <c r="D511" s="46" t="s">
        <v>1555</v>
      </c>
    </row>
    <row r="512" spans="1:7" ht="25.5" customHeight="1" x14ac:dyDescent="0.35">
      <c r="A512" s="43" t="s">
        <v>1556</v>
      </c>
      <c r="B512" s="128" t="s">
        <v>1557</v>
      </c>
    </row>
    <row r="513" spans="1:5" ht="29.25" customHeight="1" x14ac:dyDescent="0.35">
      <c r="A513" s="43" t="s">
        <v>1558</v>
      </c>
      <c r="B513" s="128" t="s">
        <v>1559</v>
      </c>
      <c r="C513" s="45" t="s">
        <v>1560</v>
      </c>
      <c r="D513" s="46" t="s">
        <v>1561</v>
      </c>
      <c r="E513" s="46" t="s">
        <v>1562</v>
      </c>
    </row>
    <row r="514" spans="1:5" ht="23.25" x14ac:dyDescent="0.35">
      <c r="A514" s="43" t="s">
        <v>1563</v>
      </c>
      <c r="B514" s="128" t="s">
        <v>1564</v>
      </c>
      <c r="C514" s="129" t="s">
        <v>1565</v>
      </c>
    </row>
    <row r="515" spans="1:5" ht="23.25" x14ac:dyDescent="0.35">
      <c r="A515" s="43" t="s">
        <v>1566</v>
      </c>
      <c r="B515" s="128" t="s">
        <v>1567</v>
      </c>
    </row>
    <row r="516" spans="1:5" ht="23.25" x14ac:dyDescent="0.35">
      <c r="A516" s="43" t="s">
        <v>1568</v>
      </c>
      <c r="E516" s="46" t="s">
        <v>689</v>
      </c>
    </row>
    <row r="517" spans="1:5" ht="23.25" x14ac:dyDescent="0.35">
      <c r="A517" s="43" t="s">
        <v>1569</v>
      </c>
      <c r="B517" s="44" t="s">
        <v>1570</v>
      </c>
      <c r="C517" s="45" t="s">
        <v>1571</v>
      </c>
    </row>
    <row r="518" spans="1:5" ht="23.25" x14ac:dyDescent="0.35">
      <c r="A518" s="43" t="s">
        <v>1572</v>
      </c>
      <c r="E518" s="46" t="s">
        <v>1573</v>
      </c>
    </row>
    <row r="519" spans="1:5" ht="23.25" x14ac:dyDescent="0.35">
      <c r="A519" s="43" t="s">
        <v>1574</v>
      </c>
      <c r="B519" s="44" t="s">
        <v>1575</v>
      </c>
    </row>
    <row r="520" spans="1:5" ht="23.25" x14ac:dyDescent="0.35">
      <c r="A520" s="43" t="s">
        <v>1576</v>
      </c>
      <c r="B520" s="44" t="s">
        <v>1577</v>
      </c>
    </row>
    <row r="521" spans="1:5" ht="23.25" x14ac:dyDescent="0.35">
      <c r="A521" s="43" t="s">
        <v>1578</v>
      </c>
      <c r="B521" s="44" t="s">
        <v>1579</v>
      </c>
      <c r="C521" s="45" t="s">
        <v>1580</v>
      </c>
    </row>
    <row r="522" spans="1:5" ht="23.25" x14ac:dyDescent="0.35">
      <c r="A522" s="43" t="s">
        <v>1581</v>
      </c>
      <c r="B522" s="44" t="s">
        <v>1582</v>
      </c>
    </row>
    <row r="523" spans="1:5" ht="23.25" x14ac:dyDescent="0.35">
      <c r="A523" s="43" t="s">
        <v>1583</v>
      </c>
      <c r="B523" s="44" t="s">
        <v>1584</v>
      </c>
    </row>
    <row r="524" spans="1:5" ht="23.25" x14ac:dyDescent="0.35">
      <c r="A524" s="43" t="s">
        <v>1585</v>
      </c>
      <c r="C524" s="45" t="s">
        <v>1586</v>
      </c>
    </row>
    <row r="525" spans="1:5" ht="23.25" x14ac:dyDescent="0.35">
      <c r="A525" s="43" t="s">
        <v>1587</v>
      </c>
      <c r="C525" s="45" t="s">
        <v>1588</v>
      </c>
    </row>
    <row r="526" spans="1:5" ht="23.25" x14ac:dyDescent="0.35">
      <c r="A526" s="43" t="s">
        <v>1589</v>
      </c>
      <c r="B526" s="44" t="s">
        <v>1590</v>
      </c>
      <c r="D526" s="46" t="s">
        <v>1591</v>
      </c>
    </row>
    <row r="527" spans="1:5" ht="23.25" x14ac:dyDescent="0.35">
      <c r="A527" s="43" t="s">
        <v>1592</v>
      </c>
      <c r="C527" s="45" t="s">
        <v>1593</v>
      </c>
      <c r="E527" s="46" t="s">
        <v>1594</v>
      </c>
    </row>
    <row r="528" spans="1:5" ht="23.25" x14ac:dyDescent="0.35">
      <c r="A528" s="43" t="s">
        <v>1595</v>
      </c>
      <c r="C528" s="45" t="s">
        <v>1596</v>
      </c>
    </row>
    <row r="529" spans="1:4" ht="23.25" x14ac:dyDescent="0.35">
      <c r="A529" s="43" t="s">
        <v>1597</v>
      </c>
      <c r="C529" s="45" t="s">
        <v>1598</v>
      </c>
    </row>
    <row r="530" spans="1:4" ht="23.25" x14ac:dyDescent="0.35">
      <c r="A530" s="43" t="s">
        <v>1599</v>
      </c>
      <c r="C530" s="45" t="s">
        <v>1600</v>
      </c>
    </row>
    <row r="531" spans="1:4" ht="23.25" x14ac:dyDescent="0.35">
      <c r="A531" s="43" t="s">
        <v>1601</v>
      </c>
      <c r="B531" s="44" t="s">
        <v>1602</v>
      </c>
    </row>
    <row r="532" spans="1:4" ht="23.25" x14ac:dyDescent="0.35">
      <c r="A532" s="43" t="s">
        <v>1603</v>
      </c>
      <c r="B532" s="44" t="s">
        <v>1604</v>
      </c>
      <c r="C532" s="45" t="s">
        <v>1605</v>
      </c>
    </row>
    <row r="533" spans="1:4" ht="23.25" x14ac:dyDescent="0.35">
      <c r="A533" s="43" t="s">
        <v>1606</v>
      </c>
      <c r="B533" s="44" t="s">
        <v>1607</v>
      </c>
      <c r="C533" s="45" t="s">
        <v>1608</v>
      </c>
      <c r="D533" s="46" t="s">
        <v>1609</v>
      </c>
    </row>
    <row r="534" spans="1:4" ht="23.25" x14ac:dyDescent="0.35">
      <c r="A534" s="43" t="s">
        <v>1610</v>
      </c>
      <c r="B534" s="44" t="s">
        <v>1611</v>
      </c>
    </row>
    <row r="535" spans="1:4" ht="23.25" x14ac:dyDescent="0.35">
      <c r="A535" s="43" t="s">
        <v>1612</v>
      </c>
      <c r="C535" s="45" t="s">
        <v>1613</v>
      </c>
    </row>
    <row r="536" spans="1:4" ht="23.25" x14ac:dyDescent="0.35">
      <c r="A536" s="43" t="s">
        <v>1614</v>
      </c>
      <c r="B536" s="44" t="s">
        <v>1615</v>
      </c>
    </row>
    <row r="537" spans="1:4" ht="23.25" x14ac:dyDescent="0.35">
      <c r="A537" s="43" t="s">
        <v>1616</v>
      </c>
      <c r="B537" s="44" t="s">
        <v>1617</v>
      </c>
    </row>
    <row r="538" spans="1:4" ht="23.25" x14ac:dyDescent="0.35">
      <c r="A538" s="43" t="s">
        <v>1618</v>
      </c>
      <c r="C538" s="45" t="s">
        <v>1619</v>
      </c>
    </row>
    <row r="539" spans="1:4" ht="23.25" x14ac:dyDescent="0.35">
      <c r="A539" s="43" t="s">
        <v>1620</v>
      </c>
      <c r="B539" s="44" t="s">
        <v>1621</v>
      </c>
      <c r="C539" s="45" t="s">
        <v>1622</v>
      </c>
    </row>
    <row r="540" spans="1:4" ht="23.25" x14ac:dyDescent="0.35">
      <c r="A540" s="43" t="s">
        <v>1623</v>
      </c>
      <c r="B540" s="44" t="s">
        <v>1624</v>
      </c>
      <c r="C540" s="45" t="s">
        <v>1625</v>
      </c>
      <c r="D540" s="46" t="s">
        <v>1626</v>
      </c>
    </row>
    <row r="541" spans="1:4" ht="23.25" x14ac:dyDescent="0.35">
      <c r="A541" s="43" t="s">
        <v>1627</v>
      </c>
      <c r="C541" s="45" t="s">
        <v>1628</v>
      </c>
    </row>
    <row r="542" spans="1:4" ht="23.25" x14ac:dyDescent="0.35">
      <c r="A542" s="43" t="s">
        <v>1629</v>
      </c>
      <c r="C542" s="45" t="s">
        <v>1630</v>
      </c>
    </row>
    <row r="543" spans="1:4" ht="23.25" x14ac:dyDescent="0.35">
      <c r="A543" s="43" t="s">
        <v>1631</v>
      </c>
      <c r="B543" s="44" t="s">
        <v>1632</v>
      </c>
    </row>
    <row r="544" spans="1:4" ht="23.25" x14ac:dyDescent="0.35">
      <c r="A544" s="43" t="s">
        <v>1633</v>
      </c>
      <c r="C544" s="45" t="s">
        <v>1634</v>
      </c>
    </row>
    <row r="545" spans="1:5" ht="23.25" x14ac:dyDescent="0.35">
      <c r="A545" s="43" t="s">
        <v>1635</v>
      </c>
      <c r="C545" s="45" t="s">
        <v>1636</v>
      </c>
      <c r="E545" s="46" t="s">
        <v>1637</v>
      </c>
    </row>
    <row r="546" spans="1:5" ht="23.25" x14ac:dyDescent="0.35">
      <c r="A546" s="43" t="s">
        <v>1638</v>
      </c>
      <c r="C546" s="45" t="s">
        <v>1639</v>
      </c>
    </row>
    <row r="547" spans="1:5" ht="23.25" x14ac:dyDescent="0.35">
      <c r="A547" s="43" t="s">
        <v>1640</v>
      </c>
      <c r="B547" s="44" t="s">
        <v>1641</v>
      </c>
    </row>
    <row r="548" spans="1:5" ht="23.25" x14ac:dyDescent="0.35">
      <c r="A548" s="43" t="s">
        <v>1642</v>
      </c>
      <c r="C548" s="45" t="s">
        <v>1500</v>
      </c>
    </row>
    <row r="549" spans="1:5" ht="23.25" x14ac:dyDescent="0.35">
      <c r="A549" s="43" t="s">
        <v>1643</v>
      </c>
      <c r="B549" s="44" t="s">
        <v>1644</v>
      </c>
      <c r="C549" s="45" t="s">
        <v>1467</v>
      </c>
    </row>
    <row r="550" spans="1:5" ht="23.25" x14ac:dyDescent="0.35">
      <c r="A550" s="43" t="s">
        <v>1645</v>
      </c>
      <c r="C550" s="45" t="s">
        <v>1646</v>
      </c>
    </row>
    <row r="551" spans="1:5" ht="23.25" x14ac:dyDescent="0.35">
      <c r="A551" s="43" t="s">
        <v>1647</v>
      </c>
    </row>
    <row r="552" spans="1:5" ht="23.25" x14ac:dyDescent="0.35">
      <c r="A552" s="43" t="s">
        <v>1648</v>
      </c>
      <c r="C552" s="45" t="s">
        <v>1649</v>
      </c>
      <c r="E552" s="46" t="s">
        <v>1650</v>
      </c>
    </row>
    <row r="553" spans="1:5" ht="23.25" x14ac:dyDescent="0.35">
      <c r="A553" s="43" t="s">
        <v>1651</v>
      </c>
      <c r="C553" s="45" t="s">
        <v>1652</v>
      </c>
    </row>
    <row r="554" spans="1:5" ht="23.25" x14ac:dyDescent="0.35">
      <c r="A554" s="43" t="s">
        <v>1653</v>
      </c>
      <c r="B554" s="44" t="s">
        <v>1654</v>
      </c>
    </row>
    <row r="555" spans="1:5" ht="23.25" x14ac:dyDescent="0.35">
      <c r="A555" s="43" t="s">
        <v>1655</v>
      </c>
      <c r="C555" s="45" t="s">
        <v>1656</v>
      </c>
    </row>
    <row r="556" spans="1:5" ht="23.25" x14ac:dyDescent="0.35">
      <c r="A556" s="43" t="s">
        <v>1657</v>
      </c>
      <c r="C556" s="45" t="s">
        <v>1656</v>
      </c>
    </row>
    <row r="557" spans="1:5" ht="23.25" x14ac:dyDescent="0.35">
      <c r="A557" s="43" t="s">
        <v>1658</v>
      </c>
      <c r="C557" s="45" t="s">
        <v>1659</v>
      </c>
    </row>
    <row r="558" spans="1:5" ht="23.25" x14ac:dyDescent="0.35">
      <c r="A558" s="43" t="s">
        <v>1660</v>
      </c>
      <c r="B558" s="44" t="s">
        <v>1661</v>
      </c>
    </row>
    <row r="559" spans="1:5" ht="23.25" x14ac:dyDescent="0.35">
      <c r="A559" s="43" t="s">
        <v>1662</v>
      </c>
      <c r="C559" s="45" t="s">
        <v>1663</v>
      </c>
    </row>
    <row r="560" spans="1:5" ht="28.5" customHeight="1" x14ac:dyDescent="0.35">
      <c r="A560" s="43" t="s">
        <v>1664</v>
      </c>
      <c r="C560" s="45" t="s">
        <v>1639</v>
      </c>
    </row>
    <row r="561" spans="1:8" ht="28.5" customHeight="1" x14ac:dyDescent="0.35">
      <c r="A561" s="43" t="s">
        <v>1665</v>
      </c>
      <c r="B561" s="44" t="s">
        <v>1666</v>
      </c>
    </row>
    <row r="562" spans="1:8" ht="23.25" x14ac:dyDescent="0.35">
      <c r="A562" s="43" t="s">
        <v>1667</v>
      </c>
      <c r="B562" s="44" t="s">
        <v>1668</v>
      </c>
      <c r="C562" s="45" t="s">
        <v>1669</v>
      </c>
      <c r="D562" s="46" t="s">
        <v>1670</v>
      </c>
      <c r="E562" s="46" t="s">
        <v>1671</v>
      </c>
    </row>
    <row r="563" spans="1:8" ht="23.25" x14ac:dyDescent="0.35">
      <c r="A563" s="43" t="s">
        <v>1672</v>
      </c>
      <c r="B563" s="44" t="s">
        <v>1673</v>
      </c>
      <c r="C563" s="45" t="s">
        <v>1674</v>
      </c>
      <c r="D563" s="46" t="s">
        <v>1675</v>
      </c>
      <c r="E563" s="130" t="s">
        <v>1676</v>
      </c>
      <c r="F563" s="38" t="s">
        <v>1677</v>
      </c>
    </row>
    <row r="564" spans="1:8" ht="23.25" x14ac:dyDescent="0.35">
      <c r="A564" s="87" t="s">
        <v>1678</v>
      </c>
      <c r="B564" s="44" t="s">
        <v>1679</v>
      </c>
      <c r="C564" s="45" t="s">
        <v>1680</v>
      </c>
      <c r="D564" s="131" t="s">
        <v>1681</v>
      </c>
      <c r="E564" s="57" t="s">
        <v>1682</v>
      </c>
      <c r="G564" s="57" t="s">
        <v>1683</v>
      </c>
    </row>
    <row r="565" spans="1:8" ht="23.25" x14ac:dyDescent="0.35">
      <c r="A565" s="43" t="s">
        <v>1684</v>
      </c>
      <c r="B565" s="132" t="s">
        <v>1685</v>
      </c>
      <c r="C565" s="45" t="s">
        <v>1686</v>
      </c>
      <c r="F565" s="46" t="s">
        <v>1687</v>
      </c>
    </row>
    <row r="566" spans="1:8" ht="23.25" x14ac:dyDescent="0.35">
      <c r="A566" s="43" t="s">
        <v>1688</v>
      </c>
      <c r="B566" s="128" t="s">
        <v>1689</v>
      </c>
    </row>
    <row r="567" spans="1:8" ht="23.25" x14ac:dyDescent="0.35">
      <c r="A567" s="43" t="s">
        <v>1690</v>
      </c>
      <c r="B567" s="128" t="s">
        <v>1691</v>
      </c>
    </row>
    <row r="568" spans="1:8" ht="23.25" x14ac:dyDescent="0.35">
      <c r="A568" s="43" t="s">
        <v>1692</v>
      </c>
      <c r="B568" s="44" t="s">
        <v>1693</v>
      </c>
      <c r="D568" s="46" t="s">
        <v>1694</v>
      </c>
    </row>
    <row r="569" spans="1:8" ht="23.25" x14ac:dyDescent="0.35">
      <c r="A569" s="43" t="s">
        <v>1695</v>
      </c>
      <c r="B569" s="44" t="s">
        <v>1696</v>
      </c>
    </row>
    <row r="570" spans="1:8" ht="23.25" x14ac:dyDescent="0.35">
      <c r="A570" s="43" t="s">
        <v>1697</v>
      </c>
      <c r="B570" s="44" t="s">
        <v>1698</v>
      </c>
      <c r="D570" s="46" t="s">
        <v>1699</v>
      </c>
      <c r="E570" s="63" t="s">
        <v>1700</v>
      </c>
      <c r="H570" s="133" t="s">
        <v>1701</v>
      </c>
    </row>
    <row r="571" spans="1:8" ht="23.25" x14ac:dyDescent="0.35">
      <c r="A571" s="43" t="s">
        <v>1702</v>
      </c>
      <c r="B571" s="44" t="s">
        <v>1703</v>
      </c>
      <c r="E571" s="63"/>
      <c r="H571" s="133"/>
    </row>
    <row r="572" spans="1:8" ht="23.25" x14ac:dyDescent="0.35">
      <c r="A572" s="43" t="s">
        <v>1704</v>
      </c>
      <c r="B572" s="44" t="s">
        <v>1705</v>
      </c>
    </row>
    <row r="573" spans="1:8" ht="23.25" x14ac:dyDescent="0.35">
      <c r="A573" s="43" t="s">
        <v>1706</v>
      </c>
      <c r="B573" s="44" t="s">
        <v>1707</v>
      </c>
      <c r="C573" s="45" t="s">
        <v>1708</v>
      </c>
      <c r="D573" s="46" t="s">
        <v>1709</v>
      </c>
    </row>
    <row r="574" spans="1:8" ht="23.25" x14ac:dyDescent="0.35">
      <c r="A574" s="43" t="s">
        <v>1710</v>
      </c>
      <c r="D574" s="46" t="s">
        <v>1711</v>
      </c>
    </row>
    <row r="575" spans="1:8" ht="23.25" x14ac:dyDescent="0.35">
      <c r="A575" s="43" t="s">
        <v>1712</v>
      </c>
      <c r="B575" s="44" t="s">
        <v>1713</v>
      </c>
    </row>
    <row r="576" spans="1:8" ht="23.25" x14ac:dyDescent="0.35">
      <c r="A576" s="43" t="s">
        <v>1714</v>
      </c>
      <c r="B576" s="44" t="s">
        <v>937</v>
      </c>
    </row>
    <row r="577" spans="1:8" ht="23.25" x14ac:dyDescent="0.35">
      <c r="A577" s="43" t="s">
        <v>1715</v>
      </c>
      <c r="B577" s="44" t="s">
        <v>1716</v>
      </c>
    </row>
    <row r="578" spans="1:8" ht="23.25" x14ac:dyDescent="0.35">
      <c r="A578" s="43" t="s">
        <v>1717</v>
      </c>
      <c r="B578" s="134" t="s">
        <v>1718</v>
      </c>
      <c r="C578" s="135" t="s">
        <v>1719</v>
      </c>
      <c r="D578" s="112" t="s">
        <v>1720</v>
      </c>
      <c r="E578" s="46" t="s">
        <v>1721</v>
      </c>
      <c r="F578" s="114" t="s">
        <v>1722</v>
      </c>
    </row>
    <row r="579" spans="1:8" ht="23.25" x14ac:dyDescent="0.35">
      <c r="A579" s="43" t="s">
        <v>1723</v>
      </c>
      <c r="B579" s="44" t="s">
        <v>1724</v>
      </c>
      <c r="C579" s="136" t="s">
        <v>1725</v>
      </c>
    </row>
    <row r="580" spans="1:8" ht="23.25" x14ac:dyDescent="0.35">
      <c r="A580" s="43" t="s">
        <v>1726</v>
      </c>
      <c r="B580" s="44" t="s">
        <v>1727</v>
      </c>
      <c r="C580" s="137" t="s">
        <v>1728</v>
      </c>
    </row>
    <row r="581" spans="1:8" ht="27.75" customHeight="1" x14ac:dyDescent="0.35">
      <c r="A581" s="43" t="s">
        <v>1729</v>
      </c>
      <c r="D581" s="138" t="s">
        <v>1730</v>
      </c>
      <c r="E581" s="138" t="s">
        <v>1731</v>
      </c>
    </row>
    <row r="582" spans="1:8" ht="23.25" x14ac:dyDescent="0.35">
      <c r="A582" s="43" t="s">
        <v>1732</v>
      </c>
      <c r="B582" s="44" t="s">
        <v>1733</v>
      </c>
      <c r="D582" s="46" t="s">
        <v>1734</v>
      </c>
      <c r="H582" s="73"/>
    </row>
    <row r="583" spans="1:8" ht="23.25" x14ac:dyDescent="0.35">
      <c r="A583" s="43" t="s">
        <v>1735</v>
      </c>
      <c r="B583" s="44" t="s">
        <v>1736</v>
      </c>
      <c r="C583" s="45" t="s">
        <v>1737</v>
      </c>
      <c r="D583" s="46" t="s">
        <v>1738</v>
      </c>
      <c r="E583" s="139" t="s">
        <v>1739</v>
      </c>
      <c r="H583" s="73"/>
    </row>
    <row r="584" spans="1:8" ht="23.25" x14ac:dyDescent="0.35">
      <c r="A584" s="43" t="s">
        <v>1740</v>
      </c>
      <c r="B584" s="44" t="s">
        <v>1741</v>
      </c>
      <c r="C584" s="45" t="s">
        <v>1742</v>
      </c>
      <c r="D584" s="46" t="s">
        <v>1743</v>
      </c>
      <c r="E584" s="140" t="s">
        <v>1744</v>
      </c>
      <c r="H584" s="73"/>
    </row>
    <row r="585" spans="1:8" ht="23.25" x14ac:dyDescent="0.35">
      <c r="A585" s="43" t="s">
        <v>1745</v>
      </c>
      <c r="B585" s="44" t="s">
        <v>1746</v>
      </c>
      <c r="E585" s="63"/>
    </row>
    <row r="586" spans="1:8" ht="23.25" x14ac:dyDescent="0.35">
      <c r="A586" s="43" t="s">
        <v>1747</v>
      </c>
      <c r="B586" s="44" t="s">
        <v>1748</v>
      </c>
    </row>
    <row r="587" spans="1:8" ht="23.25" x14ac:dyDescent="0.35">
      <c r="A587" s="43" t="s">
        <v>1749</v>
      </c>
      <c r="B587" s="128" t="s">
        <v>1750</v>
      </c>
      <c r="C587" s="45" t="s">
        <v>1751</v>
      </c>
      <c r="D587" s="46" t="s">
        <v>1752</v>
      </c>
    </row>
    <row r="588" spans="1:8" ht="23.25" x14ac:dyDescent="0.35">
      <c r="A588" s="43" t="s">
        <v>1753</v>
      </c>
      <c r="B588" s="128" t="s">
        <v>1754</v>
      </c>
      <c r="D588" s="46" t="s">
        <v>1755</v>
      </c>
    </row>
    <row r="589" spans="1:8" ht="23.25" x14ac:dyDescent="0.35">
      <c r="A589" s="43" t="s">
        <v>1756</v>
      </c>
      <c r="B589" s="128" t="s">
        <v>1757</v>
      </c>
      <c r="D589" s="46" t="s">
        <v>1758</v>
      </c>
    </row>
    <row r="590" spans="1:8" ht="23.25" x14ac:dyDescent="0.35">
      <c r="A590" s="43" t="s">
        <v>1759</v>
      </c>
      <c r="B590" s="44" t="s">
        <v>1760</v>
      </c>
    </row>
    <row r="591" spans="1:8" ht="23.25" x14ac:dyDescent="0.35">
      <c r="A591" s="43" t="s">
        <v>1761</v>
      </c>
      <c r="B591" s="44" t="s">
        <v>1762</v>
      </c>
      <c r="D591" s="46" t="s">
        <v>1763</v>
      </c>
    </row>
    <row r="592" spans="1:8" ht="23.25" x14ac:dyDescent="0.35">
      <c r="A592" s="43" t="s">
        <v>1764</v>
      </c>
      <c r="B592" s="44" t="s">
        <v>1765</v>
      </c>
      <c r="C592" s="45" t="s">
        <v>1766</v>
      </c>
      <c r="D592" s="46" t="s">
        <v>1767</v>
      </c>
      <c r="E592" s="141" t="s">
        <v>1768</v>
      </c>
    </row>
    <row r="593" spans="1:5" ht="23.25" x14ac:dyDescent="0.35">
      <c r="A593" s="43" t="s">
        <v>1769</v>
      </c>
      <c r="B593" s="44" t="s">
        <v>1770</v>
      </c>
    </row>
    <row r="594" spans="1:5" ht="23.25" x14ac:dyDescent="0.35">
      <c r="A594" s="43" t="s">
        <v>1771</v>
      </c>
      <c r="B594" s="44" t="s">
        <v>1772</v>
      </c>
      <c r="C594" s="61" t="s">
        <v>1773</v>
      </c>
      <c r="D594" s="142" t="s">
        <v>1774</v>
      </c>
    </row>
    <row r="595" spans="1:5" ht="23.25" x14ac:dyDescent="0.35">
      <c r="A595" s="87" t="s">
        <v>1775</v>
      </c>
      <c r="C595" s="61" t="s">
        <v>1776</v>
      </c>
      <c r="D595" s="57" t="s">
        <v>1777</v>
      </c>
      <c r="E595" s="57" t="s">
        <v>1778</v>
      </c>
    </row>
    <row r="596" spans="1:5" ht="28.5" customHeight="1" x14ac:dyDescent="0.35">
      <c r="A596" s="43" t="s">
        <v>1779</v>
      </c>
      <c r="B596" s="52" t="s">
        <v>1780</v>
      </c>
    </row>
    <row r="597" spans="1:5" ht="23.25" x14ac:dyDescent="0.35">
      <c r="A597" s="43" t="s">
        <v>1781</v>
      </c>
      <c r="B597" s="44" t="s">
        <v>1782</v>
      </c>
    </row>
    <row r="598" spans="1:5" ht="23.25" x14ac:dyDescent="0.35">
      <c r="A598" s="43" t="s">
        <v>1783</v>
      </c>
      <c r="B598" s="143" t="s">
        <v>1784</v>
      </c>
      <c r="C598" s="86" t="s">
        <v>1785</v>
      </c>
      <c r="D598" s="46" t="s">
        <v>1786</v>
      </c>
    </row>
    <row r="599" spans="1:5" ht="23.25" x14ac:dyDescent="0.35">
      <c r="A599" s="43" t="s">
        <v>1787</v>
      </c>
      <c r="B599" s="44" t="s">
        <v>1788</v>
      </c>
      <c r="C599" s="45" t="s">
        <v>1789</v>
      </c>
      <c r="D599" s="144" t="s">
        <v>1790</v>
      </c>
    </row>
    <row r="600" spans="1:5" ht="23.25" x14ac:dyDescent="0.35">
      <c r="A600" s="43" t="s">
        <v>1791</v>
      </c>
      <c r="C600" s="45" t="s">
        <v>1792</v>
      </c>
      <c r="D600" s="46" t="s">
        <v>1793</v>
      </c>
    </row>
    <row r="601" spans="1:5" ht="23.25" x14ac:dyDescent="0.35">
      <c r="A601" s="43" t="s">
        <v>1794</v>
      </c>
      <c r="B601" s="44" t="s">
        <v>1795</v>
      </c>
    </row>
    <row r="602" spans="1:5" ht="23.25" x14ac:dyDescent="0.35">
      <c r="A602" s="43" t="s">
        <v>1796</v>
      </c>
      <c r="B602" s="44" t="s">
        <v>1797</v>
      </c>
    </row>
    <row r="603" spans="1:5" ht="23.25" x14ac:dyDescent="0.35">
      <c r="A603" s="43" t="s">
        <v>1798</v>
      </c>
      <c r="B603" s="44" t="s">
        <v>1799</v>
      </c>
    </row>
    <row r="604" spans="1:5" ht="23.25" x14ac:dyDescent="0.35">
      <c r="A604" s="43" t="s">
        <v>1800</v>
      </c>
      <c r="B604" s="44" t="s">
        <v>1760</v>
      </c>
      <c r="C604" s="61" t="s">
        <v>1801</v>
      </c>
      <c r="E604" s="85" t="s">
        <v>1802</v>
      </c>
    </row>
    <row r="605" spans="1:5" ht="23.25" x14ac:dyDescent="0.35">
      <c r="A605" s="43" t="s">
        <v>1803</v>
      </c>
      <c r="B605" s="44" t="s">
        <v>1804</v>
      </c>
      <c r="C605" s="61"/>
      <c r="E605" s="85"/>
    </row>
    <row r="606" spans="1:5" ht="23.25" x14ac:dyDescent="0.35">
      <c r="A606" s="43" t="s">
        <v>1805</v>
      </c>
      <c r="B606" s="44" t="s">
        <v>1806</v>
      </c>
      <c r="C606" s="45" t="s">
        <v>1807</v>
      </c>
      <c r="D606" s="46" t="s">
        <v>1808</v>
      </c>
      <c r="E606" s="46" t="s">
        <v>1809</v>
      </c>
    </row>
    <row r="607" spans="1:5" ht="23.25" x14ac:dyDescent="0.35">
      <c r="A607" s="43" t="s">
        <v>1810</v>
      </c>
      <c r="B607" s="44" t="s">
        <v>1811</v>
      </c>
      <c r="C607" s="45" t="s">
        <v>1812</v>
      </c>
    </row>
    <row r="608" spans="1:5" ht="23.25" x14ac:dyDescent="0.35">
      <c r="A608" s="43" t="s">
        <v>1813</v>
      </c>
      <c r="B608" s="44" t="s">
        <v>1814</v>
      </c>
    </row>
    <row r="609" spans="1:5" ht="23.25" x14ac:dyDescent="0.35">
      <c r="A609" s="43" t="s">
        <v>1815</v>
      </c>
      <c r="B609" s="44" t="s">
        <v>1816</v>
      </c>
      <c r="C609" s="45" t="s">
        <v>1817</v>
      </c>
      <c r="D609" s="49" t="s">
        <v>1818</v>
      </c>
    </row>
    <row r="610" spans="1:5" ht="23.25" x14ac:dyDescent="0.35">
      <c r="A610" s="43" t="s">
        <v>1819</v>
      </c>
      <c r="B610" s="44" t="s">
        <v>1820</v>
      </c>
      <c r="C610" s="45" t="s">
        <v>1821</v>
      </c>
      <c r="D610" s="63" t="s">
        <v>1822</v>
      </c>
    </row>
    <row r="611" spans="1:5" ht="23.25" x14ac:dyDescent="0.35">
      <c r="A611" s="43" t="s">
        <v>1823</v>
      </c>
      <c r="C611" s="45" t="s">
        <v>880</v>
      </c>
      <c r="E611" s="46" t="s">
        <v>879</v>
      </c>
    </row>
    <row r="612" spans="1:5" ht="23.25" x14ac:dyDescent="0.35">
      <c r="A612" s="43" t="s">
        <v>1824</v>
      </c>
      <c r="B612" s="44" t="s">
        <v>1825</v>
      </c>
    </row>
    <row r="613" spans="1:5" ht="23.25" x14ac:dyDescent="0.35">
      <c r="A613" s="43" t="s">
        <v>1826</v>
      </c>
      <c r="B613" s="44" t="s">
        <v>1827</v>
      </c>
      <c r="C613" s="45" t="s">
        <v>1828</v>
      </c>
    </row>
    <row r="614" spans="1:5" ht="23.25" x14ac:dyDescent="0.35">
      <c r="A614" s="43" t="s">
        <v>1829</v>
      </c>
      <c r="B614" s="44" t="s">
        <v>1830</v>
      </c>
    </row>
    <row r="615" spans="1:5" ht="23.25" x14ac:dyDescent="0.35">
      <c r="A615" s="43" t="s">
        <v>1831</v>
      </c>
      <c r="B615" s="44" t="s">
        <v>1832</v>
      </c>
      <c r="C615" s="45" t="s">
        <v>1833</v>
      </c>
    </row>
    <row r="616" spans="1:5" ht="30" customHeight="1" x14ac:dyDescent="0.35">
      <c r="A616" s="43" t="s">
        <v>1834</v>
      </c>
      <c r="B616" s="44" t="s">
        <v>1835</v>
      </c>
    </row>
    <row r="617" spans="1:5" ht="23.25" x14ac:dyDescent="0.35">
      <c r="A617" s="83" t="s">
        <v>1836</v>
      </c>
      <c r="C617" s="45" t="s">
        <v>1837</v>
      </c>
    </row>
    <row r="618" spans="1:5" ht="23.25" x14ac:dyDescent="0.35">
      <c r="A618" s="43" t="s">
        <v>1838</v>
      </c>
      <c r="B618" s="44" t="s">
        <v>1839</v>
      </c>
      <c r="C618" s="45" t="s">
        <v>1840</v>
      </c>
      <c r="D618" s="46" t="s">
        <v>1841</v>
      </c>
      <c r="E618" s="46" t="s">
        <v>1842</v>
      </c>
    </row>
    <row r="619" spans="1:5" ht="23.25" x14ac:dyDescent="0.35">
      <c r="A619" s="43" t="s">
        <v>1843</v>
      </c>
      <c r="B619" s="44" t="s">
        <v>1844</v>
      </c>
      <c r="C619" s="45" t="s">
        <v>1845</v>
      </c>
      <c r="D619" s="46" t="s">
        <v>1846</v>
      </c>
    </row>
    <row r="620" spans="1:5" ht="23.25" x14ac:dyDescent="0.35">
      <c r="A620" s="43" t="s">
        <v>1847</v>
      </c>
      <c r="B620" s="44" t="s">
        <v>1848</v>
      </c>
    </row>
    <row r="621" spans="1:5" ht="23.25" x14ac:dyDescent="0.35">
      <c r="A621" s="43" t="s">
        <v>1849</v>
      </c>
      <c r="C621" s="45" t="s">
        <v>1850</v>
      </c>
    </row>
    <row r="622" spans="1:5" ht="23.25" x14ac:dyDescent="0.35">
      <c r="A622" s="43" t="s">
        <v>1851</v>
      </c>
      <c r="B622" s="44" t="s">
        <v>1852</v>
      </c>
    </row>
    <row r="623" spans="1:5" ht="25.5" customHeight="1" x14ac:dyDescent="0.35">
      <c r="A623" s="43" t="s">
        <v>1853</v>
      </c>
      <c r="C623" s="45" t="s">
        <v>1854</v>
      </c>
    </row>
    <row r="624" spans="1:5" ht="23.25" x14ac:dyDescent="0.35">
      <c r="A624" s="43" t="s">
        <v>1855</v>
      </c>
      <c r="B624" s="44" t="s">
        <v>1856</v>
      </c>
    </row>
    <row r="625" spans="1:9" ht="45" customHeight="1" x14ac:dyDescent="0.35">
      <c r="A625" s="43" t="s">
        <v>1857</v>
      </c>
      <c r="B625" s="44" t="s">
        <v>1858</v>
      </c>
      <c r="C625" s="145" t="s">
        <v>1859</v>
      </c>
    </row>
    <row r="626" spans="1:9" ht="45" customHeight="1" x14ac:dyDescent="0.35">
      <c r="A626" s="87" t="s">
        <v>1860</v>
      </c>
      <c r="B626" s="59" t="s">
        <v>1861</v>
      </c>
      <c r="C626" s="61" t="s">
        <v>1862</v>
      </c>
    </row>
    <row r="627" spans="1:9" ht="25.5" x14ac:dyDescent="0.35">
      <c r="A627" s="43" t="s">
        <v>1863</v>
      </c>
      <c r="B627" s="74" t="s">
        <v>1864</v>
      </c>
      <c r="C627" s="45" t="s">
        <v>1865</v>
      </c>
      <c r="D627" s="80" t="s">
        <v>1866</v>
      </c>
      <c r="I627" s="79"/>
    </row>
    <row r="628" spans="1:9" ht="23.25" x14ac:dyDescent="0.35">
      <c r="A628" s="43" t="s">
        <v>1867</v>
      </c>
      <c r="B628" s="44" t="s">
        <v>1868</v>
      </c>
      <c r="H628" s="764" t="s">
        <v>1869</v>
      </c>
    </row>
    <row r="629" spans="1:9" ht="23.25" x14ac:dyDescent="0.35">
      <c r="A629" s="43" t="s">
        <v>1870</v>
      </c>
      <c r="B629" s="44" t="s">
        <v>1871</v>
      </c>
      <c r="C629" s="45" t="s">
        <v>1872</v>
      </c>
      <c r="E629" s="46" t="s">
        <v>1873</v>
      </c>
      <c r="F629" s="38" t="s">
        <v>1874</v>
      </c>
      <c r="G629" s="146"/>
      <c r="H629" s="765"/>
      <c r="I629" s="147"/>
    </row>
    <row r="630" spans="1:9" ht="23.25" x14ac:dyDescent="0.35">
      <c r="A630" s="43" t="s">
        <v>1875</v>
      </c>
      <c r="B630" s="44" t="s">
        <v>1876</v>
      </c>
      <c r="C630" s="45" t="s">
        <v>1877</v>
      </c>
      <c r="G630" s="146"/>
      <c r="H630" s="765"/>
      <c r="I630" s="147"/>
    </row>
    <row r="631" spans="1:9" ht="23.25" x14ac:dyDescent="0.35">
      <c r="A631" s="43" t="s">
        <v>1870</v>
      </c>
      <c r="B631" s="44" t="s">
        <v>1878</v>
      </c>
      <c r="C631" s="45" t="s">
        <v>1879</v>
      </c>
      <c r="D631" s="147" t="s">
        <v>1880</v>
      </c>
      <c r="E631" s="148" t="s">
        <v>1881</v>
      </c>
      <c r="G631" s="146"/>
      <c r="H631" s="765"/>
      <c r="I631" s="79"/>
    </row>
    <row r="632" spans="1:9" ht="23.25" x14ac:dyDescent="0.35">
      <c r="A632" s="43" t="s">
        <v>1882</v>
      </c>
      <c r="B632" s="44" t="s">
        <v>1883</v>
      </c>
      <c r="D632" s="46" t="s">
        <v>850</v>
      </c>
      <c r="E632" s="57"/>
      <c r="G632" s="149"/>
      <c r="H632" s="766"/>
      <c r="I632" s="79"/>
    </row>
    <row r="633" spans="1:9" ht="23.25" x14ac:dyDescent="0.35">
      <c r="A633" s="43" t="s">
        <v>1884</v>
      </c>
      <c r="B633" s="44" t="s">
        <v>1885</v>
      </c>
      <c r="E633" s="57"/>
      <c r="G633" s="149"/>
      <c r="I633" s="79"/>
    </row>
    <row r="634" spans="1:9" ht="23.25" x14ac:dyDescent="0.35">
      <c r="A634" s="43" t="s">
        <v>1886</v>
      </c>
      <c r="B634" s="44" t="s">
        <v>1887</v>
      </c>
      <c r="E634" s="57"/>
      <c r="I634" s="79"/>
    </row>
    <row r="635" spans="1:9" ht="23.25" x14ac:dyDescent="0.35">
      <c r="A635" s="43" t="s">
        <v>1888</v>
      </c>
      <c r="B635" s="44" t="s">
        <v>1889</v>
      </c>
      <c r="C635" s="45" t="s">
        <v>1890</v>
      </c>
      <c r="D635" s="46" t="s">
        <v>1891</v>
      </c>
      <c r="I635" s="79"/>
    </row>
    <row r="636" spans="1:9" ht="23.25" x14ac:dyDescent="0.35">
      <c r="A636" s="43" t="s">
        <v>1892</v>
      </c>
      <c r="C636" s="45" t="s">
        <v>1893</v>
      </c>
      <c r="I636" s="79"/>
    </row>
    <row r="637" spans="1:9" ht="23.25" x14ac:dyDescent="0.35">
      <c r="A637" s="43" t="s">
        <v>1894</v>
      </c>
      <c r="B637" s="44" t="s">
        <v>1895</v>
      </c>
    </row>
    <row r="638" spans="1:9" ht="23.25" x14ac:dyDescent="0.35">
      <c r="A638" s="43" t="s">
        <v>1896</v>
      </c>
      <c r="C638" s="45" t="s">
        <v>1897</v>
      </c>
    </row>
    <row r="639" spans="1:9" ht="23.25" x14ac:dyDescent="0.35">
      <c r="A639" s="43" t="s">
        <v>1898</v>
      </c>
      <c r="B639" s="44" t="s">
        <v>1899</v>
      </c>
      <c r="E639" s="46" t="s">
        <v>1900</v>
      </c>
    </row>
    <row r="640" spans="1:9" ht="23.25" x14ac:dyDescent="0.35">
      <c r="A640" s="43" t="s">
        <v>1901</v>
      </c>
      <c r="B640" s="44" t="s">
        <v>1902</v>
      </c>
      <c r="C640" s="150" t="s">
        <v>1903</v>
      </c>
      <c r="D640" s="46" t="s">
        <v>1904</v>
      </c>
    </row>
    <row r="641" spans="1:7" ht="23.25" x14ac:dyDescent="0.35">
      <c r="A641" s="43" t="s">
        <v>1905</v>
      </c>
      <c r="B641" s="44" t="s">
        <v>1906</v>
      </c>
      <c r="F641" s="151" t="s">
        <v>1907</v>
      </c>
    </row>
    <row r="642" spans="1:7" ht="23.25" x14ac:dyDescent="0.35">
      <c r="A642" s="43" t="s">
        <v>1908</v>
      </c>
      <c r="B642" s="152" t="s">
        <v>1909</v>
      </c>
      <c r="C642" s="150" t="s">
        <v>1910</v>
      </c>
      <c r="F642" s="151"/>
    </row>
    <row r="643" spans="1:7" ht="23.25" x14ac:dyDescent="0.35">
      <c r="A643" s="43" t="s">
        <v>1911</v>
      </c>
      <c r="B643" s="44" t="s">
        <v>1912</v>
      </c>
      <c r="D643" s="153" t="s">
        <v>1913</v>
      </c>
    </row>
    <row r="644" spans="1:7" ht="23.25" x14ac:dyDescent="0.35">
      <c r="A644" s="43" t="s">
        <v>1914</v>
      </c>
      <c r="B644" s="44" t="s">
        <v>1915</v>
      </c>
      <c r="C644" s="45" t="s">
        <v>1916</v>
      </c>
      <c r="D644" s="46" t="s">
        <v>1917</v>
      </c>
    </row>
    <row r="645" spans="1:7" ht="23.25" x14ac:dyDescent="0.35">
      <c r="A645" s="43" t="s">
        <v>1918</v>
      </c>
      <c r="B645" s="44" t="s">
        <v>1919</v>
      </c>
      <c r="C645" s="45" t="s">
        <v>1920</v>
      </c>
      <c r="G645" s="154"/>
    </row>
    <row r="646" spans="1:7" ht="23.25" x14ac:dyDescent="0.35">
      <c r="A646" s="43" t="s">
        <v>1921</v>
      </c>
      <c r="D646" s="46" t="s">
        <v>1922</v>
      </c>
      <c r="G646" s="154"/>
    </row>
    <row r="647" spans="1:7" ht="23.25" x14ac:dyDescent="0.35">
      <c r="A647" s="43" t="s">
        <v>1923</v>
      </c>
      <c r="B647" s="44" t="s">
        <v>1924</v>
      </c>
      <c r="C647" s="50" t="s">
        <v>1925</v>
      </c>
      <c r="E647" s="64" t="s">
        <v>1926</v>
      </c>
      <c r="F647" s="38" t="s">
        <v>1927</v>
      </c>
      <c r="G647" s="38" t="s">
        <v>1928</v>
      </c>
    </row>
    <row r="648" spans="1:7" ht="24" customHeight="1" x14ac:dyDescent="0.35">
      <c r="A648" s="43" t="s">
        <v>1929</v>
      </c>
      <c r="B648" s="44" t="s">
        <v>1930</v>
      </c>
      <c r="C648" s="155" t="s">
        <v>1931</v>
      </c>
      <c r="E648" s="64"/>
    </row>
    <row r="649" spans="1:7" ht="23.25" x14ac:dyDescent="0.35">
      <c r="A649" s="115" t="s">
        <v>1932</v>
      </c>
      <c r="B649" s="44" t="s">
        <v>1933</v>
      </c>
      <c r="C649" s="155" t="s">
        <v>1934</v>
      </c>
      <c r="D649" s="156"/>
      <c r="E649" s="64"/>
    </row>
    <row r="650" spans="1:7" ht="23.25" x14ac:dyDescent="0.35">
      <c r="A650" s="43" t="s">
        <v>1935</v>
      </c>
      <c r="B650" s="44" t="s">
        <v>1936</v>
      </c>
      <c r="D650" s="46" t="s">
        <v>1937</v>
      </c>
    </row>
    <row r="651" spans="1:7" ht="23.25" x14ac:dyDescent="0.35">
      <c r="A651" s="43" t="s">
        <v>1938</v>
      </c>
      <c r="C651" s="45" t="s">
        <v>1939</v>
      </c>
    </row>
    <row r="652" spans="1:7" ht="23.25" x14ac:dyDescent="0.35">
      <c r="A652" s="43" t="s">
        <v>1940</v>
      </c>
      <c r="B652" s="44" t="s">
        <v>1941</v>
      </c>
      <c r="C652" s="45" t="s">
        <v>1942</v>
      </c>
      <c r="D652" s="46" t="s">
        <v>1943</v>
      </c>
    </row>
    <row r="653" spans="1:7" ht="23.25" x14ac:dyDescent="0.35">
      <c r="A653" s="43" t="s">
        <v>1944</v>
      </c>
      <c r="B653" s="44" t="s">
        <v>1945</v>
      </c>
      <c r="D653" s="46" t="s">
        <v>1946</v>
      </c>
    </row>
    <row r="654" spans="1:7" ht="23.25" x14ac:dyDescent="0.35">
      <c r="A654" s="43" t="s">
        <v>1947</v>
      </c>
      <c r="B654" s="44" t="s">
        <v>1948</v>
      </c>
    </row>
    <row r="655" spans="1:7" ht="23.25" x14ac:dyDescent="0.35">
      <c r="A655" s="43" t="s">
        <v>1949</v>
      </c>
      <c r="B655" s="44" t="s">
        <v>1950</v>
      </c>
    </row>
    <row r="656" spans="1:7" ht="23.25" x14ac:dyDescent="0.35">
      <c r="A656" s="43" t="s">
        <v>1951</v>
      </c>
      <c r="B656" s="44" t="s">
        <v>1952</v>
      </c>
    </row>
    <row r="657" spans="1:6" ht="23.25" x14ac:dyDescent="0.35">
      <c r="A657" s="43" t="s">
        <v>1953</v>
      </c>
      <c r="B657" s="44" t="s">
        <v>1954</v>
      </c>
      <c r="D657" s="46" t="s">
        <v>1955</v>
      </c>
    </row>
    <row r="658" spans="1:6" ht="23.25" x14ac:dyDescent="0.35">
      <c r="A658" s="43" t="s">
        <v>1956</v>
      </c>
      <c r="B658" s="44" t="s">
        <v>1957</v>
      </c>
    </row>
    <row r="659" spans="1:6" ht="23.25" x14ac:dyDescent="0.35">
      <c r="A659" s="43" t="s">
        <v>1958</v>
      </c>
      <c r="B659" s="44" t="s">
        <v>1959</v>
      </c>
      <c r="D659" s="46" t="s">
        <v>1960</v>
      </c>
    </row>
    <row r="660" spans="1:6" ht="23.25" x14ac:dyDescent="0.35">
      <c r="A660" s="43" t="s">
        <v>1961</v>
      </c>
      <c r="B660" s="44" t="s">
        <v>1959</v>
      </c>
    </row>
    <row r="661" spans="1:6" ht="23.25" x14ac:dyDescent="0.35">
      <c r="A661" s="43" t="s">
        <v>1962</v>
      </c>
      <c r="B661" s="44" t="s">
        <v>1963</v>
      </c>
      <c r="E661" s="46" t="s">
        <v>1964</v>
      </c>
    </row>
    <row r="662" spans="1:6" ht="23.25" x14ac:dyDescent="0.35">
      <c r="A662" s="43" t="s">
        <v>1965</v>
      </c>
      <c r="B662" s="44" t="s">
        <v>1966</v>
      </c>
      <c r="E662" s="46" t="s">
        <v>1967</v>
      </c>
    </row>
    <row r="663" spans="1:6" ht="23.25" x14ac:dyDescent="0.35">
      <c r="A663" s="43" t="s">
        <v>1968</v>
      </c>
      <c r="B663" s="44" t="s">
        <v>1969</v>
      </c>
      <c r="C663" s="45" t="s">
        <v>1970</v>
      </c>
      <c r="E663" s="46" t="s">
        <v>1971</v>
      </c>
      <c r="F663" s="73" t="s">
        <v>1972</v>
      </c>
    </row>
    <row r="664" spans="1:6" ht="23.25" x14ac:dyDescent="0.35">
      <c r="A664" s="43" t="s">
        <v>1973</v>
      </c>
      <c r="B664" s="44" t="s">
        <v>1974</v>
      </c>
    </row>
    <row r="665" spans="1:6" ht="23.25" x14ac:dyDescent="0.35">
      <c r="A665" s="43" t="s">
        <v>1975</v>
      </c>
      <c r="B665" s="44" t="s">
        <v>1976</v>
      </c>
      <c r="C665" s="77" t="s">
        <v>1977</v>
      </c>
      <c r="D665" s="46" t="s">
        <v>1978</v>
      </c>
      <c r="E665" s="63" t="s">
        <v>1979</v>
      </c>
    </row>
    <row r="666" spans="1:6" ht="23.25" x14ac:dyDescent="0.35">
      <c r="A666" s="43" t="s">
        <v>1980</v>
      </c>
      <c r="B666" s="44" t="s">
        <v>1981</v>
      </c>
    </row>
    <row r="667" spans="1:6" ht="23.25" x14ac:dyDescent="0.35">
      <c r="A667" s="43" t="s">
        <v>1982</v>
      </c>
      <c r="C667" s="45" t="s">
        <v>1983</v>
      </c>
      <c r="E667" s="46" t="s">
        <v>1984</v>
      </c>
    </row>
    <row r="668" spans="1:6" ht="23.25" x14ac:dyDescent="0.35">
      <c r="A668" s="43" t="s">
        <v>1985</v>
      </c>
      <c r="B668" s="44" t="s">
        <v>1986</v>
      </c>
      <c r="E668" s="46" t="s">
        <v>1987</v>
      </c>
    </row>
    <row r="669" spans="1:6" ht="23.25" x14ac:dyDescent="0.35">
      <c r="A669" s="43" t="s">
        <v>1988</v>
      </c>
      <c r="E669" s="46" t="s">
        <v>1989</v>
      </c>
    </row>
    <row r="670" spans="1:6" ht="23.25" x14ac:dyDescent="0.35">
      <c r="A670" s="43" t="s">
        <v>1990</v>
      </c>
      <c r="B670" s="44" t="s">
        <v>1991</v>
      </c>
    </row>
    <row r="671" spans="1:6" ht="23.25" x14ac:dyDescent="0.35">
      <c r="A671" s="43" t="s">
        <v>1992</v>
      </c>
      <c r="B671" s="44" t="s">
        <v>1993</v>
      </c>
      <c r="C671" s="45" t="s">
        <v>1994</v>
      </c>
      <c r="D671" s="46" t="s">
        <v>1995</v>
      </c>
    </row>
    <row r="672" spans="1:6" ht="23.25" x14ac:dyDescent="0.35">
      <c r="A672" s="43" t="s">
        <v>1996</v>
      </c>
      <c r="B672" s="44" t="s">
        <v>1997</v>
      </c>
    </row>
    <row r="673" spans="1:7" ht="23.25" x14ac:dyDescent="0.35">
      <c r="A673" s="43" t="s">
        <v>1998</v>
      </c>
      <c r="B673" s="44" t="s">
        <v>1999</v>
      </c>
    </row>
    <row r="674" spans="1:7" ht="23.25" x14ac:dyDescent="0.35">
      <c r="A674" s="43" t="s">
        <v>2000</v>
      </c>
      <c r="B674" s="44" t="s">
        <v>2001</v>
      </c>
      <c r="C674" s="45" t="s">
        <v>2002</v>
      </c>
    </row>
    <row r="675" spans="1:7" ht="23.25" x14ac:dyDescent="0.35">
      <c r="A675" s="43" t="s">
        <v>2003</v>
      </c>
      <c r="B675" s="44" t="s">
        <v>2004</v>
      </c>
    </row>
    <row r="676" spans="1:7" ht="23.25" x14ac:dyDescent="0.35">
      <c r="A676" s="43" t="s">
        <v>2005</v>
      </c>
      <c r="B676" s="44" t="s">
        <v>2006</v>
      </c>
      <c r="C676" s="45" t="s">
        <v>2007</v>
      </c>
    </row>
    <row r="677" spans="1:7" ht="23.25" x14ac:dyDescent="0.35">
      <c r="A677" s="43" t="s">
        <v>1982</v>
      </c>
      <c r="B677" s="44" t="s">
        <v>2008</v>
      </c>
    </row>
    <row r="678" spans="1:7" ht="23.25" x14ac:dyDescent="0.35">
      <c r="A678" s="43" t="s">
        <v>2009</v>
      </c>
      <c r="B678" s="44" t="s">
        <v>2010</v>
      </c>
    </row>
    <row r="679" spans="1:7" ht="23.25" x14ac:dyDescent="0.35">
      <c r="A679" s="43" t="s">
        <v>2011</v>
      </c>
      <c r="B679" s="44" t="s">
        <v>2012</v>
      </c>
      <c r="D679" s="46" t="s">
        <v>2013</v>
      </c>
    </row>
    <row r="680" spans="1:7" ht="23.25" x14ac:dyDescent="0.35">
      <c r="A680" s="43" t="s">
        <v>1982</v>
      </c>
      <c r="C680" s="45" t="s">
        <v>2014</v>
      </c>
      <c r="E680" s="46" t="s">
        <v>1984</v>
      </c>
    </row>
    <row r="681" spans="1:7" ht="23.25" x14ac:dyDescent="0.35">
      <c r="A681" s="43" t="s">
        <v>2015</v>
      </c>
    </row>
    <row r="682" spans="1:7" ht="23.25" x14ac:dyDescent="0.35">
      <c r="A682" s="43" t="s">
        <v>2016</v>
      </c>
      <c r="B682" s="44" t="s">
        <v>2017</v>
      </c>
      <c r="C682" s="45" t="s">
        <v>2018</v>
      </c>
    </row>
    <row r="683" spans="1:7" ht="23.25" x14ac:dyDescent="0.35">
      <c r="A683" s="43" t="s">
        <v>2019</v>
      </c>
      <c r="B683" s="44" t="s">
        <v>2020</v>
      </c>
    </row>
    <row r="684" spans="1:7" ht="23.25" x14ac:dyDescent="0.35">
      <c r="A684" s="43" t="s">
        <v>2021</v>
      </c>
      <c r="B684" s="44" t="s">
        <v>2022</v>
      </c>
    </row>
    <row r="685" spans="1:7" ht="23.25" x14ac:dyDescent="0.35">
      <c r="A685" s="43" t="s">
        <v>2023</v>
      </c>
      <c r="B685" s="44" t="s">
        <v>2024</v>
      </c>
      <c r="C685" s="45" t="s">
        <v>2025</v>
      </c>
    </row>
    <row r="686" spans="1:7" ht="23.25" x14ac:dyDescent="0.35">
      <c r="A686" s="43" t="s">
        <v>2026</v>
      </c>
      <c r="C686" s="45" t="s">
        <v>2027</v>
      </c>
    </row>
    <row r="687" spans="1:7" ht="23.25" x14ac:dyDescent="0.35">
      <c r="A687" s="43" t="s">
        <v>2028</v>
      </c>
      <c r="B687" s="52" t="s">
        <v>2029</v>
      </c>
      <c r="C687" s="45" t="s">
        <v>2030</v>
      </c>
    </row>
    <row r="688" spans="1:7" ht="23.25" x14ac:dyDescent="0.35">
      <c r="A688" s="43" t="s">
        <v>2031</v>
      </c>
      <c r="C688" s="45" t="s">
        <v>2032</v>
      </c>
      <c r="G688" s="79"/>
    </row>
    <row r="689" spans="1:5" ht="23.25" x14ac:dyDescent="0.35">
      <c r="A689" s="43" t="s">
        <v>2033</v>
      </c>
      <c r="B689" s="128" t="s">
        <v>2034</v>
      </c>
      <c r="C689" s="82" t="s">
        <v>2035</v>
      </c>
    </row>
    <row r="690" spans="1:5" ht="23.25" x14ac:dyDescent="0.35">
      <c r="A690" s="43" t="s">
        <v>2036</v>
      </c>
      <c r="B690" s="44" t="s">
        <v>2037</v>
      </c>
    </row>
    <row r="691" spans="1:5" ht="23.25" x14ac:dyDescent="0.35">
      <c r="A691" s="43" t="s">
        <v>2038</v>
      </c>
      <c r="B691" s="44" t="s">
        <v>2039</v>
      </c>
      <c r="C691" s="45" t="s">
        <v>2040</v>
      </c>
      <c r="E691" s="46" t="s">
        <v>2039</v>
      </c>
    </row>
    <row r="692" spans="1:5" ht="23.25" x14ac:dyDescent="0.35">
      <c r="A692" s="43" t="s">
        <v>2041</v>
      </c>
      <c r="C692" s="45" t="s">
        <v>2042</v>
      </c>
    </row>
    <row r="693" spans="1:5" ht="23.25" x14ac:dyDescent="0.35">
      <c r="A693" s="43" t="s">
        <v>2043</v>
      </c>
      <c r="B693" s="44" t="s">
        <v>2044</v>
      </c>
    </row>
    <row r="694" spans="1:5" ht="23.25" x14ac:dyDescent="0.35">
      <c r="A694" s="43" t="s">
        <v>2045</v>
      </c>
      <c r="C694" s="45" t="s">
        <v>2046</v>
      </c>
    </row>
    <row r="695" spans="1:5" ht="23.25" x14ac:dyDescent="0.35">
      <c r="A695" s="43" t="s">
        <v>2047</v>
      </c>
      <c r="B695" s="44" t="s">
        <v>2048</v>
      </c>
      <c r="C695" s="45" t="s">
        <v>2049</v>
      </c>
    </row>
    <row r="696" spans="1:5" ht="23.25" x14ac:dyDescent="0.35">
      <c r="A696" s="43" t="s">
        <v>2050</v>
      </c>
    </row>
    <row r="697" spans="1:5" ht="23.25" x14ac:dyDescent="0.35">
      <c r="A697" s="43" t="s">
        <v>2051</v>
      </c>
      <c r="C697" s="45" t="s">
        <v>339</v>
      </c>
      <c r="E697" s="38"/>
    </row>
    <row r="698" spans="1:5" ht="23.25" x14ac:dyDescent="0.35">
      <c r="A698" s="43" t="s">
        <v>2052</v>
      </c>
      <c r="C698" s="45" t="s">
        <v>2053</v>
      </c>
      <c r="D698" s="38"/>
      <c r="E698" s="38"/>
    </row>
    <row r="699" spans="1:5" ht="23.25" x14ac:dyDescent="0.35">
      <c r="A699" s="43" t="s">
        <v>2054</v>
      </c>
      <c r="B699" s="44" t="s">
        <v>2055</v>
      </c>
    </row>
    <row r="700" spans="1:5" ht="23.25" x14ac:dyDescent="0.35">
      <c r="A700" s="43" t="s">
        <v>2056</v>
      </c>
      <c r="C700" s="45" t="s">
        <v>1613</v>
      </c>
    </row>
    <row r="701" spans="1:5" ht="23.25" x14ac:dyDescent="0.35">
      <c r="A701" s="43" t="s">
        <v>2045</v>
      </c>
      <c r="C701" s="45" t="s">
        <v>2057</v>
      </c>
    </row>
    <row r="702" spans="1:5" ht="23.25" x14ac:dyDescent="0.35">
      <c r="A702" s="43" t="s">
        <v>2058</v>
      </c>
      <c r="C702" s="45" t="s">
        <v>2059</v>
      </c>
      <c r="E702" s="157" t="s">
        <v>2060</v>
      </c>
    </row>
    <row r="703" spans="1:5" ht="23.25" x14ac:dyDescent="0.35">
      <c r="A703" s="158" t="s">
        <v>2061</v>
      </c>
      <c r="C703" s="45" t="s">
        <v>977</v>
      </c>
    </row>
    <row r="704" spans="1:5" ht="23.25" x14ac:dyDescent="0.35">
      <c r="A704" s="43" t="s">
        <v>2062</v>
      </c>
      <c r="B704" s="44" t="s">
        <v>2063</v>
      </c>
    </row>
    <row r="705" spans="1:7" ht="23.25" x14ac:dyDescent="0.35">
      <c r="A705" s="43" t="s">
        <v>2064</v>
      </c>
      <c r="B705" s="44" t="s">
        <v>2065</v>
      </c>
      <c r="C705" s="45" t="s">
        <v>2066</v>
      </c>
    </row>
    <row r="706" spans="1:7" ht="23.25" x14ac:dyDescent="0.35">
      <c r="A706" s="43" t="s">
        <v>2067</v>
      </c>
      <c r="B706" s="44" t="s">
        <v>2068</v>
      </c>
    </row>
    <row r="707" spans="1:7" ht="23.25" x14ac:dyDescent="0.35">
      <c r="A707" s="43" t="s">
        <v>2069</v>
      </c>
      <c r="C707" s="45" t="s">
        <v>1837</v>
      </c>
    </row>
    <row r="708" spans="1:7" ht="23.25" x14ac:dyDescent="0.35">
      <c r="A708" s="43" t="s">
        <v>2070</v>
      </c>
      <c r="C708" s="45" t="s">
        <v>2071</v>
      </c>
    </row>
    <row r="709" spans="1:7" ht="23.25" x14ac:dyDescent="0.35">
      <c r="A709" s="43" t="s">
        <v>2072</v>
      </c>
      <c r="B709" s="44" t="s">
        <v>2034</v>
      </c>
      <c r="C709" s="45" t="s">
        <v>2073</v>
      </c>
      <c r="D709" s="46" t="s">
        <v>2074</v>
      </c>
      <c r="E709" s="63" t="s">
        <v>2075</v>
      </c>
      <c r="G709" s="73" t="s">
        <v>2076</v>
      </c>
    </row>
    <row r="710" spans="1:7" ht="23.25" x14ac:dyDescent="0.35">
      <c r="A710" s="43" t="s">
        <v>2077</v>
      </c>
      <c r="B710" s="44" t="s">
        <v>2078</v>
      </c>
      <c r="C710" s="45" t="s">
        <v>1881</v>
      </c>
    </row>
    <row r="711" spans="1:7" ht="23.25" x14ac:dyDescent="0.35">
      <c r="A711" s="43" t="s">
        <v>2079</v>
      </c>
      <c r="C711" s="45" t="s">
        <v>2080</v>
      </c>
    </row>
    <row r="712" spans="1:7" ht="16.5" customHeight="1" x14ac:dyDescent="0.35">
      <c r="A712" s="43" t="s">
        <v>2081</v>
      </c>
      <c r="B712" s="44" t="s">
        <v>2082</v>
      </c>
      <c r="C712" s="50" t="s">
        <v>2083</v>
      </c>
      <c r="E712" s="46" t="s">
        <v>2084</v>
      </c>
      <c r="F712" s="38" t="s">
        <v>2085</v>
      </c>
    </row>
    <row r="713" spans="1:7" ht="23.25" x14ac:dyDescent="0.35">
      <c r="A713" s="43" t="s">
        <v>2086</v>
      </c>
      <c r="B713" s="44" t="s">
        <v>2087</v>
      </c>
      <c r="C713" s="45" t="s">
        <v>2088</v>
      </c>
    </row>
    <row r="714" spans="1:7" ht="23.25" x14ac:dyDescent="0.35">
      <c r="A714" s="43" t="s">
        <v>2089</v>
      </c>
      <c r="B714" s="44" t="s">
        <v>2090</v>
      </c>
      <c r="C714" s="159" t="s">
        <v>2091</v>
      </c>
      <c r="E714" s="46" t="s">
        <v>2092</v>
      </c>
      <c r="F714" s="38" t="s">
        <v>2093</v>
      </c>
    </row>
    <row r="715" spans="1:7" ht="23.25" x14ac:dyDescent="0.35">
      <c r="A715" s="43" t="s">
        <v>2094</v>
      </c>
      <c r="B715" s="44" t="s">
        <v>2095</v>
      </c>
    </row>
    <row r="716" spans="1:7" ht="23.25" x14ac:dyDescent="0.35">
      <c r="A716" s="43" t="s">
        <v>2096</v>
      </c>
      <c r="B716" s="44" t="s">
        <v>2097</v>
      </c>
      <c r="C716" s="53" t="s">
        <v>2098</v>
      </c>
      <c r="D716" s="46" t="s">
        <v>2099</v>
      </c>
      <c r="E716" s="46" t="s">
        <v>2100</v>
      </c>
    </row>
    <row r="717" spans="1:7" ht="23.25" x14ac:dyDescent="0.35">
      <c r="A717" s="43" t="s">
        <v>2101</v>
      </c>
      <c r="B717" s="44" t="s">
        <v>2102</v>
      </c>
    </row>
    <row r="718" spans="1:7" ht="23.25" x14ac:dyDescent="0.35">
      <c r="A718" s="43" t="s">
        <v>2103</v>
      </c>
      <c r="B718" s="44" t="s">
        <v>2104</v>
      </c>
    </row>
    <row r="719" spans="1:7" ht="23.25" x14ac:dyDescent="0.35">
      <c r="A719" s="43" t="s">
        <v>2105</v>
      </c>
      <c r="B719" s="44" t="s">
        <v>2106</v>
      </c>
      <c r="C719" s="45" t="s">
        <v>1446</v>
      </c>
      <c r="E719" s="46" t="s">
        <v>1445</v>
      </c>
    </row>
    <row r="720" spans="1:7" ht="23.25" x14ac:dyDescent="0.35">
      <c r="A720" s="43" t="s">
        <v>2107</v>
      </c>
      <c r="B720" s="44" t="s">
        <v>2108</v>
      </c>
    </row>
    <row r="721" spans="1:7" ht="23.25" x14ac:dyDescent="0.35">
      <c r="A721" s="43" t="s">
        <v>2109</v>
      </c>
      <c r="B721" s="44" t="s">
        <v>2110</v>
      </c>
    </row>
    <row r="722" spans="1:7" ht="23.25" x14ac:dyDescent="0.35">
      <c r="A722" s="43" t="s">
        <v>2111</v>
      </c>
      <c r="B722" s="44" t="s">
        <v>2112</v>
      </c>
    </row>
    <row r="723" spans="1:7" ht="23.25" x14ac:dyDescent="0.35">
      <c r="A723" s="43" t="s">
        <v>2113</v>
      </c>
      <c r="B723" s="44" t="s">
        <v>324</v>
      </c>
    </row>
    <row r="724" spans="1:7" ht="23.25" x14ac:dyDescent="0.35">
      <c r="A724" s="43" t="s">
        <v>2114</v>
      </c>
      <c r="B724" s="44" t="s">
        <v>2115</v>
      </c>
      <c r="C724" s="45" t="s">
        <v>2116</v>
      </c>
    </row>
    <row r="725" spans="1:7" ht="23.25" x14ac:dyDescent="0.35">
      <c r="A725" s="43" t="s">
        <v>2117</v>
      </c>
      <c r="B725" s="44" t="s">
        <v>2118</v>
      </c>
    </row>
    <row r="726" spans="1:7" ht="23.25" x14ac:dyDescent="0.35">
      <c r="A726" s="43" t="s">
        <v>2119</v>
      </c>
      <c r="B726" s="44" t="s">
        <v>2120</v>
      </c>
    </row>
    <row r="727" spans="1:7" ht="23.25" x14ac:dyDescent="0.35">
      <c r="A727" s="43" t="s">
        <v>2121</v>
      </c>
      <c r="B727" s="44" t="s">
        <v>2122</v>
      </c>
    </row>
    <row r="728" spans="1:7" ht="23.25" x14ac:dyDescent="0.35">
      <c r="A728" s="43" t="s">
        <v>2123</v>
      </c>
      <c r="B728" s="44" t="s">
        <v>2124</v>
      </c>
      <c r="C728" s="45" t="s">
        <v>2125</v>
      </c>
      <c r="D728" s="63" t="s">
        <v>2126</v>
      </c>
    </row>
    <row r="729" spans="1:7" ht="23.25" x14ac:dyDescent="0.35">
      <c r="A729" s="43" t="s">
        <v>2127</v>
      </c>
      <c r="B729" s="44" t="s">
        <v>2128</v>
      </c>
      <c r="E729" s="46" t="s">
        <v>2129</v>
      </c>
    </row>
    <row r="730" spans="1:7" ht="23.25" x14ac:dyDescent="0.35">
      <c r="A730" s="43" t="s">
        <v>2130</v>
      </c>
      <c r="B730" s="44" t="s">
        <v>2131</v>
      </c>
    </row>
    <row r="731" spans="1:7" ht="25.5" x14ac:dyDescent="0.35">
      <c r="A731" s="43" t="s">
        <v>2132</v>
      </c>
      <c r="B731" s="44" t="s">
        <v>2133</v>
      </c>
      <c r="D731" s="80" t="s">
        <v>2134</v>
      </c>
    </row>
    <row r="732" spans="1:7" ht="23.25" x14ac:dyDescent="0.35">
      <c r="A732" s="43" t="s">
        <v>2135</v>
      </c>
      <c r="B732" s="44" t="s">
        <v>2136</v>
      </c>
    </row>
    <row r="733" spans="1:7" ht="23.25" x14ac:dyDescent="0.35">
      <c r="A733" s="160" t="s">
        <v>2137</v>
      </c>
      <c r="B733" s="44" t="s">
        <v>2138</v>
      </c>
      <c r="C733" s="45" t="s">
        <v>2139</v>
      </c>
    </row>
    <row r="734" spans="1:7" ht="23.25" x14ac:dyDescent="0.35">
      <c r="A734" s="43" t="s">
        <v>2140</v>
      </c>
      <c r="B734" s="44" t="s">
        <v>2141</v>
      </c>
    </row>
    <row r="735" spans="1:7" ht="23.25" x14ac:dyDescent="0.35">
      <c r="A735" s="43" t="s">
        <v>2142</v>
      </c>
      <c r="C735" s="45" t="s">
        <v>2143</v>
      </c>
      <c r="D735" s="161" t="s">
        <v>2144</v>
      </c>
      <c r="E735" s="153" t="s">
        <v>2145</v>
      </c>
      <c r="G735" s="38" t="s">
        <v>2146</v>
      </c>
    </row>
    <row r="736" spans="1:7" ht="23.25" x14ac:dyDescent="0.35">
      <c r="A736" s="162" t="s">
        <v>2147</v>
      </c>
      <c r="C736" s="45" t="s">
        <v>2148</v>
      </c>
      <c r="D736" s="53"/>
      <c r="E736" s="153"/>
    </row>
    <row r="737" spans="1:6" ht="23.25" x14ac:dyDescent="0.35">
      <c r="A737" s="43" t="s">
        <v>2149</v>
      </c>
      <c r="B737" s="44" t="s">
        <v>2150</v>
      </c>
      <c r="C737" s="50" t="s">
        <v>2151</v>
      </c>
      <c r="D737" s="46" t="s">
        <v>2152</v>
      </c>
      <c r="E737" s="63" t="s">
        <v>2153</v>
      </c>
    </row>
    <row r="738" spans="1:6" ht="23.25" x14ac:dyDescent="0.35">
      <c r="A738" s="43" t="s">
        <v>2154</v>
      </c>
      <c r="B738" s="44" t="s">
        <v>2155</v>
      </c>
      <c r="E738" s="46" t="s">
        <v>2156</v>
      </c>
    </row>
    <row r="739" spans="1:6" ht="23.25" x14ac:dyDescent="0.35">
      <c r="A739" s="43" t="s">
        <v>2157</v>
      </c>
      <c r="B739" s="44" t="s">
        <v>2158</v>
      </c>
    </row>
    <row r="740" spans="1:6" ht="23.25" x14ac:dyDescent="0.35">
      <c r="A740" s="43" t="s">
        <v>2159</v>
      </c>
      <c r="B740" s="44" t="s">
        <v>2160</v>
      </c>
    </row>
    <row r="741" spans="1:6" ht="23.25" x14ac:dyDescent="0.35">
      <c r="A741" s="43" t="s">
        <v>2161</v>
      </c>
      <c r="B741" s="44" t="s">
        <v>2162</v>
      </c>
      <c r="C741" s="45" t="s">
        <v>2163</v>
      </c>
      <c r="D741" s="46" t="s">
        <v>2164</v>
      </c>
      <c r="E741" s="60" t="s">
        <v>2165</v>
      </c>
      <c r="F741" s="45" t="s">
        <v>2166</v>
      </c>
    </row>
    <row r="742" spans="1:6" ht="23.25" x14ac:dyDescent="0.35">
      <c r="A742" s="43" t="s">
        <v>2167</v>
      </c>
      <c r="B742" s="44" t="s">
        <v>2168</v>
      </c>
      <c r="C742" s="45" t="s">
        <v>2169</v>
      </c>
      <c r="E742" s="46" t="s">
        <v>2170</v>
      </c>
      <c r="F742" s="38" t="s">
        <v>2171</v>
      </c>
    </row>
    <row r="743" spans="1:6" ht="23.25" x14ac:dyDescent="0.35">
      <c r="A743" s="43" t="s">
        <v>2172</v>
      </c>
      <c r="B743" s="44" t="s">
        <v>2173</v>
      </c>
      <c r="C743" s="45" t="s">
        <v>2174</v>
      </c>
      <c r="D743" s="46" t="s">
        <v>2175</v>
      </c>
      <c r="E743" s="163" t="s">
        <v>2176</v>
      </c>
    </row>
    <row r="744" spans="1:6" ht="69.75" x14ac:dyDescent="0.35">
      <c r="A744" s="43" t="s">
        <v>2177</v>
      </c>
      <c r="B744" s="81" t="s">
        <v>2178</v>
      </c>
      <c r="C744" s="45" t="s">
        <v>2179</v>
      </c>
      <c r="D744" s="95" t="s">
        <v>2180</v>
      </c>
      <c r="E744" s="46" t="s">
        <v>2181</v>
      </c>
    </row>
    <row r="745" spans="1:6" ht="23.25" x14ac:dyDescent="0.35">
      <c r="A745" s="43" t="s">
        <v>2182</v>
      </c>
      <c r="B745" s="44" t="s">
        <v>2183</v>
      </c>
      <c r="C745" s="164" t="s">
        <v>2184</v>
      </c>
      <c r="D745" s="95"/>
    </row>
    <row r="746" spans="1:6" ht="23.25" x14ac:dyDescent="0.35">
      <c r="A746" s="43" t="s">
        <v>2185</v>
      </c>
      <c r="B746" s="44" t="s">
        <v>2186</v>
      </c>
      <c r="C746" s="61" t="s">
        <v>2187</v>
      </c>
      <c r="E746" s="46" t="s">
        <v>2188</v>
      </c>
    </row>
    <row r="747" spans="1:6" ht="23.25" x14ac:dyDescent="0.35">
      <c r="A747" s="43" t="s">
        <v>2189</v>
      </c>
      <c r="B747" s="44" t="s">
        <v>2190</v>
      </c>
    </row>
    <row r="748" spans="1:6" ht="23.25" x14ac:dyDescent="0.35">
      <c r="A748" s="43" t="s">
        <v>2191</v>
      </c>
      <c r="B748" s="44" t="s">
        <v>2192</v>
      </c>
    </row>
    <row r="749" spans="1:6" ht="23.25" x14ac:dyDescent="0.35">
      <c r="A749" s="43" t="s">
        <v>2193</v>
      </c>
      <c r="B749" s="44" t="s">
        <v>2194</v>
      </c>
    </row>
    <row r="750" spans="1:6" ht="23.25" x14ac:dyDescent="0.35">
      <c r="A750" s="43" t="s">
        <v>2195</v>
      </c>
      <c r="B750" s="44" t="s">
        <v>2196</v>
      </c>
      <c r="E750" s="57"/>
    </row>
    <row r="751" spans="1:6" ht="23.25" x14ac:dyDescent="0.35">
      <c r="A751" s="43" t="s">
        <v>2197</v>
      </c>
      <c r="B751" s="44" t="s">
        <v>2198</v>
      </c>
      <c r="E751" s="57"/>
    </row>
    <row r="752" spans="1:6" ht="23.25" x14ac:dyDescent="0.35">
      <c r="A752" s="43" t="s">
        <v>2199</v>
      </c>
      <c r="B752" s="44" t="s">
        <v>2200</v>
      </c>
      <c r="C752" s="123" t="s">
        <v>2201</v>
      </c>
    </row>
    <row r="753" spans="1:7" ht="23.25" x14ac:dyDescent="0.35">
      <c r="A753" s="43" t="s">
        <v>2202</v>
      </c>
      <c r="B753" s="44" t="s">
        <v>2203</v>
      </c>
      <c r="E753" s="57"/>
    </row>
    <row r="754" spans="1:7" ht="23.25" x14ac:dyDescent="0.35">
      <c r="A754" s="43" t="s">
        <v>2204</v>
      </c>
      <c r="B754" s="44" t="s">
        <v>2205</v>
      </c>
      <c r="E754" s="165"/>
    </row>
    <row r="755" spans="1:7" ht="23.25" x14ac:dyDescent="0.35">
      <c r="A755" s="43" t="s">
        <v>2206</v>
      </c>
      <c r="B755" s="59" t="s">
        <v>2207</v>
      </c>
      <c r="C755" s="166" t="s">
        <v>2208</v>
      </c>
      <c r="D755" s="38"/>
      <c r="E755" s="165"/>
    </row>
    <row r="756" spans="1:7" ht="23.25" x14ac:dyDescent="0.35">
      <c r="A756" s="43" t="s">
        <v>2209</v>
      </c>
      <c r="B756" s="44" t="s">
        <v>2210</v>
      </c>
      <c r="D756" s="38"/>
      <c r="E756" s="57"/>
    </row>
    <row r="757" spans="1:7" ht="23.25" x14ac:dyDescent="0.35">
      <c r="A757" s="43" t="s">
        <v>2211</v>
      </c>
      <c r="B757" s="44" t="s">
        <v>2212</v>
      </c>
      <c r="E757" s="165"/>
    </row>
    <row r="758" spans="1:7" ht="23.25" x14ac:dyDescent="0.35">
      <c r="A758" s="43" t="s">
        <v>2213</v>
      </c>
      <c r="B758" s="44" t="s">
        <v>2214</v>
      </c>
    </row>
    <row r="759" spans="1:7" ht="23.25" x14ac:dyDescent="0.35">
      <c r="A759" s="87" t="s">
        <v>2215</v>
      </c>
      <c r="B759" s="59" t="s">
        <v>2216</v>
      </c>
      <c r="C759" s="61" t="s">
        <v>2217</v>
      </c>
      <c r="F759" s="165"/>
      <c r="G759" s="38" t="s">
        <v>2218</v>
      </c>
    </row>
    <row r="760" spans="1:7" ht="25.5" customHeight="1" x14ac:dyDescent="0.35">
      <c r="A760" s="87" t="s">
        <v>2215</v>
      </c>
      <c r="B760" s="59" t="s">
        <v>2219</v>
      </c>
      <c r="C760" s="167" t="s">
        <v>2220</v>
      </c>
      <c r="D760" s="63" t="s">
        <v>2221</v>
      </c>
      <c r="F760" s="165"/>
    </row>
    <row r="761" spans="1:7" ht="23.25" x14ac:dyDescent="0.35">
      <c r="A761" s="43" t="s">
        <v>2222</v>
      </c>
      <c r="B761" s="74" t="s">
        <v>2223</v>
      </c>
      <c r="C761" s="168" t="s">
        <v>2224</v>
      </c>
      <c r="D761" s="47" t="s">
        <v>2225</v>
      </c>
      <c r="E761" s="80" t="s">
        <v>2226</v>
      </c>
      <c r="F761" s="38" t="s">
        <v>2227</v>
      </c>
    </row>
    <row r="762" spans="1:7" ht="23.25" x14ac:dyDescent="0.35">
      <c r="A762" s="43" t="s">
        <v>2228</v>
      </c>
      <c r="B762" s="44" t="s">
        <v>2229</v>
      </c>
    </row>
    <row r="763" spans="1:7" ht="23.25" x14ac:dyDescent="0.35">
      <c r="A763" s="43" t="s">
        <v>2230</v>
      </c>
      <c r="B763" s="44" t="s">
        <v>709</v>
      </c>
    </row>
    <row r="764" spans="1:7" ht="23.25" x14ac:dyDescent="0.35">
      <c r="A764" s="43" t="s">
        <v>2231</v>
      </c>
      <c r="B764" s="44" t="s">
        <v>2232</v>
      </c>
    </row>
    <row r="765" spans="1:7" ht="23.25" x14ac:dyDescent="0.35">
      <c r="A765" s="43" t="s">
        <v>2233</v>
      </c>
      <c r="E765" s="46" t="s">
        <v>2234</v>
      </c>
    </row>
    <row r="766" spans="1:7" ht="23.25" x14ac:dyDescent="0.35">
      <c r="A766" s="43" t="s">
        <v>2235</v>
      </c>
      <c r="B766" s="44" t="s">
        <v>2236</v>
      </c>
      <c r="E766" s="47"/>
    </row>
    <row r="767" spans="1:7" ht="23.25" x14ac:dyDescent="0.35">
      <c r="A767" s="43" t="s">
        <v>2237</v>
      </c>
      <c r="B767" s="44" t="s">
        <v>2238</v>
      </c>
      <c r="E767" s="47"/>
    </row>
    <row r="768" spans="1:7" ht="23.25" x14ac:dyDescent="0.35">
      <c r="A768" s="43" t="s">
        <v>2239</v>
      </c>
      <c r="B768" s="44" t="s">
        <v>709</v>
      </c>
      <c r="C768" s="110" t="s">
        <v>7049</v>
      </c>
      <c r="E768" s="47"/>
    </row>
    <row r="769" spans="1:5" ht="23.25" x14ac:dyDescent="0.35">
      <c r="A769" s="43" t="s">
        <v>2231</v>
      </c>
      <c r="B769" s="44" t="s">
        <v>2232</v>
      </c>
      <c r="E769" s="47"/>
    </row>
    <row r="770" spans="1:5" ht="23.25" x14ac:dyDescent="0.35">
      <c r="A770" s="43" t="s">
        <v>2240</v>
      </c>
      <c r="B770" s="44" t="s">
        <v>2241</v>
      </c>
      <c r="C770" s="45" t="s">
        <v>2242</v>
      </c>
    </row>
    <row r="771" spans="1:5" ht="23.25" x14ac:dyDescent="0.35">
      <c r="A771" s="43" t="s">
        <v>2243</v>
      </c>
      <c r="B771" s="59">
        <v>111626367</v>
      </c>
      <c r="C771" s="61" t="s">
        <v>2244</v>
      </c>
      <c r="E771" s="85" t="s">
        <v>2245</v>
      </c>
    </row>
    <row r="772" spans="1:5" ht="23.25" x14ac:dyDescent="0.35">
      <c r="A772" s="43" t="s">
        <v>2246</v>
      </c>
      <c r="B772" s="44" t="s">
        <v>2247</v>
      </c>
      <c r="C772" s="45" t="s">
        <v>2248</v>
      </c>
    </row>
    <row r="773" spans="1:5" ht="23.25" x14ac:dyDescent="0.35">
      <c r="A773" s="43" t="s">
        <v>2249</v>
      </c>
      <c r="B773" s="44" t="s">
        <v>2250</v>
      </c>
      <c r="C773" s="45" t="s">
        <v>2251</v>
      </c>
      <c r="D773" s="46" t="s">
        <v>2252</v>
      </c>
      <c r="E773" s="46" t="s">
        <v>2253</v>
      </c>
    </row>
    <row r="774" spans="1:5" ht="23.25" x14ac:dyDescent="0.35">
      <c r="A774" s="43" t="s">
        <v>2254</v>
      </c>
      <c r="B774" s="44" t="s">
        <v>2255</v>
      </c>
    </row>
    <row r="775" spans="1:5" ht="23.25" x14ac:dyDescent="0.35">
      <c r="A775" s="43" t="s">
        <v>2256</v>
      </c>
      <c r="B775" s="44" t="s">
        <v>2257</v>
      </c>
    </row>
    <row r="776" spans="1:5" ht="23.25" x14ac:dyDescent="0.35">
      <c r="A776" s="43" t="s">
        <v>2258</v>
      </c>
      <c r="B776" s="44" t="s">
        <v>2259</v>
      </c>
      <c r="C776" s="45" t="s">
        <v>2260</v>
      </c>
    </row>
    <row r="777" spans="1:5" ht="23.25" x14ac:dyDescent="0.35">
      <c r="A777" s="43" t="s">
        <v>2261</v>
      </c>
      <c r="B777" s="44" t="s">
        <v>2262</v>
      </c>
      <c r="C777" s="45" t="s">
        <v>2263</v>
      </c>
    </row>
    <row r="778" spans="1:5" ht="23.25" x14ac:dyDescent="0.35">
      <c r="A778" s="43" t="s">
        <v>2264</v>
      </c>
      <c r="B778" s="44" t="s">
        <v>2265</v>
      </c>
    </row>
    <row r="779" spans="1:5" ht="23.25" x14ac:dyDescent="0.35">
      <c r="A779" s="43" t="s">
        <v>2266</v>
      </c>
      <c r="B779" s="59" t="s">
        <v>2267</v>
      </c>
      <c r="C779" s="45" t="s">
        <v>2268</v>
      </c>
      <c r="D779" s="57" t="s">
        <v>2269</v>
      </c>
    </row>
    <row r="780" spans="1:5" ht="29.25" customHeight="1" x14ac:dyDescent="0.35">
      <c r="A780" s="43" t="s">
        <v>2270</v>
      </c>
      <c r="B780" s="52" t="s">
        <v>2271</v>
      </c>
      <c r="D780" s="46" t="s">
        <v>2272</v>
      </c>
    </row>
    <row r="781" spans="1:5" ht="23.25" x14ac:dyDescent="0.35">
      <c r="A781" s="43" t="s">
        <v>2273</v>
      </c>
      <c r="B781" s="44" t="s">
        <v>2274</v>
      </c>
      <c r="C781" s="82" t="s">
        <v>2275</v>
      </c>
    </row>
    <row r="782" spans="1:5" ht="23.25" x14ac:dyDescent="0.35">
      <c r="A782" s="43" t="s">
        <v>2276</v>
      </c>
      <c r="C782" s="82" t="s">
        <v>2277</v>
      </c>
    </row>
    <row r="783" spans="1:5" ht="23.25" x14ac:dyDescent="0.35">
      <c r="A783" s="43" t="s">
        <v>2278</v>
      </c>
      <c r="C783" s="45" t="s">
        <v>2279</v>
      </c>
    </row>
    <row r="784" spans="1:5" ht="23.25" x14ac:dyDescent="0.35">
      <c r="A784" s="43" t="s">
        <v>2280</v>
      </c>
      <c r="B784" s="44" t="s">
        <v>2281</v>
      </c>
      <c r="C784" s="45" t="s">
        <v>2282</v>
      </c>
    </row>
    <row r="785" spans="1:5" ht="23.25" x14ac:dyDescent="0.35">
      <c r="A785" s="43" t="s">
        <v>2283</v>
      </c>
      <c r="B785" s="44" t="s">
        <v>2284</v>
      </c>
    </row>
    <row r="786" spans="1:5" ht="23.25" x14ac:dyDescent="0.35">
      <c r="A786" s="43" t="s">
        <v>2285</v>
      </c>
      <c r="B786" s="44" t="s">
        <v>2286</v>
      </c>
      <c r="C786" s="45" t="s">
        <v>2287</v>
      </c>
      <c r="D786" s="46" t="s">
        <v>2288</v>
      </c>
    </row>
    <row r="787" spans="1:5" ht="23.25" x14ac:dyDescent="0.35">
      <c r="A787" s="43" t="s">
        <v>2289</v>
      </c>
      <c r="B787" s="44" t="s">
        <v>2290</v>
      </c>
    </row>
    <row r="788" spans="1:5" ht="23.25" x14ac:dyDescent="0.35">
      <c r="A788" s="43" t="s">
        <v>2291</v>
      </c>
      <c r="B788" s="44" t="s">
        <v>2292</v>
      </c>
      <c r="C788" s="45" t="s">
        <v>2293</v>
      </c>
    </row>
    <row r="789" spans="1:5" ht="23.25" x14ac:dyDescent="0.35">
      <c r="A789" s="43" t="s">
        <v>2294</v>
      </c>
      <c r="B789" s="44" t="s">
        <v>2295</v>
      </c>
      <c r="C789" s="45" t="s">
        <v>2296</v>
      </c>
    </row>
    <row r="790" spans="1:5" ht="23.25" x14ac:dyDescent="0.35">
      <c r="A790" s="43" t="s">
        <v>2297</v>
      </c>
      <c r="B790" s="44" t="s">
        <v>2298</v>
      </c>
      <c r="D790" s="46" t="s">
        <v>2298</v>
      </c>
    </row>
    <row r="791" spans="1:5" ht="23.25" x14ac:dyDescent="0.35">
      <c r="A791" s="43" t="s">
        <v>2299</v>
      </c>
      <c r="B791" s="44" t="s">
        <v>2300</v>
      </c>
      <c r="D791" s="46" t="s">
        <v>2301</v>
      </c>
    </row>
    <row r="792" spans="1:5" ht="23.25" x14ac:dyDescent="0.35">
      <c r="A792" s="43" t="s">
        <v>2302</v>
      </c>
      <c r="C792" s="45" t="s">
        <v>2303</v>
      </c>
    </row>
    <row r="793" spans="1:5" ht="23.25" x14ac:dyDescent="0.35">
      <c r="A793" s="43" t="s">
        <v>2304</v>
      </c>
      <c r="B793" s="44" t="s">
        <v>2305</v>
      </c>
      <c r="C793" s="45" t="s">
        <v>2306</v>
      </c>
    </row>
    <row r="794" spans="1:5" ht="23.25" x14ac:dyDescent="0.35">
      <c r="A794" s="43" t="s">
        <v>2307</v>
      </c>
      <c r="B794" s="44" t="s">
        <v>2308</v>
      </c>
    </row>
    <row r="795" spans="1:5" ht="23.25" x14ac:dyDescent="0.35">
      <c r="A795" s="43" t="s">
        <v>2309</v>
      </c>
      <c r="C795" s="45" t="s">
        <v>2310</v>
      </c>
    </row>
    <row r="796" spans="1:5" ht="23.25" x14ac:dyDescent="0.35">
      <c r="A796" s="43" t="s">
        <v>2135</v>
      </c>
      <c r="B796" s="44" t="s">
        <v>2311</v>
      </c>
    </row>
    <row r="797" spans="1:5" ht="23.25" x14ac:dyDescent="0.35">
      <c r="A797" s="83" t="s">
        <v>2312</v>
      </c>
      <c r="B797" s="44" t="s">
        <v>2313</v>
      </c>
    </row>
    <row r="798" spans="1:5" ht="23.25" x14ac:dyDescent="0.35">
      <c r="A798" s="43" t="s">
        <v>2314</v>
      </c>
      <c r="B798" s="44" t="s">
        <v>2315</v>
      </c>
      <c r="C798" s="45" t="s">
        <v>2316</v>
      </c>
    </row>
    <row r="799" spans="1:5" ht="23.25" x14ac:dyDescent="0.35">
      <c r="A799" s="43" t="s">
        <v>2317</v>
      </c>
      <c r="C799" s="45" t="s">
        <v>301</v>
      </c>
      <c r="E799" s="46" t="s">
        <v>302</v>
      </c>
    </row>
    <row r="800" spans="1:5" ht="23.25" x14ac:dyDescent="0.35">
      <c r="A800" s="43" t="s">
        <v>2318</v>
      </c>
      <c r="B800" s="44" t="s">
        <v>2319</v>
      </c>
    </row>
    <row r="801" spans="1:5" ht="23.25" x14ac:dyDescent="0.35">
      <c r="A801" s="43" t="s">
        <v>2320</v>
      </c>
      <c r="B801" s="44" t="s">
        <v>2321</v>
      </c>
      <c r="C801" s="45" t="s">
        <v>2322</v>
      </c>
    </row>
    <row r="802" spans="1:5" ht="23.25" x14ac:dyDescent="0.35">
      <c r="A802" s="43" t="s">
        <v>2323</v>
      </c>
      <c r="B802" s="44" t="s">
        <v>2324</v>
      </c>
      <c r="C802" s="45" t="s">
        <v>2325</v>
      </c>
    </row>
    <row r="803" spans="1:5" ht="23.25" x14ac:dyDescent="0.25">
      <c r="A803" s="169" t="s">
        <v>2326</v>
      </c>
      <c r="B803" s="74" t="s">
        <v>2327</v>
      </c>
      <c r="C803" s="77" t="s">
        <v>2328</v>
      </c>
      <c r="D803" s="170"/>
    </row>
    <row r="804" spans="1:5" ht="23.25" x14ac:dyDescent="0.25">
      <c r="A804" s="169" t="s">
        <v>2329</v>
      </c>
      <c r="B804" s="74" t="s">
        <v>2330</v>
      </c>
      <c r="C804" s="77"/>
      <c r="D804" s="170"/>
    </row>
    <row r="805" spans="1:5" ht="23.25" x14ac:dyDescent="0.25">
      <c r="A805" s="169" t="s">
        <v>2331</v>
      </c>
      <c r="B805" s="74" t="s">
        <v>2332</v>
      </c>
      <c r="C805" s="77"/>
      <c r="D805" s="170"/>
    </row>
    <row r="806" spans="1:5" ht="28.5" customHeight="1" x14ac:dyDescent="0.25">
      <c r="A806" s="169" t="s">
        <v>2333</v>
      </c>
      <c r="B806" s="74"/>
      <c r="C806" s="77" t="s">
        <v>2334</v>
      </c>
      <c r="D806" s="170"/>
    </row>
    <row r="807" spans="1:5" ht="23.25" x14ac:dyDescent="0.35">
      <c r="A807" s="43" t="s">
        <v>2335</v>
      </c>
      <c r="B807" s="44" t="s">
        <v>2336</v>
      </c>
      <c r="C807" s="45" t="s">
        <v>2337</v>
      </c>
    </row>
    <row r="808" spans="1:5" ht="23.25" x14ac:dyDescent="0.35">
      <c r="A808" s="43" t="s">
        <v>2338</v>
      </c>
      <c r="B808" s="44" t="s">
        <v>2339</v>
      </c>
    </row>
    <row r="809" spans="1:5" ht="23.25" x14ac:dyDescent="0.35">
      <c r="A809" s="43" t="s">
        <v>2340</v>
      </c>
      <c r="B809" s="44" t="s">
        <v>2341</v>
      </c>
    </row>
    <row r="810" spans="1:5" ht="23.25" x14ac:dyDescent="0.35">
      <c r="A810" s="43" t="s">
        <v>2342</v>
      </c>
      <c r="B810" s="44" t="s">
        <v>2343</v>
      </c>
    </row>
    <row r="811" spans="1:5" ht="23.25" x14ac:dyDescent="0.35">
      <c r="A811" s="43" t="s">
        <v>2344</v>
      </c>
      <c r="B811" s="44" t="s">
        <v>2345</v>
      </c>
    </row>
    <row r="812" spans="1:5" ht="23.25" x14ac:dyDescent="0.35">
      <c r="A812" s="43" t="s">
        <v>2346</v>
      </c>
      <c r="B812" s="44" t="s">
        <v>2347</v>
      </c>
    </row>
    <row r="813" spans="1:5" ht="23.25" x14ac:dyDescent="0.35">
      <c r="A813" s="43" t="s">
        <v>2348</v>
      </c>
      <c r="B813" s="44" t="s">
        <v>2349</v>
      </c>
      <c r="D813" s="46" t="s">
        <v>2350</v>
      </c>
    </row>
    <row r="814" spans="1:5" ht="23.25" x14ac:dyDescent="0.35">
      <c r="A814" s="43" t="s">
        <v>2351</v>
      </c>
      <c r="B814" s="44" t="s">
        <v>2352</v>
      </c>
      <c r="C814" s="45" t="s">
        <v>2353</v>
      </c>
      <c r="D814" s="46" t="s">
        <v>2354</v>
      </c>
      <c r="E814" s="46" t="s">
        <v>2355</v>
      </c>
    </row>
    <row r="815" spans="1:5" ht="23.25" x14ac:dyDescent="0.35">
      <c r="A815" s="43" t="s">
        <v>2356</v>
      </c>
      <c r="B815" s="44" t="s">
        <v>2357</v>
      </c>
      <c r="C815" s="45" t="s">
        <v>2358</v>
      </c>
      <c r="D815" s="46" t="s">
        <v>2359</v>
      </c>
      <c r="E815" s="46" t="s">
        <v>2360</v>
      </c>
    </row>
    <row r="816" spans="1:5" ht="23.25" x14ac:dyDescent="0.35">
      <c r="A816" s="43" t="s">
        <v>2361</v>
      </c>
      <c r="B816" s="44" t="s">
        <v>1889</v>
      </c>
      <c r="E816" s="46" t="s">
        <v>2362</v>
      </c>
    </row>
    <row r="817" spans="1:7" ht="23.25" x14ac:dyDescent="0.35">
      <c r="A817" s="43" t="s">
        <v>2363</v>
      </c>
      <c r="B817" s="44" t="s">
        <v>2364</v>
      </c>
      <c r="E817" s="46" t="s">
        <v>2365</v>
      </c>
    </row>
    <row r="818" spans="1:7" ht="23.25" x14ac:dyDescent="0.35">
      <c r="A818" s="43" t="s">
        <v>2366</v>
      </c>
      <c r="B818" s="44" t="s">
        <v>2367</v>
      </c>
    </row>
    <row r="819" spans="1:7" ht="23.25" x14ac:dyDescent="0.35">
      <c r="A819" s="43" t="s">
        <v>2368</v>
      </c>
      <c r="B819" s="44" t="s">
        <v>2369</v>
      </c>
    </row>
    <row r="820" spans="1:7" ht="23.25" x14ac:dyDescent="0.35">
      <c r="A820" s="43" t="s">
        <v>2370</v>
      </c>
      <c r="B820" s="44" t="s">
        <v>2371</v>
      </c>
    </row>
    <row r="821" spans="1:7" ht="23.25" x14ac:dyDescent="0.35">
      <c r="A821" s="43" t="s">
        <v>2372</v>
      </c>
      <c r="B821" s="44" t="s">
        <v>2373</v>
      </c>
    </row>
    <row r="822" spans="1:7" ht="23.25" x14ac:dyDescent="0.35">
      <c r="A822" s="43" t="s">
        <v>2374</v>
      </c>
      <c r="B822" s="44" t="s">
        <v>2375</v>
      </c>
    </row>
    <row r="823" spans="1:7" ht="23.25" x14ac:dyDescent="0.35">
      <c r="A823" s="43" t="s">
        <v>2376</v>
      </c>
      <c r="B823" s="44" t="s">
        <v>2377</v>
      </c>
    </row>
    <row r="824" spans="1:7" ht="23.25" x14ac:dyDescent="0.35">
      <c r="A824" s="43" t="s">
        <v>2378</v>
      </c>
      <c r="E824" s="46" t="s">
        <v>2379</v>
      </c>
    </row>
    <row r="825" spans="1:7" ht="23.25" x14ac:dyDescent="0.35">
      <c r="A825" s="43" t="s">
        <v>2380</v>
      </c>
      <c r="B825" s="44" t="s">
        <v>2381</v>
      </c>
      <c r="C825" s="45" t="s">
        <v>2382</v>
      </c>
      <c r="D825" s="46" t="s">
        <v>2383</v>
      </c>
      <c r="E825" s="57" t="s">
        <v>2384</v>
      </c>
      <c r="G825" s="171" t="s">
        <v>2385</v>
      </c>
    </row>
    <row r="826" spans="1:7" ht="23.25" x14ac:dyDescent="0.35">
      <c r="A826" s="43" t="s">
        <v>2386</v>
      </c>
      <c r="B826" s="44" t="s">
        <v>2387</v>
      </c>
      <c r="E826" s="46" t="s">
        <v>2388</v>
      </c>
    </row>
    <row r="827" spans="1:7" ht="23.25" x14ac:dyDescent="0.35">
      <c r="A827" s="43" t="s">
        <v>2389</v>
      </c>
      <c r="B827" s="44" t="s">
        <v>2390</v>
      </c>
      <c r="E827" s="46" t="s">
        <v>2391</v>
      </c>
    </row>
    <row r="828" spans="1:7" ht="23.25" x14ac:dyDescent="0.35">
      <c r="A828" s="43" t="s">
        <v>2392</v>
      </c>
      <c r="B828" s="44" t="s">
        <v>2393</v>
      </c>
      <c r="C828" s="45" t="s">
        <v>2394</v>
      </c>
      <c r="D828" s="46" t="s">
        <v>2395</v>
      </c>
      <c r="E828" s="46" t="s">
        <v>2395</v>
      </c>
    </row>
    <row r="829" spans="1:7" ht="23.25" x14ac:dyDescent="0.35">
      <c r="A829" s="43" t="s">
        <v>2396</v>
      </c>
      <c r="B829" s="44" t="s">
        <v>2397</v>
      </c>
    </row>
    <row r="830" spans="1:7" ht="23.25" x14ac:dyDescent="0.35">
      <c r="A830" s="43" t="s">
        <v>2398</v>
      </c>
      <c r="B830" s="44" t="s">
        <v>2399</v>
      </c>
      <c r="C830" s="45" t="s">
        <v>2400</v>
      </c>
      <c r="D830" s="46" t="s">
        <v>2401</v>
      </c>
    </row>
    <row r="831" spans="1:7" ht="23.25" x14ac:dyDescent="0.35">
      <c r="A831" s="43" t="s">
        <v>2402</v>
      </c>
      <c r="E831" s="46" t="s">
        <v>2403</v>
      </c>
    </row>
    <row r="832" spans="1:7" ht="23.25" x14ac:dyDescent="0.35">
      <c r="A832" s="43" t="s">
        <v>2404</v>
      </c>
      <c r="E832" s="46" t="s">
        <v>2405</v>
      </c>
    </row>
    <row r="833" spans="1:5" ht="23.25" x14ac:dyDescent="0.35">
      <c r="A833" s="43" t="s">
        <v>2406</v>
      </c>
      <c r="E833" s="46" t="s">
        <v>2407</v>
      </c>
    </row>
    <row r="834" spans="1:5" ht="23.25" x14ac:dyDescent="0.35">
      <c r="A834" s="43" t="s">
        <v>2408</v>
      </c>
      <c r="B834" s="44" t="s">
        <v>2409</v>
      </c>
      <c r="E834" s="46" t="s">
        <v>2410</v>
      </c>
    </row>
    <row r="835" spans="1:5" ht="23.25" x14ac:dyDescent="0.35">
      <c r="A835" s="43" t="s">
        <v>2411</v>
      </c>
      <c r="B835" s="44" t="s">
        <v>2412</v>
      </c>
      <c r="C835" s="45" t="s">
        <v>2413</v>
      </c>
      <c r="D835" s="46" t="s">
        <v>2414</v>
      </c>
      <c r="E835" s="46" t="s">
        <v>2415</v>
      </c>
    </row>
    <row r="836" spans="1:5" ht="23.25" x14ac:dyDescent="0.35">
      <c r="A836" s="43" t="s">
        <v>2416</v>
      </c>
      <c r="B836" s="44" t="s">
        <v>2417</v>
      </c>
    </row>
    <row r="837" spans="1:5" ht="23.25" x14ac:dyDescent="0.35">
      <c r="A837" s="43" t="s">
        <v>2418</v>
      </c>
      <c r="B837" s="44" t="s">
        <v>2419</v>
      </c>
      <c r="E837" s="46" t="s">
        <v>2420</v>
      </c>
    </row>
    <row r="838" spans="1:5" ht="23.25" x14ac:dyDescent="0.35">
      <c r="A838" s="43" t="s">
        <v>2421</v>
      </c>
      <c r="E838" s="46" t="s">
        <v>2422</v>
      </c>
    </row>
    <row r="839" spans="1:5" ht="23.25" x14ac:dyDescent="0.35">
      <c r="A839" s="43" t="s">
        <v>2423</v>
      </c>
      <c r="B839" s="44" t="s">
        <v>2424</v>
      </c>
    </row>
    <row r="840" spans="1:5" ht="23.25" x14ac:dyDescent="0.35">
      <c r="A840" s="43" t="s">
        <v>2425</v>
      </c>
      <c r="B840" s="44" t="s">
        <v>2395</v>
      </c>
      <c r="C840" s="45" t="s">
        <v>2426</v>
      </c>
      <c r="D840" s="95" t="s">
        <v>2393</v>
      </c>
      <c r="E840" s="63" t="s">
        <v>2427</v>
      </c>
    </row>
    <row r="841" spans="1:5" ht="23.25" x14ac:dyDescent="0.35">
      <c r="A841" s="43" t="s">
        <v>2428</v>
      </c>
      <c r="B841" s="44" t="s">
        <v>2429</v>
      </c>
    </row>
    <row r="842" spans="1:5" ht="23.25" x14ac:dyDescent="0.35">
      <c r="A842" s="43" t="s">
        <v>2430</v>
      </c>
      <c r="B842" s="44" t="s">
        <v>2431</v>
      </c>
    </row>
    <row r="843" spans="1:5" ht="23.25" x14ac:dyDescent="0.35">
      <c r="A843" s="43" t="s">
        <v>2432</v>
      </c>
      <c r="B843" s="44" t="s">
        <v>2433</v>
      </c>
    </row>
    <row r="844" spans="1:5" ht="23.25" x14ac:dyDescent="0.35">
      <c r="A844" s="43" t="s">
        <v>2434</v>
      </c>
      <c r="B844" s="44" t="s">
        <v>2435</v>
      </c>
    </row>
    <row r="845" spans="1:5" ht="23.25" x14ac:dyDescent="0.35">
      <c r="A845" s="43" t="s">
        <v>2436</v>
      </c>
      <c r="B845" s="44" t="s">
        <v>2437</v>
      </c>
    </row>
    <row r="846" spans="1:5" ht="23.25" x14ac:dyDescent="0.35">
      <c r="A846" s="43" t="s">
        <v>2438</v>
      </c>
      <c r="B846" s="44" t="s">
        <v>2439</v>
      </c>
    </row>
    <row r="847" spans="1:5" ht="23.25" x14ac:dyDescent="0.35">
      <c r="A847" s="43" t="s">
        <v>2440</v>
      </c>
      <c r="B847" s="44" t="s">
        <v>2441</v>
      </c>
      <c r="C847" s="45" t="s">
        <v>2442</v>
      </c>
      <c r="E847" s="46" t="s">
        <v>2443</v>
      </c>
    </row>
    <row r="848" spans="1:5" ht="23.25" x14ac:dyDescent="0.35">
      <c r="A848" s="43" t="s">
        <v>2444</v>
      </c>
      <c r="B848" s="44" t="s">
        <v>2445</v>
      </c>
    </row>
    <row r="849" spans="1:8" ht="23.25" x14ac:dyDescent="0.35">
      <c r="A849" s="43" t="s">
        <v>2446</v>
      </c>
      <c r="B849" s="44" t="s">
        <v>2447</v>
      </c>
      <c r="E849" s="46" t="s">
        <v>2365</v>
      </c>
    </row>
    <row r="850" spans="1:8" ht="23.25" x14ac:dyDescent="0.35">
      <c r="A850" s="43" t="s">
        <v>2448</v>
      </c>
      <c r="B850" s="44" t="s">
        <v>2449</v>
      </c>
      <c r="C850" s="50" t="s">
        <v>2450</v>
      </c>
      <c r="E850" s="46" t="s">
        <v>2451</v>
      </c>
    </row>
    <row r="851" spans="1:8" ht="23.25" x14ac:dyDescent="0.35">
      <c r="A851" s="43" t="s">
        <v>2452</v>
      </c>
      <c r="B851" s="44" t="s">
        <v>2364</v>
      </c>
    </row>
    <row r="852" spans="1:8" ht="23.25" x14ac:dyDescent="0.35">
      <c r="A852" s="43" t="s">
        <v>2453</v>
      </c>
      <c r="B852" s="44" t="s">
        <v>2454</v>
      </c>
      <c r="C852" s="61" t="s">
        <v>2455</v>
      </c>
    </row>
    <row r="853" spans="1:8" ht="23.25" x14ac:dyDescent="0.35">
      <c r="A853" s="43" t="s">
        <v>2456</v>
      </c>
      <c r="B853" s="44" t="s">
        <v>2457</v>
      </c>
      <c r="C853" s="45" t="s">
        <v>2458</v>
      </c>
      <c r="D853" s="46" t="s">
        <v>2459</v>
      </c>
    </row>
    <row r="854" spans="1:8" ht="23.25" x14ac:dyDescent="0.35">
      <c r="A854" s="43" t="s">
        <v>2460</v>
      </c>
      <c r="B854" s="44" t="s">
        <v>2461</v>
      </c>
      <c r="C854" s="45" t="s">
        <v>2462</v>
      </c>
      <c r="D854" s="46" t="s">
        <v>2463</v>
      </c>
    </row>
    <row r="855" spans="1:8" ht="23.25" x14ac:dyDescent="0.35">
      <c r="A855" s="43" t="s">
        <v>2464</v>
      </c>
      <c r="B855" s="44" t="s">
        <v>2465</v>
      </c>
      <c r="C855" s="45" t="s">
        <v>2466</v>
      </c>
    </row>
    <row r="856" spans="1:8" ht="23.25" x14ac:dyDescent="0.35">
      <c r="A856" s="43" t="s">
        <v>2467</v>
      </c>
      <c r="B856" s="44" t="s">
        <v>2468</v>
      </c>
      <c r="C856" s="45" t="s">
        <v>2469</v>
      </c>
      <c r="H856" s="73" t="s">
        <v>2470</v>
      </c>
    </row>
    <row r="857" spans="1:8" ht="23.25" x14ac:dyDescent="0.35">
      <c r="A857" s="43" t="s">
        <v>2471</v>
      </c>
      <c r="B857" s="44" t="s">
        <v>2472</v>
      </c>
      <c r="G857" s="38" t="s">
        <v>2473</v>
      </c>
      <c r="H857" s="38" t="s">
        <v>2474</v>
      </c>
    </row>
    <row r="858" spans="1:8" ht="23.25" x14ac:dyDescent="0.35">
      <c r="A858" s="43" t="s">
        <v>2475</v>
      </c>
      <c r="B858" s="44" t="s">
        <v>2476</v>
      </c>
    </row>
    <row r="859" spans="1:8" ht="23.25" x14ac:dyDescent="0.35">
      <c r="A859" s="43" t="s">
        <v>2477</v>
      </c>
      <c r="B859" s="119" t="s">
        <v>2478</v>
      </c>
    </row>
    <row r="860" spans="1:8" ht="23.25" x14ac:dyDescent="0.35">
      <c r="A860" s="43" t="s">
        <v>2479</v>
      </c>
      <c r="B860" s="172" t="s">
        <v>2480</v>
      </c>
      <c r="C860" s="45" t="s">
        <v>2481</v>
      </c>
    </row>
    <row r="861" spans="1:8" ht="23.25" x14ac:dyDescent="0.35">
      <c r="A861" s="43" t="s">
        <v>2482</v>
      </c>
      <c r="B861" s="44" t="s">
        <v>2483</v>
      </c>
      <c r="C861" s="61" t="s">
        <v>2484</v>
      </c>
      <c r="D861" s="118" t="s">
        <v>2485</v>
      </c>
      <c r="E861" s="63" t="s">
        <v>2486</v>
      </c>
      <c r="G861" s="73" t="s">
        <v>2487</v>
      </c>
    </row>
    <row r="862" spans="1:8" ht="23.25" x14ac:dyDescent="0.35">
      <c r="A862" s="43" t="s">
        <v>2488</v>
      </c>
      <c r="B862" s="44" t="s">
        <v>2489</v>
      </c>
      <c r="D862" s="46" t="s">
        <v>2490</v>
      </c>
    </row>
    <row r="863" spans="1:8" ht="23.25" x14ac:dyDescent="0.35">
      <c r="A863" s="43" t="s">
        <v>2491</v>
      </c>
      <c r="B863" s="44" t="s">
        <v>2492</v>
      </c>
    </row>
    <row r="864" spans="1:8" ht="23.25" x14ac:dyDescent="0.35">
      <c r="A864" s="43" t="s">
        <v>2493</v>
      </c>
      <c r="B864" s="44" t="s">
        <v>2494</v>
      </c>
    </row>
    <row r="865" spans="1:8" ht="23.25" x14ac:dyDescent="0.35">
      <c r="A865" s="43" t="s">
        <v>2495</v>
      </c>
      <c r="B865" s="44" t="s">
        <v>2496</v>
      </c>
      <c r="F865" s="38" t="s">
        <v>2497</v>
      </c>
    </row>
    <row r="866" spans="1:8" ht="23.25" x14ac:dyDescent="0.35">
      <c r="A866" s="43" t="s">
        <v>2498</v>
      </c>
      <c r="B866" s="44" t="s">
        <v>2499</v>
      </c>
      <c r="C866" s="45" t="s">
        <v>558</v>
      </c>
    </row>
    <row r="867" spans="1:8" ht="23.25" x14ac:dyDescent="0.35">
      <c r="A867" s="43" t="s">
        <v>2500</v>
      </c>
      <c r="B867" s="44" t="s">
        <v>2501</v>
      </c>
      <c r="C867" s="45" t="s">
        <v>2502</v>
      </c>
    </row>
    <row r="868" spans="1:8" ht="23.25" x14ac:dyDescent="0.35">
      <c r="A868" s="43" t="s">
        <v>2503</v>
      </c>
      <c r="C868" s="45" t="s">
        <v>2504</v>
      </c>
    </row>
    <row r="869" spans="1:8" ht="23.25" x14ac:dyDescent="0.35">
      <c r="A869" s="43" t="s">
        <v>2505</v>
      </c>
      <c r="B869" s="44" t="s">
        <v>2506</v>
      </c>
    </row>
    <row r="870" spans="1:8" ht="23.25" x14ac:dyDescent="0.35">
      <c r="A870" s="43" t="s">
        <v>2507</v>
      </c>
      <c r="B870" s="44" t="s">
        <v>2508</v>
      </c>
      <c r="C870" s="45" t="s">
        <v>2509</v>
      </c>
      <c r="D870" s="173" t="s">
        <v>2510</v>
      </c>
    </row>
    <row r="871" spans="1:8" ht="23.25" x14ac:dyDescent="0.35">
      <c r="A871" s="43" t="s">
        <v>2511</v>
      </c>
      <c r="B871" s="44" t="s">
        <v>2512</v>
      </c>
      <c r="E871" s="46" t="s">
        <v>1342</v>
      </c>
    </row>
    <row r="872" spans="1:8" ht="23.25" x14ac:dyDescent="0.35">
      <c r="A872" s="43" t="s">
        <v>2513</v>
      </c>
      <c r="B872" s="44" t="s">
        <v>1844</v>
      </c>
      <c r="C872" s="45" t="s">
        <v>2514</v>
      </c>
      <c r="D872" s="46" t="s">
        <v>1846</v>
      </c>
      <c r="E872" s="46" t="s">
        <v>2515</v>
      </c>
      <c r="F872" s="151" t="s">
        <v>2516</v>
      </c>
    </row>
    <row r="873" spans="1:8" ht="23.25" x14ac:dyDescent="0.35">
      <c r="A873" s="43" t="s">
        <v>2517</v>
      </c>
      <c r="B873" s="44" t="s">
        <v>2518</v>
      </c>
    </row>
    <row r="874" spans="1:8" ht="23.25" x14ac:dyDescent="0.35">
      <c r="A874" s="174" t="s">
        <v>2519</v>
      </c>
      <c r="B874" s="44" t="s">
        <v>2520</v>
      </c>
      <c r="C874" s="45" t="s">
        <v>2521</v>
      </c>
    </row>
    <row r="875" spans="1:8" ht="23.25" x14ac:dyDescent="0.35">
      <c r="A875" s="43" t="s">
        <v>2522</v>
      </c>
      <c r="B875" s="44" t="s">
        <v>2523</v>
      </c>
      <c r="C875" s="45" t="s">
        <v>2524</v>
      </c>
    </row>
    <row r="876" spans="1:8" ht="23.25" x14ac:dyDescent="0.35">
      <c r="A876" s="43" t="s">
        <v>2525</v>
      </c>
      <c r="B876" s="44" t="s">
        <v>2526</v>
      </c>
      <c r="E876" s="46" t="s">
        <v>2526</v>
      </c>
    </row>
    <row r="877" spans="1:8" ht="23.25" x14ac:dyDescent="0.35">
      <c r="A877" s="43" t="s">
        <v>2527</v>
      </c>
      <c r="B877" s="44" t="s">
        <v>2528</v>
      </c>
    </row>
    <row r="878" spans="1:8" ht="23.25" x14ac:dyDescent="0.35">
      <c r="A878" s="43" t="s">
        <v>2529</v>
      </c>
      <c r="B878" s="44" t="s">
        <v>2530</v>
      </c>
      <c r="C878" s="45" t="s">
        <v>2394</v>
      </c>
      <c r="D878" s="45" t="s">
        <v>2531</v>
      </c>
    </row>
    <row r="879" spans="1:8" ht="23.25" x14ac:dyDescent="0.35">
      <c r="A879" s="43" t="s">
        <v>2532</v>
      </c>
      <c r="B879" s="44" t="s">
        <v>2533</v>
      </c>
      <c r="D879" s="45"/>
      <c r="H879" s="38" t="s">
        <v>2534</v>
      </c>
    </row>
    <row r="880" spans="1:8" ht="23.25" x14ac:dyDescent="0.35">
      <c r="A880" s="43" t="s">
        <v>2535</v>
      </c>
      <c r="B880" s="44" t="s">
        <v>2536</v>
      </c>
      <c r="C880" s="53" t="s">
        <v>2537</v>
      </c>
      <c r="D880" s="45"/>
      <c r="E880" s="153" t="s">
        <v>2538</v>
      </c>
      <c r="F880" s="73" t="s">
        <v>2539</v>
      </c>
    </row>
    <row r="881" spans="1:6" ht="23.25" x14ac:dyDescent="0.35">
      <c r="A881" s="43" t="s">
        <v>2540</v>
      </c>
      <c r="B881" s="44" t="s">
        <v>2541</v>
      </c>
      <c r="C881" s="45" t="s">
        <v>2542</v>
      </c>
      <c r="D881" s="46" t="s">
        <v>2543</v>
      </c>
      <c r="E881" s="46" t="s">
        <v>2544</v>
      </c>
      <c r="F881" s="73"/>
    </row>
    <row r="882" spans="1:6" ht="23.25" x14ac:dyDescent="0.35">
      <c r="A882" s="43" t="s">
        <v>2545</v>
      </c>
      <c r="B882" s="44" t="s">
        <v>2546</v>
      </c>
      <c r="C882" s="45" t="s">
        <v>2547</v>
      </c>
    </row>
    <row r="883" spans="1:6" ht="23.25" x14ac:dyDescent="0.35">
      <c r="A883" s="43" t="s">
        <v>2548</v>
      </c>
      <c r="B883" s="44" t="s">
        <v>2549</v>
      </c>
    </row>
    <row r="884" spans="1:6" ht="23.25" x14ac:dyDescent="0.35">
      <c r="A884" s="43" t="s">
        <v>2550</v>
      </c>
      <c r="B884" s="44" t="s">
        <v>1707</v>
      </c>
      <c r="C884" s="45" t="s">
        <v>2551</v>
      </c>
      <c r="E884" s="46" t="s">
        <v>2552</v>
      </c>
    </row>
    <row r="885" spans="1:6" ht="23.25" x14ac:dyDescent="0.35">
      <c r="A885" s="43" t="s">
        <v>2553</v>
      </c>
      <c r="C885" s="45" t="s">
        <v>2554</v>
      </c>
      <c r="E885" s="46" t="s">
        <v>2555</v>
      </c>
    </row>
    <row r="886" spans="1:6" ht="23.25" x14ac:dyDescent="0.35">
      <c r="A886" s="43" t="s">
        <v>2556</v>
      </c>
      <c r="C886" s="45" t="s">
        <v>2557</v>
      </c>
    </row>
    <row r="887" spans="1:6" ht="23.25" x14ac:dyDescent="0.35">
      <c r="A887" s="43" t="s">
        <v>2558</v>
      </c>
      <c r="B887" s="44" t="s">
        <v>2559</v>
      </c>
    </row>
    <row r="888" spans="1:6" ht="23.25" x14ac:dyDescent="0.35">
      <c r="A888" s="43" t="s">
        <v>2560</v>
      </c>
      <c r="C888" s="45" t="s">
        <v>2561</v>
      </c>
    </row>
    <row r="889" spans="1:6" ht="23.25" x14ac:dyDescent="0.35">
      <c r="A889" s="43" t="s">
        <v>2562</v>
      </c>
      <c r="B889" s="44" t="s">
        <v>2563</v>
      </c>
    </row>
    <row r="890" spans="1:6" ht="23.25" x14ac:dyDescent="0.35">
      <c r="A890" s="43" t="s">
        <v>2564</v>
      </c>
      <c r="B890" s="44" t="s">
        <v>2565</v>
      </c>
    </row>
    <row r="891" spans="1:6" ht="23.25" x14ac:dyDescent="0.35">
      <c r="A891" s="43" t="s">
        <v>2566</v>
      </c>
      <c r="B891" s="44" t="s">
        <v>2567</v>
      </c>
    </row>
    <row r="892" spans="1:6" ht="23.25" x14ac:dyDescent="0.35">
      <c r="A892" s="43" t="s">
        <v>2568</v>
      </c>
      <c r="B892" s="44" t="s">
        <v>2569</v>
      </c>
      <c r="C892" s="45" t="s">
        <v>2570</v>
      </c>
      <c r="E892" s="46" t="s">
        <v>2571</v>
      </c>
    </row>
    <row r="893" spans="1:6" ht="23.25" x14ac:dyDescent="0.35">
      <c r="A893" s="43" t="s">
        <v>2572</v>
      </c>
      <c r="B893" s="44" t="s">
        <v>2573</v>
      </c>
    </row>
    <row r="894" spans="1:6" ht="23.25" x14ac:dyDescent="0.35">
      <c r="A894" s="43" t="s">
        <v>2574</v>
      </c>
      <c r="C894" s="45" t="s">
        <v>2575</v>
      </c>
    </row>
    <row r="895" spans="1:6" ht="23.25" x14ac:dyDescent="0.35">
      <c r="A895" s="43" t="s">
        <v>2576</v>
      </c>
      <c r="B895" s="44" t="s">
        <v>2577</v>
      </c>
    </row>
    <row r="896" spans="1:6" ht="23.25" x14ac:dyDescent="0.35">
      <c r="A896" s="43" t="s">
        <v>2578</v>
      </c>
      <c r="C896" s="45" t="s">
        <v>1351</v>
      </c>
    </row>
    <row r="897" spans="1:6" ht="23.25" x14ac:dyDescent="0.35">
      <c r="A897" s="43" t="s">
        <v>2579</v>
      </c>
      <c r="C897" s="45" t="s">
        <v>2561</v>
      </c>
    </row>
    <row r="898" spans="1:6" ht="23.25" x14ac:dyDescent="0.35">
      <c r="A898" s="43" t="s">
        <v>2522</v>
      </c>
      <c r="B898" s="44" t="s">
        <v>2580</v>
      </c>
    </row>
    <row r="899" spans="1:6" ht="23.25" x14ac:dyDescent="0.35">
      <c r="A899" s="43" t="s">
        <v>2581</v>
      </c>
      <c r="B899" s="44" t="s">
        <v>2582</v>
      </c>
      <c r="C899" s="45" t="s">
        <v>2502</v>
      </c>
      <c r="E899" s="46" t="s">
        <v>2583</v>
      </c>
    </row>
    <row r="900" spans="1:6" ht="23.25" x14ac:dyDescent="0.35">
      <c r="A900" s="43" t="s">
        <v>2584</v>
      </c>
      <c r="D900" s="46" t="s">
        <v>2585</v>
      </c>
      <c r="F900" s="38" t="s">
        <v>2586</v>
      </c>
    </row>
    <row r="901" spans="1:6" ht="23.25" x14ac:dyDescent="0.35">
      <c r="A901" s="43" t="s">
        <v>2587</v>
      </c>
      <c r="B901" s="44" t="s">
        <v>2588</v>
      </c>
      <c r="E901" s="46" t="s">
        <v>2589</v>
      </c>
    </row>
    <row r="902" spans="1:6" ht="42" x14ac:dyDescent="0.35">
      <c r="A902" s="175" t="s">
        <v>2590</v>
      </c>
      <c r="B902" s="176" t="s">
        <v>2591</v>
      </c>
      <c r="C902" s="177" t="s">
        <v>2592</v>
      </c>
      <c r="D902" s="178" t="s">
        <v>2593</v>
      </c>
    </row>
    <row r="903" spans="1:6" ht="23.25" x14ac:dyDescent="0.35">
      <c r="A903" s="43" t="s">
        <v>2594</v>
      </c>
      <c r="B903" s="44" t="s">
        <v>2595</v>
      </c>
    </row>
    <row r="904" spans="1:6" ht="23.25" x14ac:dyDescent="0.35">
      <c r="A904" s="43" t="s">
        <v>2596</v>
      </c>
      <c r="C904" s="45" t="s">
        <v>2597</v>
      </c>
    </row>
    <row r="905" spans="1:6" ht="23.25" x14ac:dyDescent="0.35">
      <c r="A905" s="43" t="s">
        <v>2598</v>
      </c>
      <c r="B905" s="44" t="s">
        <v>2599</v>
      </c>
    </row>
    <row r="906" spans="1:6" ht="23.25" x14ac:dyDescent="0.35">
      <c r="A906" s="43" t="s">
        <v>2600</v>
      </c>
      <c r="B906" s="59" t="s">
        <v>2601</v>
      </c>
    </row>
    <row r="907" spans="1:6" ht="23.25" x14ac:dyDescent="0.35">
      <c r="A907" s="43" t="s">
        <v>2602</v>
      </c>
      <c r="B907" s="44" t="s">
        <v>987</v>
      </c>
    </row>
    <row r="908" spans="1:6" ht="23.25" x14ac:dyDescent="0.35">
      <c r="A908" s="43" t="s">
        <v>2603</v>
      </c>
      <c r="B908" s="44" t="s">
        <v>2604</v>
      </c>
      <c r="D908" s="46" t="s">
        <v>2605</v>
      </c>
    </row>
    <row r="909" spans="1:6" ht="23.25" x14ac:dyDescent="0.35">
      <c r="A909" s="43" t="s">
        <v>2606</v>
      </c>
      <c r="B909" s="109" t="s">
        <v>2607</v>
      </c>
    </row>
    <row r="910" spans="1:6" ht="23.25" x14ac:dyDescent="0.35">
      <c r="A910" s="43" t="s">
        <v>2608</v>
      </c>
      <c r="B910" s="44" t="s">
        <v>2609</v>
      </c>
      <c r="D910" s="46" t="s">
        <v>2610</v>
      </c>
    </row>
    <row r="911" spans="1:6" ht="23.25" x14ac:dyDescent="0.35">
      <c r="A911" s="43" t="s">
        <v>2611</v>
      </c>
      <c r="C911" s="45" t="s">
        <v>2612</v>
      </c>
      <c r="D911" s="46" t="s">
        <v>2610</v>
      </c>
    </row>
    <row r="912" spans="1:6" ht="23.25" x14ac:dyDescent="0.35">
      <c r="A912" s="43" t="s">
        <v>2613</v>
      </c>
      <c r="B912" s="44" t="s">
        <v>2614</v>
      </c>
      <c r="C912" s="45" t="s">
        <v>2615</v>
      </c>
      <c r="D912" s="63" t="s">
        <v>2616</v>
      </c>
    </row>
    <row r="913" spans="1:7" ht="23.25" x14ac:dyDescent="0.35">
      <c r="A913" s="43" t="s">
        <v>2617</v>
      </c>
      <c r="B913" s="44" t="s">
        <v>2618</v>
      </c>
      <c r="C913" s="45" t="s">
        <v>2619</v>
      </c>
      <c r="D913" s="49" t="s">
        <v>2620</v>
      </c>
    </row>
    <row r="914" spans="1:7" ht="23.25" x14ac:dyDescent="0.35">
      <c r="A914" s="43" t="s">
        <v>2621</v>
      </c>
      <c r="B914" s="44" t="s">
        <v>2622</v>
      </c>
      <c r="D914" s="56" t="s">
        <v>2623</v>
      </c>
      <c r="F914" s="38" t="s">
        <v>2624</v>
      </c>
    </row>
    <row r="915" spans="1:7" ht="23.25" x14ac:dyDescent="0.35">
      <c r="A915" s="43" t="s">
        <v>2625</v>
      </c>
      <c r="B915" s="44" t="s">
        <v>2626</v>
      </c>
    </row>
    <row r="916" spans="1:7" ht="23.25" x14ac:dyDescent="0.35">
      <c r="A916" s="43" t="s">
        <v>2627</v>
      </c>
      <c r="B916" s="44" t="s">
        <v>2628</v>
      </c>
      <c r="C916" s="45" t="s">
        <v>2629</v>
      </c>
    </row>
    <row r="917" spans="1:7" ht="23.25" x14ac:dyDescent="0.35">
      <c r="A917" s="43" t="s">
        <v>2630</v>
      </c>
      <c r="B917" s="44" t="s">
        <v>2631</v>
      </c>
      <c r="C917" s="45" t="s">
        <v>2632</v>
      </c>
      <c r="D917" s="46" t="s">
        <v>2633</v>
      </c>
    </row>
    <row r="918" spans="1:7" ht="23.25" x14ac:dyDescent="0.35">
      <c r="A918" s="43" t="s">
        <v>2634</v>
      </c>
      <c r="B918" s="44" t="s">
        <v>2635</v>
      </c>
    </row>
    <row r="919" spans="1:7" ht="23.25" x14ac:dyDescent="0.35">
      <c r="A919" s="43" t="s">
        <v>2636</v>
      </c>
      <c r="B919" s="44" t="s">
        <v>2637</v>
      </c>
      <c r="C919" s="45" t="s">
        <v>2638</v>
      </c>
    </row>
    <row r="920" spans="1:7" ht="23.25" x14ac:dyDescent="0.35">
      <c r="A920" s="43" t="s">
        <v>2639</v>
      </c>
      <c r="C920" s="45" t="s">
        <v>2640</v>
      </c>
    </row>
    <row r="921" spans="1:7" ht="23.25" x14ac:dyDescent="0.35">
      <c r="A921" s="43" t="s">
        <v>2641</v>
      </c>
      <c r="B921" s="44" t="s">
        <v>2390</v>
      </c>
    </row>
    <row r="922" spans="1:7" ht="23.25" x14ac:dyDescent="0.35">
      <c r="A922" s="43" t="s">
        <v>2642</v>
      </c>
      <c r="B922" s="44" t="s">
        <v>2643</v>
      </c>
    </row>
    <row r="923" spans="1:7" ht="23.25" x14ac:dyDescent="0.35">
      <c r="A923" s="43" t="s">
        <v>2644</v>
      </c>
      <c r="B923" s="44" t="s">
        <v>2645</v>
      </c>
      <c r="C923" s="45" t="s">
        <v>319</v>
      </c>
      <c r="D923" s="63" t="s">
        <v>320</v>
      </c>
    </row>
    <row r="924" spans="1:7" ht="23.25" x14ac:dyDescent="0.35">
      <c r="A924" s="43" t="s">
        <v>2646</v>
      </c>
      <c r="B924" s="44" t="s">
        <v>2647</v>
      </c>
      <c r="G924" s="179" t="s">
        <v>2648</v>
      </c>
    </row>
    <row r="925" spans="1:7" ht="23.25" x14ac:dyDescent="0.35">
      <c r="A925" s="43" t="s">
        <v>2649</v>
      </c>
      <c r="B925" s="44" t="s">
        <v>2650</v>
      </c>
      <c r="C925" s="45" t="s">
        <v>2651</v>
      </c>
      <c r="D925" s="46" t="s">
        <v>2652</v>
      </c>
      <c r="E925" s="159" t="s">
        <v>2653</v>
      </c>
    </row>
    <row r="926" spans="1:7" ht="23.25" x14ac:dyDescent="0.35">
      <c r="A926" s="43" t="s">
        <v>2654</v>
      </c>
      <c r="B926" s="44" t="s">
        <v>2655</v>
      </c>
    </row>
    <row r="927" spans="1:7" ht="23.25" x14ac:dyDescent="0.35">
      <c r="A927" s="43" t="s">
        <v>2656</v>
      </c>
      <c r="B927" s="59" t="s">
        <v>2657</v>
      </c>
      <c r="D927" s="180" t="s">
        <v>2658</v>
      </c>
    </row>
    <row r="928" spans="1:7" ht="33" customHeight="1" x14ac:dyDescent="0.35">
      <c r="A928" s="43" t="s">
        <v>2659</v>
      </c>
      <c r="B928" s="44" t="s">
        <v>2660</v>
      </c>
      <c r="C928" s="45" t="s">
        <v>2661</v>
      </c>
      <c r="D928" s="180" t="s">
        <v>2662</v>
      </c>
      <c r="F928" s="38" t="s">
        <v>2663</v>
      </c>
    </row>
    <row r="929" spans="1:7" ht="27.75" customHeight="1" x14ac:dyDescent="0.35">
      <c r="A929" s="43" t="s">
        <v>2664</v>
      </c>
      <c r="B929" s="44" t="s">
        <v>2665</v>
      </c>
      <c r="C929" s="45" t="s">
        <v>2666</v>
      </c>
    </row>
    <row r="930" spans="1:7" ht="23.25" x14ac:dyDescent="0.35">
      <c r="A930" s="43" t="s">
        <v>2667</v>
      </c>
      <c r="B930" s="44" t="s">
        <v>2668</v>
      </c>
      <c r="C930" s="45" t="s">
        <v>2669</v>
      </c>
      <c r="D930" s="46" t="s">
        <v>2670</v>
      </c>
      <c r="E930" s="46" t="s">
        <v>2671</v>
      </c>
    </row>
    <row r="931" spans="1:7" ht="23.25" customHeight="1" x14ac:dyDescent="0.35">
      <c r="A931" s="43" t="s">
        <v>2672</v>
      </c>
      <c r="C931" s="181" t="s">
        <v>2673</v>
      </c>
    </row>
    <row r="932" spans="1:7" ht="23.25" customHeight="1" x14ac:dyDescent="0.35">
      <c r="A932" s="43" t="s">
        <v>2674</v>
      </c>
      <c r="B932" s="44" t="s">
        <v>2675</v>
      </c>
      <c r="C932" s="181"/>
    </row>
    <row r="933" spans="1:7" ht="23.25" customHeight="1" x14ac:dyDescent="0.35">
      <c r="A933" s="43" t="s">
        <v>2676</v>
      </c>
      <c r="B933" s="182" t="s">
        <v>2677</v>
      </c>
      <c r="C933" s="181"/>
    </row>
    <row r="934" spans="1:7" ht="34.5" customHeight="1" x14ac:dyDescent="0.35">
      <c r="A934" s="83" t="s">
        <v>2678</v>
      </c>
      <c r="B934" s="44" t="s">
        <v>2679</v>
      </c>
      <c r="C934" s="45" t="s">
        <v>2680</v>
      </c>
      <c r="D934" s="45" t="s">
        <v>2681</v>
      </c>
      <c r="E934" s="45"/>
    </row>
    <row r="935" spans="1:7" ht="23.25" x14ac:dyDescent="0.35">
      <c r="A935" s="83" t="s">
        <v>2682</v>
      </c>
      <c r="B935" s="44" t="s">
        <v>2683</v>
      </c>
      <c r="D935" s="63"/>
      <c r="E935" s="45"/>
    </row>
    <row r="936" spans="1:7" ht="46.5" x14ac:dyDescent="0.25">
      <c r="A936" s="169" t="s">
        <v>2684</v>
      </c>
      <c r="B936" s="74" t="s">
        <v>2685</v>
      </c>
      <c r="C936" s="77" t="s">
        <v>2686</v>
      </c>
      <c r="D936" s="80" t="s">
        <v>2687</v>
      </c>
      <c r="E936" s="183" t="s">
        <v>2688</v>
      </c>
    </row>
    <row r="937" spans="1:7" ht="27" customHeight="1" x14ac:dyDescent="0.25">
      <c r="A937" s="169" t="s">
        <v>2689</v>
      </c>
      <c r="B937" s="74" t="s">
        <v>2690</v>
      </c>
      <c r="C937" s="77" t="s">
        <v>2687</v>
      </c>
      <c r="D937" s="80"/>
      <c r="E937" s="183"/>
    </row>
    <row r="938" spans="1:7" ht="31.5" customHeight="1" x14ac:dyDescent="0.25">
      <c r="A938" s="169" t="s">
        <v>2691</v>
      </c>
      <c r="B938" s="74" t="s">
        <v>2692</v>
      </c>
      <c r="C938" s="77" t="s">
        <v>2693</v>
      </c>
      <c r="D938" s="80" t="s">
        <v>2694</v>
      </c>
      <c r="E938" s="184" t="s">
        <v>2695</v>
      </c>
    </row>
    <row r="939" spans="1:7" ht="17.25" customHeight="1" x14ac:dyDescent="0.25">
      <c r="A939" s="169" t="s">
        <v>2696</v>
      </c>
      <c r="B939" s="74" t="s">
        <v>2697</v>
      </c>
      <c r="C939" s="185" t="s">
        <v>2698</v>
      </c>
      <c r="D939" s="186" t="s">
        <v>2699</v>
      </c>
      <c r="E939" s="186" t="s">
        <v>2700</v>
      </c>
      <c r="G939" s="94" t="s">
        <v>2701</v>
      </c>
    </row>
    <row r="940" spans="1:7" ht="42" x14ac:dyDescent="0.25">
      <c r="A940" s="169" t="s">
        <v>2702</v>
      </c>
      <c r="B940" s="74" t="s">
        <v>2703</v>
      </c>
      <c r="C940" s="77" t="s">
        <v>2704</v>
      </c>
      <c r="D940" s="187" t="s">
        <v>2705</v>
      </c>
      <c r="E940" s="184"/>
    </row>
    <row r="941" spans="1:7" ht="20.45" customHeight="1" x14ac:dyDescent="0.35">
      <c r="A941" s="43" t="s">
        <v>2706</v>
      </c>
      <c r="B941" s="128" t="s">
        <v>2707</v>
      </c>
      <c r="C941" s="77" t="s">
        <v>2708</v>
      </c>
      <c r="D941" s="46" t="s">
        <v>2709</v>
      </c>
      <c r="E941" s="46" t="s">
        <v>2710</v>
      </c>
      <c r="F941" s="38" t="s">
        <v>2711</v>
      </c>
    </row>
    <row r="942" spans="1:7" ht="24" customHeight="1" x14ac:dyDescent="0.35">
      <c r="A942" s="43" t="s">
        <v>2712</v>
      </c>
      <c r="B942" s="128"/>
      <c r="E942" s="46" t="s">
        <v>2713</v>
      </c>
    </row>
    <row r="943" spans="1:7" ht="25.9" customHeight="1" x14ac:dyDescent="0.35">
      <c r="A943" s="43" t="s">
        <v>2714</v>
      </c>
      <c r="B943" s="44" t="s">
        <v>2715</v>
      </c>
    </row>
    <row r="944" spans="1:7" ht="21" customHeight="1" x14ac:dyDescent="0.35">
      <c r="A944" s="43" t="s">
        <v>2716</v>
      </c>
      <c r="B944" s="128" t="s">
        <v>2717</v>
      </c>
    </row>
    <row r="945" spans="1:6" ht="23.45" customHeight="1" x14ac:dyDescent="0.35">
      <c r="A945" s="43" t="s">
        <v>2718</v>
      </c>
      <c r="B945" s="44" t="s">
        <v>2719</v>
      </c>
      <c r="C945" s="45" t="s">
        <v>2720</v>
      </c>
      <c r="D945" s="46" t="s">
        <v>2721</v>
      </c>
    </row>
    <row r="946" spans="1:6" ht="24" customHeight="1" x14ac:dyDescent="0.35">
      <c r="A946" s="43" t="s">
        <v>2722</v>
      </c>
      <c r="B946" s="44" t="s">
        <v>2723</v>
      </c>
      <c r="C946" s="45" t="s">
        <v>2724</v>
      </c>
      <c r="D946" s="46" t="s">
        <v>2725</v>
      </c>
      <c r="E946" s="46" t="s">
        <v>2726</v>
      </c>
      <c r="F946" s="154" t="s">
        <v>2727</v>
      </c>
    </row>
    <row r="947" spans="1:6" ht="21" customHeight="1" x14ac:dyDescent="0.35">
      <c r="A947" s="43" t="s">
        <v>2728</v>
      </c>
      <c r="B947" s="44" t="s">
        <v>2729</v>
      </c>
      <c r="C947" s="45" t="s">
        <v>2730</v>
      </c>
    </row>
    <row r="948" spans="1:6" ht="22.9" customHeight="1" x14ac:dyDescent="0.35">
      <c r="A948" s="43" t="s">
        <v>2731</v>
      </c>
      <c r="B948" s="44" t="s">
        <v>2732</v>
      </c>
      <c r="C948" s="45" t="s">
        <v>2733</v>
      </c>
      <c r="E948" s="46" t="s">
        <v>2734</v>
      </c>
    </row>
    <row r="949" spans="1:6" ht="15" customHeight="1" x14ac:dyDescent="0.35">
      <c r="A949" s="43" t="s">
        <v>2735</v>
      </c>
      <c r="B949" s="44" t="s">
        <v>2736</v>
      </c>
    </row>
    <row r="950" spans="1:6" ht="24" customHeight="1" x14ac:dyDescent="0.35">
      <c r="A950" s="43" t="s">
        <v>2737</v>
      </c>
      <c r="B950" s="44" t="s">
        <v>1041</v>
      </c>
      <c r="D950" s="46" t="s">
        <v>1043</v>
      </c>
    </row>
    <row r="951" spans="1:6" ht="23.25" x14ac:dyDescent="0.35">
      <c r="A951" s="43" t="s">
        <v>2738</v>
      </c>
      <c r="B951" s="44" t="s">
        <v>2739</v>
      </c>
      <c r="C951" s="63" t="s">
        <v>2740</v>
      </c>
      <c r="D951" s="46" t="s">
        <v>2741</v>
      </c>
    </row>
    <row r="952" spans="1:6" ht="23.25" x14ac:dyDescent="0.35">
      <c r="A952" s="43" t="s">
        <v>2742</v>
      </c>
      <c r="B952" s="44" t="s">
        <v>2743</v>
      </c>
    </row>
    <row r="953" spans="1:6" ht="23.25" x14ac:dyDescent="0.35">
      <c r="A953" s="43" t="s">
        <v>2744</v>
      </c>
      <c r="B953" s="44" t="s">
        <v>2745</v>
      </c>
    </row>
    <row r="954" spans="1:6" ht="23.25" x14ac:dyDescent="0.35">
      <c r="A954" s="43" t="s">
        <v>2746</v>
      </c>
      <c r="B954" s="44" t="s">
        <v>2747</v>
      </c>
    </row>
    <row r="955" spans="1:6" ht="23.25" x14ac:dyDescent="0.35">
      <c r="A955" s="43" t="s">
        <v>2748</v>
      </c>
      <c r="B955" s="44" t="s">
        <v>2749</v>
      </c>
      <c r="E955" s="46" t="s">
        <v>2750</v>
      </c>
    </row>
    <row r="956" spans="1:6" ht="23.25" x14ac:dyDescent="0.35">
      <c r="A956" s="43" t="s">
        <v>2751</v>
      </c>
      <c r="B956" s="109" t="s">
        <v>2752</v>
      </c>
    </row>
    <row r="957" spans="1:6" ht="23.25" x14ac:dyDescent="0.35">
      <c r="A957" s="43" t="s">
        <v>2753</v>
      </c>
      <c r="B957" s="44" t="s">
        <v>2754</v>
      </c>
    </row>
    <row r="958" spans="1:6" ht="23.25" x14ac:dyDescent="0.35">
      <c r="A958" s="43" t="s">
        <v>2755</v>
      </c>
      <c r="C958" s="45" t="s">
        <v>2756</v>
      </c>
      <c r="D958" s="46" t="s">
        <v>2757</v>
      </c>
      <c r="E958" s="63" t="s">
        <v>2758</v>
      </c>
    </row>
    <row r="959" spans="1:6" ht="23.25" x14ac:dyDescent="0.35">
      <c r="A959" s="43" t="s">
        <v>2759</v>
      </c>
      <c r="B959" s="44" t="s">
        <v>2760</v>
      </c>
      <c r="C959" s="45" t="s">
        <v>2761</v>
      </c>
      <c r="E959" s="46" t="s">
        <v>2762</v>
      </c>
      <c r="F959" s="38" t="s">
        <v>2763</v>
      </c>
    </row>
    <row r="960" spans="1:6" ht="23.25" x14ac:dyDescent="0.35">
      <c r="A960" s="87" t="s">
        <v>2764</v>
      </c>
      <c r="B960" s="44" t="s">
        <v>2765</v>
      </c>
      <c r="C960" s="45" t="s">
        <v>2766</v>
      </c>
      <c r="D960" s="46" t="s">
        <v>2767</v>
      </c>
      <c r="E960" s="57" t="s">
        <v>2768</v>
      </c>
    </row>
    <row r="961" spans="1:6" ht="23.25" x14ac:dyDescent="0.35">
      <c r="A961" s="43" t="s">
        <v>2769</v>
      </c>
      <c r="E961" s="46" t="s">
        <v>2770</v>
      </c>
    </row>
    <row r="962" spans="1:6" ht="23.25" x14ac:dyDescent="0.35">
      <c r="A962" s="43" t="s">
        <v>2771</v>
      </c>
      <c r="B962" s="44" t="s">
        <v>2772</v>
      </c>
      <c r="D962" s="46" t="s">
        <v>2773</v>
      </c>
    </row>
    <row r="963" spans="1:6" ht="23.25" x14ac:dyDescent="0.35">
      <c r="A963" s="43" t="s">
        <v>2774</v>
      </c>
      <c r="B963" s="44" t="s">
        <v>2775</v>
      </c>
      <c r="C963" s="45" t="s">
        <v>2776</v>
      </c>
      <c r="D963" s="63" t="s">
        <v>2777</v>
      </c>
    </row>
    <row r="964" spans="1:6" ht="23.25" x14ac:dyDescent="0.35">
      <c r="A964" s="87" t="s">
        <v>2778</v>
      </c>
      <c r="B964" s="75" t="s">
        <v>2779</v>
      </c>
      <c r="C964" s="45" t="s">
        <v>2780</v>
      </c>
      <c r="E964" s="46" t="s">
        <v>2781</v>
      </c>
      <c r="F964" s="38" t="s">
        <v>2782</v>
      </c>
    </row>
    <row r="965" spans="1:6" ht="23.25" x14ac:dyDescent="0.35">
      <c r="A965" s="43" t="s">
        <v>2783</v>
      </c>
      <c r="B965" s="44" t="s">
        <v>2784</v>
      </c>
      <c r="C965" s="45" t="s">
        <v>2785</v>
      </c>
      <c r="D965" s="46" t="s">
        <v>1043</v>
      </c>
      <c r="E965" s="46" t="s">
        <v>2786</v>
      </c>
    </row>
    <row r="966" spans="1:6" ht="23.25" x14ac:dyDescent="0.35">
      <c r="A966" s="43" t="s">
        <v>2787</v>
      </c>
      <c r="C966" s="45" t="s">
        <v>2788</v>
      </c>
    </row>
    <row r="967" spans="1:6" ht="23.25" x14ac:dyDescent="0.35">
      <c r="A967" s="43" t="s">
        <v>2789</v>
      </c>
      <c r="B967" s="44" t="s">
        <v>2790</v>
      </c>
    </row>
    <row r="968" spans="1:6" ht="23.25" x14ac:dyDescent="0.35">
      <c r="A968" s="43" t="s">
        <v>2791</v>
      </c>
      <c r="B968" s="44" t="s">
        <v>2792</v>
      </c>
      <c r="C968" s="45" t="s">
        <v>2793</v>
      </c>
    </row>
    <row r="969" spans="1:6" ht="23.25" x14ac:dyDescent="0.35">
      <c r="A969" s="43" t="s">
        <v>2794</v>
      </c>
      <c r="C969" s="45" t="s">
        <v>2795</v>
      </c>
    </row>
    <row r="970" spans="1:6" ht="23.25" x14ac:dyDescent="0.35">
      <c r="A970" s="43" t="s">
        <v>2796</v>
      </c>
      <c r="B970" s="44" t="s">
        <v>2797</v>
      </c>
      <c r="D970" s="38"/>
      <c r="F970" s="38" t="s">
        <v>2798</v>
      </c>
    </row>
    <row r="971" spans="1:6" ht="23.25" x14ac:dyDescent="0.35">
      <c r="A971" s="43" t="s">
        <v>2799</v>
      </c>
      <c r="C971" s="45" t="s">
        <v>2800</v>
      </c>
      <c r="D971" s="46" t="s">
        <v>2801</v>
      </c>
      <c r="E971" s="38" t="s">
        <v>2802</v>
      </c>
    </row>
    <row r="972" spans="1:6" ht="23.25" x14ac:dyDescent="0.35">
      <c r="A972" s="43" t="s">
        <v>2803</v>
      </c>
      <c r="B972" s="44" t="s">
        <v>2804</v>
      </c>
      <c r="C972" s="45" t="s">
        <v>2805</v>
      </c>
      <c r="E972" s="38"/>
    </row>
    <row r="973" spans="1:6" ht="23.25" x14ac:dyDescent="0.35">
      <c r="A973" s="43" t="s">
        <v>2806</v>
      </c>
      <c r="B973" s="44" t="s">
        <v>2807</v>
      </c>
    </row>
    <row r="974" spans="1:6" ht="23.25" x14ac:dyDescent="0.35">
      <c r="A974" s="43" t="s">
        <v>2808</v>
      </c>
      <c r="B974" s="44" t="s">
        <v>2809</v>
      </c>
    </row>
    <row r="975" spans="1:6" ht="23.25" x14ac:dyDescent="0.35">
      <c r="A975" s="43" t="s">
        <v>2810</v>
      </c>
      <c r="B975" s="44" t="s">
        <v>2811</v>
      </c>
    </row>
    <row r="976" spans="1:6" ht="23.25" x14ac:dyDescent="0.35">
      <c r="A976" s="43" t="s">
        <v>2812</v>
      </c>
      <c r="B976" s="44" t="s">
        <v>2813</v>
      </c>
    </row>
    <row r="977" spans="1:7" ht="23.25" x14ac:dyDescent="0.35">
      <c r="A977" s="43" t="s">
        <v>2814</v>
      </c>
      <c r="B977" s="44" t="s">
        <v>2815</v>
      </c>
      <c r="C977" s="45" t="s">
        <v>2816</v>
      </c>
      <c r="D977" s="46" t="s">
        <v>2817</v>
      </c>
      <c r="E977" s="46" t="s">
        <v>2818</v>
      </c>
    </row>
    <row r="978" spans="1:7" ht="23.25" x14ac:dyDescent="0.35">
      <c r="A978" s="43" t="s">
        <v>2819</v>
      </c>
      <c r="B978" s="44" t="s">
        <v>2820</v>
      </c>
    </row>
    <row r="979" spans="1:7" ht="23.25" x14ac:dyDescent="0.35">
      <c r="A979" s="43" t="s">
        <v>2821</v>
      </c>
      <c r="B979" s="44" t="s">
        <v>2822</v>
      </c>
    </row>
    <row r="980" spans="1:7" ht="23.25" x14ac:dyDescent="0.35">
      <c r="A980" s="43" t="s">
        <v>2823</v>
      </c>
      <c r="B980" s="44" t="s">
        <v>2824</v>
      </c>
      <c r="C980" s="45" t="s">
        <v>2825</v>
      </c>
      <c r="D980" s="63" t="s">
        <v>2826</v>
      </c>
    </row>
    <row r="981" spans="1:7" ht="23.25" x14ac:dyDescent="0.35">
      <c r="A981" s="43" t="s">
        <v>2827</v>
      </c>
      <c r="B981" s="44" t="s">
        <v>2828</v>
      </c>
    </row>
    <row r="982" spans="1:7" ht="23.25" x14ac:dyDescent="0.35">
      <c r="A982" s="43" t="s">
        <v>2829</v>
      </c>
      <c r="B982" s="44" t="s">
        <v>2830</v>
      </c>
    </row>
    <row r="983" spans="1:7" ht="23.25" x14ac:dyDescent="0.35">
      <c r="A983" s="43" t="s">
        <v>2831</v>
      </c>
      <c r="B983" s="44" t="s">
        <v>2739</v>
      </c>
      <c r="C983" s="45" t="s">
        <v>2832</v>
      </c>
      <c r="D983" s="46" t="s">
        <v>2741</v>
      </c>
    </row>
    <row r="984" spans="1:7" ht="23.25" x14ac:dyDescent="0.35">
      <c r="A984" s="43" t="s">
        <v>2833</v>
      </c>
      <c r="B984" s="44" t="s">
        <v>2834</v>
      </c>
      <c r="C984" s="45" t="s">
        <v>2835</v>
      </c>
      <c r="E984" s="46" t="s">
        <v>2836</v>
      </c>
      <c r="G984" s="38" t="s">
        <v>2837</v>
      </c>
    </row>
    <row r="985" spans="1:7" ht="23.25" x14ac:dyDescent="0.35">
      <c r="A985" s="43" t="s">
        <v>2838</v>
      </c>
      <c r="B985" s="44" t="s">
        <v>2839</v>
      </c>
      <c r="E985" s="46" t="s">
        <v>2840</v>
      </c>
      <c r="G985" s="38" t="s">
        <v>2841</v>
      </c>
    </row>
    <row r="986" spans="1:7" ht="23.25" x14ac:dyDescent="0.35">
      <c r="A986" s="43" t="s">
        <v>2842</v>
      </c>
      <c r="B986" s="44" t="s">
        <v>2843</v>
      </c>
    </row>
    <row r="987" spans="1:7" ht="23.25" x14ac:dyDescent="0.35">
      <c r="A987" s="43" t="s">
        <v>2844</v>
      </c>
      <c r="B987" s="44" t="s">
        <v>2845</v>
      </c>
      <c r="C987" s="45" t="s">
        <v>2846</v>
      </c>
      <c r="D987" s="46" t="s">
        <v>2847</v>
      </c>
      <c r="E987" s="46" t="s">
        <v>2848</v>
      </c>
      <c r="F987" s="57" t="s">
        <v>2849</v>
      </c>
    </row>
    <row r="988" spans="1:7" ht="23.25" x14ac:dyDescent="0.35">
      <c r="A988" s="43" t="s">
        <v>2850</v>
      </c>
      <c r="B988" s="44" t="s">
        <v>2851</v>
      </c>
      <c r="C988" s="45" t="s">
        <v>2852</v>
      </c>
    </row>
    <row r="989" spans="1:7" ht="23.25" x14ac:dyDescent="0.35">
      <c r="A989" s="43" t="s">
        <v>2853</v>
      </c>
      <c r="B989" s="44" t="s">
        <v>2854</v>
      </c>
      <c r="C989" s="45" t="s">
        <v>2855</v>
      </c>
      <c r="E989" s="63"/>
    </row>
    <row r="990" spans="1:7" ht="23.25" x14ac:dyDescent="0.35">
      <c r="A990" s="43" t="s">
        <v>2856</v>
      </c>
      <c r="B990" s="44" t="s">
        <v>2857</v>
      </c>
      <c r="E990" s="63"/>
    </row>
    <row r="991" spans="1:7" ht="23.25" x14ac:dyDescent="0.35">
      <c r="A991" s="43" t="s">
        <v>2858</v>
      </c>
      <c r="B991" s="44" t="s">
        <v>2859</v>
      </c>
      <c r="E991" s="46" t="s">
        <v>2860</v>
      </c>
    </row>
    <row r="992" spans="1:7" ht="23.25" x14ac:dyDescent="0.35">
      <c r="A992" s="43" t="s">
        <v>2737</v>
      </c>
      <c r="B992" s="44" t="s">
        <v>2861</v>
      </c>
      <c r="D992" s="46" t="s">
        <v>2862</v>
      </c>
    </row>
    <row r="993" spans="1:5" ht="23.25" x14ac:dyDescent="0.35">
      <c r="A993" s="43" t="s">
        <v>2863</v>
      </c>
      <c r="B993" s="44" t="s">
        <v>2864</v>
      </c>
      <c r="C993" s="45" t="s">
        <v>2865</v>
      </c>
      <c r="D993" s="46" t="s">
        <v>2741</v>
      </c>
    </row>
    <row r="994" spans="1:5" ht="23.25" x14ac:dyDescent="0.35">
      <c r="A994" s="43" t="s">
        <v>2866</v>
      </c>
      <c r="B994" s="44" t="s">
        <v>2867</v>
      </c>
      <c r="C994" s="45" t="s">
        <v>425</v>
      </c>
    </row>
    <row r="995" spans="1:5" ht="23.25" x14ac:dyDescent="0.35">
      <c r="A995" s="43" t="s">
        <v>2868</v>
      </c>
      <c r="C995" s="45" t="s">
        <v>2869</v>
      </c>
    </row>
    <row r="996" spans="1:5" ht="23.25" x14ac:dyDescent="0.35">
      <c r="A996" s="43" t="s">
        <v>2870</v>
      </c>
      <c r="C996" s="45" t="s">
        <v>2871</v>
      </c>
    </row>
    <row r="997" spans="1:5" ht="23.25" x14ac:dyDescent="0.35">
      <c r="A997" s="43" t="s">
        <v>2872</v>
      </c>
      <c r="B997" s="44" t="s">
        <v>2873</v>
      </c>
      <c r="C997" s="45" t="s">
        <v>2874</v>
      </c>
    </row>
    <row r="998" spans="1:5" ht="23.25" x14ac:dyDescent="0.35">
      <c r="A998" s="43" t="s">
        <v>2875</v>
      </c>
      <c r="B998" s="44" t="s">
        <v>2876</v>
      </c>
    </row>
    <row r="999" spans="1:5" ht="23.25" x14ac:dyDescent="0.35">
      <c r="A999" s="43" t="s">
        <v>2877</v>
      </c>
      <c r="C999" s="45" t="s">
        <v>2878</v>
      </c>
    </row>
    <row r="1000" spans="1:5" ht="23.25" x14ac:dyDescent="0.35">
      <c r="A1000" s="43" t="s">
        <v>2879</v>
      </c>
      <c r="B1000" s="44" t="s">
        <v>2880</v>
      </c>
    </row>
    <row r="1001" spans="1:5" ht="23.25" x14ac:dyDescent="0.35">
      <c r="A1001" s="43" t="s">
        <v>2881</v>
      </c>
      <c r="B1001" s="44" t="s">
        <v>2882</v>
      </c>
    </row>
    <row r="1002" spans="1:5" ht="23.25" x14ac:dyDescent="0.35">
      <c r="A1002" s="43" t="s">
        <v>2883</v>
      </c>
      <c r="C1002" s="45" t="s">
        <v>2884</v>
      </c>
    </row>
    <row r="1003" spans="1:5" ht="23.25" x14ac:dyDescent="0.35">
      <c r="A1003" s="43" t="s">
        <v>2885</v>
      </c>
      <c r="B1003" s="44" t="s">
        <v>2886</v>
      </c>
      <c r="C1003" s="45" t="s">
        <v>2887</v>
      </c>
    </row>
    <row r="1004" spans="1:5" ht="18.75" customHeight="1" x14ac:dyDescent="0.35">
      <c r="A1004" s="43" t="s">
        <v>2888</v>
      </c>
      <c r="C1004" s="45" t="s">
        <v>2889</v>
      </c>
    </row>
    <row r="1005" spans="1:5" ht="18.75" customHeight="1" x14ac:dyDescent="0.35">
      <c r="A1005" s="43" t="s">
        <v>2890</v>
      </c>
      <c r="B1005" s="44" t="s">
        <v>2891</v>
      </c>
    </row>
    <row r="1006" spans="1:5" ht="18.75" customHeight="1" x14ac:dyDescent="0.25">
      <c r="A1006" s="188" t="s">
        <v>2892</v>
      </c>
      <c r="B1006" s="121" t="s">
        <v>2893</v>
      </c>
      <c r="C1006" s="122" t="s">
        <v>2894</v>
      </c>
      <c r="D1006" s="47" t="s">
        <v>2895</v>
      </c>
      <c r="E1006" s="189" t="s">
        <v>2896</v>
      </c>
    </row>
    <row r="1007" spans="1:5" ht="18.75" customHeight="1" x14ac:dyDescent="0.25">
      <c r="A1007" s="188" t="s">
        <v>2897</v>
      </c>
      <c r="B1007" s="121" t="s">
        <v>2898</v>
      </c>
      <c r="C1007" s="122"/>
      <c r="D1007" s="47"/>
      <c r="E1007" s="189"/>
    </row>
    <row r="1008" spans="1:5" ht="27.75" customHeight="1" x14ac:dyDescent="0.25">
      <c r="A1008" s="188" t="s">
        <v>2899</v>
      </c>
      <c r="B1008" s="121" t="s">
        <v>2900</v>
      </c>
      <c r="C1008" s="122"/>
      <c r="D1008" s="47"/>
      <c r="E1008" s="189"/>
    </row>
    <row r="1009" spans="1:9" ht="23.25" x14ac:dyDescent="0.25">
      <c r="A1009" s="188" t="s">
        <v>2901</v>
      </c>
      <c r="B1009" s="121" t="s">
        <v>2902</v>
      </c>
      <c r="C1009" s="122" t="s">
        <v>2903</v>
      </c>
      <c r="D1009" s="47"/>
      <c r="E1009" s="189"/>
      <c r="I1009" s="190"/>
    </row>
    <row r="1010" spans="1:9" ht="23.25" x14ac:dyDescent="0.25">
      <c r="A1010" s="188" t="s">
        <v>2904</v>
      </c>
      <c r="B1010" s="121" t="s">
        <v>2905</v>
      </c>
      <c r="C1010" s="122" t="s">
        <v>2906</v>
      </c>
      <c r="D1010" s="47"/>
      <c r="E1010" s="189" t="s">
        <v>2907</v>
      </c>
      <c r="I1010" s="190"/>
    </row>
    <row r="1011" spans="1:9" ht="23.25" x14ac:dyDescent="0.35">
      <c r="A1011" s="43" t="s">
        <v>2908</v>
      </c>
      <c r="C1011" s="82" t="s">
        <v>2909</v>
      </c>
      <c r="I1011" s="190"/>
    </row>
    <row r="1012" spans="1:9" ht="23.25" x14ac:dyDescent="0.35">
      <c r="A1012" s="43" t="s">
        <v>2910</v>
      </c>
      <c r="B1012" s="44" t="s">
        <v>2911</v>
      </c>
      <c r="C1012" s="82" t="s">
        <v>2912</v>
      </c>
      <c r="D1012" s="46" t="s">
        <v>2913</v>
      </c>
      <c r="I1012" s="190"/>
    </row>
    <row r="1013" spans="1:9" ht="23.25" x14ac:dyDescent="0.35">
      <c r="A1013" s="43" t="s">
        <v>2914</v>
      </c>
      <c r="C1013" s="45" t="s">
        <v>2915</v>
      </c>
      <c r="I1013" s="190"/>
    </row>
    <row r="1014" spans="1:9" ht="23.25" x14ac:dyDescent="0.35">
      <c r="A1014" s="43" t="s">
        <v>2916</v>
      </c>
      <c r="C1014" s="45" t="s">
        <v>849</v>
      </c>
      <c r="I1014" s="191"/>
    </row>
    <row r="1015" spans="1:9" ht="23.25" x14ac:dyDescent="0.35">
      <c r="A1015" s="43" t="s">
        <v>2917</v>
      </c>
      <c r="C1015" s="45" t="s">
        <v>2918</v>
      </c>
      <c r="E1015" s="46" t="s">
        <v>2919</v>
      </c>
      <c r="I1015" s="191"/>
    </row>
    <row r="1016" spans="1:9" ht="23.25" x14ac:dyDescent="0.35">
      <c r="A1016" s="43" t="s">
        <v>2920</v>
      </c>
      <c r="B1016" s="44" t="s">
        <v>2921</v>
      </c>
      <c r="C1016" s="45" t="s">
        <v>2922</v>
      </c>
      <c r="D1016" s="46" t="s">
        <v>2923</v>
      </c>
      <c r="I1016" s="79"/>
    </row>
    <row r="1017" spans="1:9" ht="23.25" x14ac:dyDescent="0.35">
      <c r="A1017" s="43" t="s">
        <v>2924</v>
      </c>
      <c r="B1017" s="44" t="s">
        <v>2925</v>
      </c>
      <c r="C1017" s="45" t="s">
        <v>2926</v>
      </c>
      <c r="D1017" s="46" t="s">
        <v>2927</v>
      </c>
      <c r="I1017" s="79"/>
    </row>
    <row r="1018" spans="1:9" ht="23.25" x14ac:dyDescent="0.35">
      <c r="A1018" s="43" t="s">
        <v>2928</v>
      </c>
      <c r="C1018" s="45" t="s">
        <v>2929</v>
      </c>
      <c r="I1018" s="79"/>
    </row>
    <row r="1019" spans="1:9" ht="23.25" x14ac:dyDescent="0.35">
      <c r="A1019" s="43" t="s">
        <v>2930</v>
      </c>
      <c r="C1019" s="45" t="s">
        <v>2931</v>
      </c>
      <c r="I1019" s="79"/>
    </row>
    <row r="1020" spans="1:9" ht="23.25" x14ac:dyDescent="0.35">
      <c r="A1020" s="43" t="s">
        <v>2932</v>
      </c>
      <c r="B1020" s="44" t="s">
        <v>2933</v>
      </c>
    </row>
    <row r="1021" spans="1:9" ht="23.25" x14ac:dyDescent="0.35">
      <c r="A1021" s="43" t="s">
        <v>2934</v>
      </c>
      <c r="C1021" s="45" t="s">
        <v>2935</v>
      </c>
    </row>
    <row r="1022" spans="1:9" ht="23.25" x14ac:dyDescent="0.35">
      <c r="A1022" s="43" t="s">
        <v>2936</v>
      </c>
      <c r="E1022" s="46" t="s">
        <v>2937</v>
      </c>
    </row>
    <row r="1023" spans="1:9" ht="23.25" x14ac:dyDescent="0.35">
      <c r="A1023" s="43" t="s">
        <v>2938</v>
      </c>
      <c r="B1023" s="44" t="s">
        <v>2939</v>
      </c>
    </row>
    <row r="1024" spans="1:9" ht="23.25" x14ac:dyDescent="0.35">
      <c r="A1024" s="43" t="s">
        <v>2940</v>
      </c>
      <c r="B1024" s="44" t="s">
        <v>2679</v>
      </c>
    </row>
    <row r="1025" spans="1:5" ht="23.25" x14ac:dyDescent="0.35">
      <c r="A1025" s="43" t="s">
        <v>2941</v>
      </c>
      <c r="B1025" s="44" t="s">
        <v>2942</v>
      </c>
    </row>
    <row r="1026" spans="1:5" ht="23.25" x14ac:dyDescent="0.35">
      <c r="A1026" s="43" t="s">
        <v>2943</v>
      </c>
      <c r="C1026" s="45" t="s">
        <v>2944</v>
      </c>
    </row>
    <row r="1027" spans="1:5" ht="23.25" x14ac:dyDescent="0.35">
      <c r="A1027" s="43" t="s">
        <v>2945</v>
      </c>
      <c r="B1027" s="44" t="s">
        <v>2946</v>
      </c>
      <c r="C1027" s="45" t="s">
        <v>2947</v>
      </c>
      <c r="D1027" s="46" t="s">
        <v>2948</v>
      </c>
    </row>
    <row r="1028" spans="1:5" ht="23.25" x14ac:dyDescent="0.35">
      <c r="A1028" s="43" t="s">
        <v>2949</v>
      </c>
      <c r="C1028" s="45" t="s">
        <v>2950</v>
      </c>
    </row>
    <row r="1029" spans="1:5" ht="25.15" customHeight="1" x14ac:dyDescent="0.35">
      <c r="A1029" s="43" t="s">
        <v>2951</v>
      </c>
      <c r="B1029" s="44" t="s">
        <v>2952</v>
      </c>
      <c r="C1029" s="45" t="s">
        <v>2953</v>
      </c>
    </row>
    <row r="1030" spans="1:5" ht="25.15" customHeight="1" x14ac:dyDescent="0.35">
      <c r="A1030" s="43" t="s">
        <v>2954</v>
      </c>
      <c r="B1030" s="44" t="s">
        <v>2955</v>
      </c>
      <c r="C1030" s="45" t="s">
        <v>2956</v>
      </c>
      <c r="D1030" s="46" t="s">
        <v>2957</v>
      </c>
    </row>
    <row r="1031" spans="1:5" ht="25.15" customHeight="1" x14ac:dyDescent="0.35">
      <c r="A1031" s="43" t="s">
        <v>2958</v>
      </c>
      <c r="B1031" s="44" t="s">
        <v>2959</v>
      </c>
    </row>
    <row r="1032" spans="1:5" ht="23.25" x14ac:dyDescent="0.35">
      <c r="A1032" s="43" t="s">
        <v>2960</v>
      </c>
      <c r="B1032" s="44" t="s">
        <v>2961</v>
      </c>
    </row>
    <row r="1033" spans="1:5" ht="23.25" x14ac:dyDescent="0.35">
      <c r="A1033" s="43" t="s">
        <v>2962</v>
      </c>
      <c r="B1033" s="44" t="s">
        <v>2963</v>
      </c>
    </row>
    <row r="1034" spans="1:5" ht="23.25" x14ac:dyDescent="0.35">
      <c r="A1034" s="43" t="s">
        <v>2964</v>
      </c>
      <c r="B1034" s="44" t="s">
        <v>2965</v>
      </c>
    </row>
    <row r="1035" spans="1:5" ht="23.25" x14ac:dyDescent="0.35">
      <c r="A1035" s="43" t="s">
        <v>2966</v>
      </c>
      <c r="B1035" s="44" t="s">
        <v>2967</v>
      </c>
    </row>
    <row r="1036" spans="1:5" ht="23.25" x14ac:dyDescent="0.35">
      <c r="A1036" s="43" t="s">
        <v>2968</v>
      </c>
      <c r="B1036" s="44" t="s">
        <v>2969</v>
      </c>
      <c r="C1036" s="45" t="s">
        <v>2970</v>
      </c>
      <c r="D1036" s="46" t="s">
        <v>2971</v>
      </c>
      <c r="E1036" s="46" t="s">
        <v>2972</v>
      </c>
    </row>
    <row r="1037" spans="1:5" ht="23.25" x14ac:dyDescent="0.35">
      <c r="A1037" s="125" t="s">
        <v>2973</v>
      </c>
      <c r="D1037" s="46" t="s">
        <v>2971</v>
      </c>
    </row>
    <row r="1038" spans="1:5" ht="23.25" x14ac:dyDescent="0.35">
      <c r="A1038" s="43" t="s">
        <v>2974</v>
      </c>
      <c r="B1038" s="44" t="s">
        <v>2975</v>
      </c>
      <c r="D1038" s="46" t="s">
        <v>2976</v>
      </c>
    </row>
    <row r="1039" spans="1:5" ht="23.25" x14ac:dyDescent="0.35">
      <c r="A1039" s="43" t="s">
        <v>2977</v>
      </c>
      <c r="B1039" s="44" t="s">
        <v>2978</v>
      </c>
    </row>
    <row r="1040" spans="1:5" ht="23.25" x14ac:dyDescent="0.35">
      <c r="A1040" s="43" t="s">
        <v>2979</v>
      </c>
      <c r="B1040" s="44" t="s">
        <v>2980</v>
      </c>
    </row>
    <row r="1041" spans="1:5" ht="23.25" x14ac:dyDescent="0.35">
      <c r="A1041" s="43" t="s">
        <v>2979</v>
      </c>
      <c r="B1041" s="44" t="s">
        <v>2981</v>
      </c>
      <c r="C1041" s="45" t="s">
        <v>2982</v>
      </c>
      <c r="D1041" s="38"/>
      <c r="E1041" s="46" t="s">
        <v>2983</v>
      </c>
    </row>
    <row r="1042" spans="1:5" ht="23.25" x14ac:dyDescent="0.35">
      <c r="A1042" s="43" t="s">
        <v>2984</v>
      </c>
      <c r="B1042" s="44" t="s">
        <v>2985</v>
      </c>
    </row>
    <row r="1043" spans="1:5" ht="23.25" x14ac:dyDescent="0.35">
      <c r="A1043" s="43" t="s">
        <v>2986</v>
      </c>
      <c r="B1043" s="44" t="s">
        <v>2987</v>
      </c>
      <c r="C1043" s="45" t="s">
        <v>2988</v>
      </c>
    </row>
    <row r="1044" spans="1:5" ht="23.25" x14ac:dyDescent="0.35">
      <c r="A1044" s="43" t="s">
        <v>2989</v>
      </c>
      <c r="B1044" s="44" t="s">
        <v>2990</v>
      </c>
    </row>
    <row r="1045" spans="1:5" ht="23.25" x14ac:dyDescent="0.35">
      <c r="A1045" s="43" t="s">
        <v>2991</v>
      </c>
      <c r="B1045" s="44" t="s">
        <v>2992</v>
      </c>
    </row>
    <row r="1046" spans="1:5" ht="23.25" x14ac:dyDescent="0.35">
      <c r="A1046" s="43" t="s">
        <v>2993</v>
      </c>
      <c r="C1046" s="45" t="s">
        <v>2994</v>
      </c>
    </row>
    <row r="1047" spans="1:5" ht="23.25" x14ac:dyDescent="0.35">
      <c r="A1047" s="43" t="s">
        <v>2995</v>
      </c>
      <c r="C1047" s="45" t="s">
        <v>2996</v>
      </c>
    </row>
    <row r="1048" spans="1:5" ht="23.25" x14ac:dyDescent="0.35">
      <c r="A1048" s="43" t="s">
        <v>2997</v>
      </c>
      <c r="C1048" s="45" t="s">
        <v>2998</v>
      </c>
    </row>
    <row r="1049" spans="1:5" ht="23.25" x14ac:dyDescent="0.35">
      <c r="A1049" s="43" t="s">
        <v>2999</v>
      </c>
      <c r="B1049" s="44" t="s">
        <v>3000</v>
      </c>
    </row>
    <row r="1050" spans="1:5" ht="23.25" x14ac:dyDescent="0.35">
      <c r="A1050" s="43" t="s">
        <v>3001</v>
      </c>
      <c r="B1050" s="44" t="s">
        <v>3002</v>
      </c>
    </row>
    <row r="1051" spans="1:5" ht="23.25" x14ac:dyDescent="0.35">
      <c r="A1051" s="43" t="s">
        <v>3003</v>
      </c>
      <c r="B1051" s="44" t="s">
        <v>3004</v>
      </c>
    </row>
    <row r="1052" spans="1:5" ht="23.25" x14ac:dyDescent="0.35">
      <c r="A1052" s="43" t="s">
        <v>3005</v>
      </c>
      <c r="B1052" s="44" t="s">
        <v>3006</v>
      </c>
    </row>
    <row r="1053" spans="1:5" ht="23.25" x14ac:dyDescent="0.35">
      <c r="A1053" s="43" t="s">
        <v>3007</v>
      </c>
      <c r="C1053" s="45" t="s">
        <v>3008</v>
      </c>
      <c r="E1053" s="46" t="s">
        <v>3009</v>
      </c>
    </row>
    <row r="1054" spans="1:5" ht="23.25" x14ac:dyDescent="0.35">
      <c r="A1054" s="43" t="s">
        <v>3010</v>
      </c>
      <c r="B1054" s="44" t="s">
        <v>3011</v>
      </c>
    </row>
    <row r="1055" spans="1:5" ht="23.25" x14ac:dyDescent="0.35">
      <c r="A1055" s="43" t="s">
        <v>3012</v>
      </c>
      <c r="C1055" s="45" t="s">
        <v>736</v>
      </c>
    </row>
    <row r="1056" spans="1:5" ht="23.25" x14ac:dyDescent="0.35">
      <c r="A1056" s="43" t="s">
        <v>3013</v>
      </c>
      <c r="B1056" s="44" t="s">
        <v>3014</v>
      </c>
    </row>
    <row r="1057" spans="1:5" ht="23.25" x14ac:dyDescent="0.35">
      <c r="A1057" s="43" t="s">
        <v>3015</v>
      </c>
      <c r="B1057" s="44" t="s">
        <v>3016</v>
      </c>
      <c r="C1057" s="45" t="s">
        <v>3017</v>
      </c>
      <c r="D1057" s="46" t="s">
        <v>3018</v>
      </c>
    </row>
    <row r="1058" spans="1:5" ht="23.25" x14ac:dyDescent="0.35">
      <c r="A1058" s="87" t="s">
        <v>3019</v>
      </c>
      <c r="B1058" s="44" t="s">
        <v>3020</v>
      </c>
    </row>
    <row r="1059" spans="1:5" ht="23.25" x14ac:dyDescent="0.35">
      <c r="A1059" s="43" t="s">
        <v>3021</v>
      </c>
      <c r="C1059" s="45" t="s">
        <v>3022</v>
      </c>
      <c r="E1059" s="46" t="s">
        <v>3023</v>
      </c>
    </row>
    <row r="1060" spans="1:5" ht="23.25" x14ac:dyDescent="0.35">
      <c r="A1060" s="43" t="s">
        <v>3024</v>
      </c>
      <c r="B1060" s="44" t="s">
        <v>3025</v>
      </c>
      <c r="D1060" s="46" t="s">
        <v>3026</v>
      </c>
      <c r="E1060" s="138" t="s">
        <v>3027</v>
      </c>
    </row>
    <row r="1061" spans="1:5" ht="23.25" x14ac:dyDescent="0.35">
      <c r="A1061" s="43" t="s">
        <v>3028</v>
      </c>
      <c r="B1061" s="44" t="s">
        <v>3029</v>
      </c>
      <c r="C1061" s="45" t="s">
        <v>3030</v>
      </c>
    </row>
    <row r="1062" spans="1:5" ht="23.25" x14ac:dyDescent="0.35">
      <c r="A1062" s="43" t="s">
        <v>3031</v>
      </c>
      <c r="C1062" s="45" t="s">
        <v>3032</v>
      </c>
    </row>
    <row r="1063" spans="1:5" ht="23.25" x14ac:dyDescent="0.35">
      <c r="A1063" s="43" t="s">
        <v>3033</v>
      </c>
      <c r="B1063" s="44" t="s">
        <v>3034</v>
      </c>
      <c r="D1063" s="46" t="s">
        <v>3035</v>
      </c>
    </row>
    <row r="1064" spans="1:5" ht="23.25" x14ac:dyDescent="0.35">
      <c r="A1064" s="43" t="s">
        <v>3036</v>
      </c>
      <c r="B1064" s="44" t="s">
        <v>3037</v>
      </c>
    </row>
    <row r="1065" spans="1:5" ht="23.25" x14ac:dyDescent="0.35">
      <c r="A1065" s="43" t="s">
        <v>3038</v>
      </c>
      <c r="C1065" s="45" t="s">
        <v>3039</v>
      </c>
    </row>
    <row r="1066" spans="1:5" ht="23.25" x14ac:dyDescent="0.35">
      <c r="A1066" s="43" t="s">
        <v>3040</v>
      </c>
      <c r="B1066" s="44" t="s">
        <v>3041</v>
      </c>
    </row>
    <row r="1067" spans="1:5" ht="23.25" x14ac:dyDescent="0.35">
      <c r="A1067" s="43" t="s">
        <v>3042</v>
      </c>
      <c r="B1067" s="44" t="s">
        <v>3043</v>
      </c>
      <c r="C1067" s="45" t="s">
        <v>3044</v>
      </c>
    </row>
    <row r="1068" spans="1:5" ht="23.25" x14ac:dyDescent="0.35">
      <c r="A1068" s="43" t="s">
        <v>3045</v>
      </c>
      <c r="B1068" s="44" t="s">
        <v>3046</v>
      </c>
    </row>
    <row r="1069" spans="1:5" ht="23.25" x14ac:dyDescent="0.35">
      <c r="A1069" s="43" t="s">
        <v>3047</v>
      </c>
      <c r="B1069" s="44" t="s">
        <v>3048</v>
      </c>
    </row>
    <row r="1070" spans="1:5" ht="23.25" x14ac:dyDescent="0.35">
      <c r="A1070" s="83" t="s">
        <v>3049</v>
      </c>
      <c r="B1070" s="44" t="s">
        <v>3050</v>
      </c>
      <c r="C1070" s="45" t="s">
        <v>3051</v>
      </c>
      <c r="D1070" s="47"/>
      <c r="E1070" s="47"/>
    </row>
    <row r="1071" spans="1:5" ht="23.25" x14ac:dyDescent="0.35">
      <c r="A1071" s="83" t="s">
        <v>3052</v>
      </c>
      <c r="B1071" s="44" t="s">
        <v>3053</v>
      </c>
      <c r="C1071" s="45" t="s">
        <v>3054</v>
      </c>
      <c r="D1071" s="47" t="s">
        <v>3055</v>
      </c>
      <c r="E1071" s="45" t="s">
        <v>3056</v>
      </c>
    </row>
    <row r="1072" spans="1:5" ht="23.25" x14ac:dyDescent="0.35">
      <c r="A1072" s="83" t="s">
        <v>3057</v>
      </c>
      <c r="B1072" s="44" t="s">
        <v>3058</v>
      </c>
      <c r="C1072" s="45" t="s">
        <v>3059</v>
      </c>
      <c r="D1072" s="47"/>
      <c r="E1072" s="45"/>
    </row>
    <row r="1073" spans="1:6" ht="23.25" x14ac:dyDescent="0.35">
      <c r="A1073" s="83" t="s">
        <v>3060</v>
      </c>
      <c r="B1073" s="44" t="s">
        <v>3061</v>
      </c>
      <c r="D1073" s="47"/>
      <c r="E1073" s="45"/>
    </row>
    <row r="1074" spans="1:6" ht="23.25" x14ac:dyDescent="0.35">
      <c r="A1074" s="83" t="s">
        <v>3062</v>
      </c>
      <c r="B1074" s="44" t="s">
        <v>3063</v>
      </c>
      <c r="D1074" s="47"/>
      <c r="E1074" s="45"/>
    </row>
    <row r="1075" spans="1:6" ht="23.25" x14ac:dyDescent="0.35">
      <c r="A1075" s="83" t="s">
        <v>3064</v>
      </c>
      <c r="B1075" s="44" t="s">
        <v>3065</v>
      </c>
      <c r="C1075" s="45" t="s">
        <v>3066</v>
      </c>
      <c r="D1075" s="47" t="s">
        <v>3067</v>
      </c>
      <c r="E1075" s="45" t="s">
        <v>3068</v>
      </c>
    </row>
    <row r="1076" spans="1:6" ht="23.25" x14ac:dyDescent="0.35">
      <c r="A1076" s="43" t="s">
        <v>3069</v>
      </c>
      <c r="B1076" s="44" t="s">
        <v>3070</v>
      </c>
    </row>
    <row r="1077" spans="1:6" ht="23.25" x14ac:dyDescent="0.35">
      <c r="A1077" s="43" t="s">
        <v>3071</v>
      </c>
      <c r="B1077" s="44" t="s">
        <v>3072</v>
      </c>
      <c r="C1077" s="45" t="s">
        <v>3073</v>
      </c>
    </row>
    <row r="1078" spans="1:6" ht="23.25" x14ac:dyDescent="0.35">
      <c r="A1078" s="43" t="s">
        <v>3074</v>
      </c>
      <c r="B1078" s="44" t="s">
        <v>3075</v>
      </c>
      <c r="C1078" s="45" t="s">
        <v>3076</v>
      </c>
      <c r="E1078" s="54" t="s">
        <v>3077</v>
      </c>
      <c r="F1078" s="38" t="s">
        <v>3078</v>
      </c>
    </row>
    <row r="1079" spans="1:6" ht="23.25" x14ac:dyDescent="0.35">
      <c r="A1079" s="43" t="s">
        <v>3079</v>
      </c>
      <c r="B1079" s="44" t="s">
        <v>3080</v>
      </c>
    </row>
    <row r="1080" spans="1:6" ht="23.25" x14ac:dyDescent="0.35">
      <c r="A1080" s="43" t="s">
        <v>3081</v>
      </c>
      <c r="B1080" s="44" t="s">
        <v>3082</v>
      </c>
      <c r="D1080" s="46" t="s">
        <v>3083</v>
      </c>
    </row>
    <row r="1081" spans="1:6" ht="23.25" x14ac:dyDescent="0.35">
      <c r="A1081" s="43" t="s">
        <v>3084</v>
      </c>
      <c r="B1081" s="59" t="s">
        <v>3085</v>
      </c>
      <c r="C1081" s="50" t="s">
        <v>3086</v>
      </c>
      <c r="D1081" s="46" t="s">
        <v>3087</v>
      </c>
    </row>
    <row r="1082" spans="1:6" ht="23.25" x14ac:dyDescent="0.35">
      <c r="A1082" s="43" t="s">
        <v>3088</v>
      </c>
      <c r="B1082" s="44" t="s">
        <v>2095</v>
      </c>
      <c r="D1082" s="46" t="s">
        <v>3083</v>
      </c>
    </row>
    <row r="1083" spans="1:6" ht="23.25" x14ac:dyDescent="0.35">
      <c r="A1083" s="43" t="s">
        <v>3089</v>
      </c>
      <c r="B1083" s="44" t="s">
        <v>3090</v>
      </c>
      <c r="C1083" s="45" t="s">
        <v>3091</v>
      </c>
    </row>
    <row r="1084" spans="1:6" ht="23.25" x14ac:dyDescent="0.35">
      <c r="A1084" s="43" t="s">
        <v>3092</v>
      </c>
      <c r="B1084" s="44" t="s">
        <v>3093</v>
      </c>
    </row>
    <row r="1085" spans="1:6" ht="23.25" x14ac:dyDescent="0.35">
      <c r="A1085" s="43" t="s">
        <v>3094</v>
      </c>
      <c r="B1085" s="44" t="s">
        <v>3095</v>
      </c>
      <c r="D1085" s="95" t="s">
        <v>3096</v>
      </c>
      <c r="E1085" s="94" t="s">
        <v>3097</v>
      </c>
    </row>
    <row r="1086" spans="1:6" ht="23.25" x14ac:dyDescent="0.35">
      <c r="A1086" s="43" t="s">
        <v>3098</v>
      </c>
      <c r="B1086" s="44" t="s">
        <v>3099</v>
      </c>
      <c r="D1086" s="94"/>
      <c r="E1086" s="46" t="s">
        <v>3100</v>
      </c>
    </row>
    <row r="1087" spans="1:6" ht="23.25" x14ac:dyDescent="0.35">
      <c r="A1087" s="43" t="s">
        <v>3101</v>
      </c>
      <c r="B1087" s="44" t="s">
        <v>3102</v>
      </c>
    </row>
    <row r="1088" spans="1:6" ht="23.25" x14ac:dyDescent="0.35">
      <c r="A1088" s="43" t="s">
        <v>3103</v>
      </c>
      <c r="B1088" s="44" t="s">
        <v>3104</v>
      </c>
      <c r="E1088" s="46" t="s">
        <v>3105</v>
      </c>
    </row>
    <row r="1089" spans="1:5" ht="23.25" x14ac:dyDescent="0.35">
      <c r="A1089" s="43" t="s">
        <v>3106</v>
      </c>
      <c r="B1089" s="44" t="s">
        <v>3107</v>
      </c>
    </row>
    <row r="1090" spans="1:5" ht="23.25" x14ac:dyDescent="0.35">
      <c r="A1090" s="43" t="s">
        <v>3108</v>
      </c>
      <c r="E1090" s="46" t="s">
        <v>3109</v>
      </c>
    </row>
    <row r="1091" spans="1:5" ht="23.25" x14ac:dyDescent="0.35">
      <c r="A1091" s="43" t="s">
        <v>3110</v>
      </c>
      <c r="B1091" s="44" t="s">
        <v>3111</v>
      </c>
      <c r="C1091" s="45" t="s">
        <v>3112</v>
      </c>
    </row>
    <row r="1092" spans="1:5" ht="23.25" x14ac:dyDescent="0.35">
      <c r="A1092" s="43" t="s">
        <v>3113</v>
      </c>
      <c r="E1092" s="46" t="s">
        <v>3114</v>
      </c>
    </row>
    <row r="1093" spans="1:5" ht="23.25" x14ac:dyDescent="0.35">
      <c r="A1093" s="43" t="s">
        <v>3115</v>
      </c>
      <c r="B1093" s="44" t="s">
        <v>3116</v>
      </c>
      <c r="C1093" s="45" t="s">
        <v>3117</v>
      </c>
      <c r="D1093" s="46" t="s">
        <v>3118</v>
      </c>
      <c r="E1093" s="63" t="s">
        <v>3119</v>
      </c>
    </row>
    <row r="1094" spans="1:5" ht="23.25" x14ac:dyDescent="0.35">
      <c r="A1094" s="43" t="s">
        <v>3120</v>
      </c>
      <c r="B1094" s="44" t="s">
        <v>3121</v>
      </c>
      <c r="C1094" s="91" t="s">
        <v>7121</v>
      </c>
      <c r="E1094" s="46" t="s">
        <v>3122</v>
      </c>
    </row>
    <row r="1095" spans="1:5" ht="23.25" x14ac:dyDescent="0.35">
      <c r="A1095" s="43" t="s">
        <v>3123</v>
      </c>
      <c r="B1095" s="44" t="s">
        <v>7119</v>
      </c>
      <c r="C1095" s="45" t="s">
        <v>7120</v>
      </c>
    </row>
    <row r="1096" spans="1:5" ht="23.25" x14ac:dyDescent="0.35">
      <c r="A1096" s="43" t="s">
        <v>3124</v>
      </c>
      <c r="B1096" s="44" t="s">
        <v>3125</v>
      </c>
      <c r="D1096" s="46" t="s">
        <v>3126</v>
      </c>
    </row>
    <row r="1097" spans="1:5" ht="23.25" x14ac:dyDescent="0.35">
      <c r="A1097" s="43" t="s">
        <v>3127</v>
      </c>
      <c r="B1097" s="44" t="s">
        <v>3128</v>
      </c>
    </row>
    <row r="1098" spans="1:5" ht="23.25" x14ac:dyDescent="0.35">
      <c r="A1098" s="43" t="s">
        <v>3129</v>
      </c>
      <c r="B1098" s="44" t="s">
        <v>3130</v>
      </c>
      <c r="C1098" s="45" t="s">
        <v>3131</v>
      </c>
      <c r="E1098" s="46" t="s">
        <v>3132</v>
      </c>
    </row>
    <row r="1099" spans="1:5" ht="23.25" x14ac:dyDescent="0.35">
      <c r="A1099" s="43" t="s">
        <v>3133</v>
      </c>
      <c r="B1099" s="44" t="s">
        <v>3134</v>
      </c>
      <c r="C1099" s="45" t="s">
        <v>3135</v>
      </c>
      <c r="D1099" s="46" t="s">
        <v>3136</v>
      </c>
      <c r="E1099" s="46" t="s">
        <v>2357</v>
      </c>
    </row>
    <row r="1100" spans="1:5" ht="23.25" x14ac:dyDescent="0.35">
      <c r="A1100" s="43" t="s">
        <v>3137</v>
      </c>
      <c r="B1100" s="44" t="s">
        <v>3138</v>
      </c>
      <c r="D1100" s="46" t="s">
        <v>3139</v>
      </c>
    </row>
    <row r="1101" spans="1:5" ht="23.25" x14ac:dyDescent="0.35">
      <c r="A1101" s="43" t="s">
        <v>3140</v>
      </c>
      <c r="B1101" s="44" t="s">
        <v>3141</v>
      </c>
    </row>
    <row r="1102" spans="1:5" ht="23.25" x14ac:dyDescent="0.35">
      <c r="A1102" s="43" t="s">
        <v>3142</v>
      </c>
      <c r="B1102" s="44" t="s">
        <v>3143</v>
      </c>
    </row>
    <row r="1103" spans="1:5" ht="23.25" x14ac:dyDescent="0.35">
      <c r="A1103" s="43" t="s">
        <v>3144</v>
      </c>
      <c r="E1103" s="46" t="s">
        <v>3145</v>
      </c>
    </row>
    <row r="1104" spans="1:5" ht="23.25" x14ac:dyDescent="0.35">
      <c r="A1104" s="43" t="s">
        <v>3146</v>
      </c>
      <c r="B1104" s="44" t="s">
        <v>3147</v>
      </c>
    </row>
    <row r="1105" spans="1:8" ht="23.25" x14ac:dyDescent="0.35">
      <c r="A1105" s="43" t="s">
        <v>3148</v>
      </c>
      <c r="B1105" s="44" t="s">
        <v>3149</v>
      </c>
    </row>
    <row r="1106" spans="1:8" ht="23.25" x14ac:dyDescent="0.35">
      <c r="A1106" s="43" t="s">
        <v>3150</v>
      </c>
      <c r="B1106" s="44" t="s">
        <v>3151</v>
      </c>
    </row>
    <row r="1107" spans="1:8" ht="23.25" x14ac:dyDescent="0.35">
      <c r="A1107" s="43" t="s">
        <v>3152</v>
      </c>
      <c r="B1107" s="44" t="s">
        <v>3153</v>
      </c>
    </row>
    <row r="1108" spans="1:8" ht="23.25" x14ac:dyDescent="0.35">
      <c r="A1108" s="43" t="s">
        <v>3154</v>
      </c>
      <c r="B1108" s="44" t="s">
        <v>3155</v>
      </c>
    </row>
    <row r="1109" spans="1:8" ht="23.25" x14ac:dyDescent="0.35">
      <c r="A1109" s="43" t="s">
        <v>3156</v>
      </c>
      <c r="B1109" s="44" t="s">
        <v>3157</v>
      </c>
      <c r="D1109" s="46" t="s">
        <v>3158</v>
      </c>
    </row>
    <row r="1110" spans="1:8" ht="23.25" x14ac:dyDescent="0.35">
      <c r="A1110" s="43" t="s">
        <v>3159</v>
      </c>
      <c r="B1110" s="44" t="s">
        <v>3160</v>
      </c>
    </row>
    <row r="1111" spans="1:8" ht="23.25" x14ac:dyDescent="0.35">
      <c r="A1111" s="43" t="s">
        <v>3161</v>
      </c>
      <c r="B1111" s="44" t="s">
        <v>3162</v>
      </c>
      <c r="C1111" s="45" t="s">
        <v>3163</v>
      </c>
      <c r="D1111" s="192" t="s">
        <v>3164</v>
      </c>
      <c r="E1111" s="193" t="s">
        <v>3165</v>
      </c>
    </row>
    <row r="1112" spans="1:8" ht="23.25" x14ac:dyDescent="0.35">
      <c r="A1112" s="43" t="s">
        <v>3033</v>
      </c>
      <c r="B1112" s="44" t="s">
        <v>3166</v>
      </c>
      <c r="D1112" s="46" t="s">
        <v>3167</v>
      </c>
    </row>
    <row r="1113" spans="1:8" ht="23.25" x14ac:dyDescent="0.35">
      <c r="A1113" s="43" t="s">
        <v>3168</v>
      </c>
      <c r="C1113" s="45" t="s">
        <v>3169</v>
      </c>
    </row>
    <row r="1114" spans="1:8" ht="23.25" x14ac:dyDescent="0.35">
      <c r="A1114" s="43" t="s">
        <v>3170</v>
      </c>
      <c r="B1114" s="44" t="s">
        <v>3171</v>
      </c>
      <c r="H1114" s="63" t="s">
        <v>3172</v>
      </c>
    </row>
    <row r="1115" spans="1:8" ht="23.25" x14ac:dyDescent="0.35">
      <c r="A1115" s="43" t="s">
        <v>3173</v>
      </c>
      <c r="B1115" s="44" t="s">
        <v>2697</v>
      </c>
      <c r="C1115" s="61" t="s">
        <v>3174</v>
      </c>
      <c r="D1115" s="85" t="s">
        <v>3175</v>
      </c>
      <c r="E1115" s="46" t="s">
        <v>3176</v>
      </c>
      <c r="H1115" s="63"/>
    </row>
    <row r="1116" spans="1:8" ht="23.25" x14ac:dyDescent="0.35">
      <c r="A1116" s="43" t="s">
        <v>3177</v>
      </c>
      <c r="B1116" s="44" t="s">
        <v>3178</v>
      </c>
      <c r="C1116" s="45" t="s">
        <v>3179</v>
      </c>
      <c r="D1116" s="63" t="s">
        <v>3180</v>
      </c>
      <c r="G1116" s="46" t="s">
        <v>3181</v>
      </c>
      <c r="H1116" s="38" t="s">
        <v>3182</v>
      </c>
    </row>
    <row r="1117" spans="1:8" ht="23.25" x14ac:dyDescent="0.35">
      <c r="A1117" s="43" t="s">
        <v>3183</v>
      </c>
      <c r="B1117" s="44" t="s">
        <v>3184</v>
      </c>
      <c r="C1117" s="194" t="s">
        <v>3185</v>
      </c>
      <c r="D1117" s="63" t="s">
        <v>3186</v>
      </c>
      <c r="E1117" s="46" t="s">
        <v>3187</v>
      </c>
      <c r="G1117" s="46"/>
    </row>
    <row r="1118" spans="1:8" ht="23.25" x14ac:dyDescent="0.35">
      <c r="A1118" s="43" t="s">
        <v>3188</v>
      </c>
      <c r="B1118" s="59" t="s">
        <v>3189</v>
      </c>
      <c r="C1118" s="61" t="s">
        <v>3190</v>
      </c>
      <c r="D1118" s="45"/>
      <c r="E1118" s="47"/>
      <c r="G1118" s="46"/>
    </row>
    <row r="1119" spans="1:8" ht="23.25" x14ac:dyDescent="0.35">
      <c r="A1119" s="43" t="s">
        <v>3191</v>
      </c>
      <c r="B1119" s="59" t="s">
        <v>3192</v>
      </c>
      <c r="C1119" s="61"/>
      <c r="D1119" s="195"/>
      <c r="E1119" s="47"/>
      <c r="G1119" s="46"/>
    </row>
    <row r="1120" spans="1:8" ht="42" customHeight="1" x14ac:dyDescent="0.35">
      <c r="A1120" s="113" t="s">
        <v>3193</v>
      </c>
      <c r="B1120" s="196" t="s">
        <v>3194</v>
      </c>
      <c r="D1120" s="197" t="s">
        <v>3195</v>
      </c>
      <c r="E1120" s="767" t="s">
        <v>3196</v>
      </c>
      <c r="F1120" s="767"/>
      <c r="G1120" s="767"/>
    </row>
    <row r="1121" spans="1:9" ht="28.15" customHeight="1" x14ac:dyDescent="0.35">
      <c r="A1121" s="43" t="s">
        <v>3197</v>
      </c>
      <c r="B1121" s="44" t="s">
        <v>3198</v>
      </c>
      <c r="G1121" s="38" t="s">
        <v>3199</v>
      </c>
      <c r="I1121" s="38" t="s">
        <v>3200</v>
      </c>
    </row>
    <row r="1122" spans="1:9" ht="24.6" customHeight="1" x14ac:dyDescent="0.35">
      <c r="A1122" s="43" t="s">
        <v>3201</v>
      </c>
      <c r="B1122" s="128" t="s">
        <v>3202</v>
      </c>
      <c r="H1122" s="38" t="s">
        <v>3203</v>
      </c>
    </row>
    <row r="1123" spans="1:9" ht="23.25" x14ac:dyDescent="0.35">
      <c r="A1123" s="43" t="s">
        <v>3204</v>
      </c>
      <c r="B1123" s="176" t="s">
        <v>3205</v>
      </c>
      <c r="D1123" s="46" t="s">
        <v>3206</v>
      </c>
      <c r="F1123" s="38" t="s">
        <v>3207</v>
      </c>
    </row>
    <row r="1124" spans="1:9" ht="23.25" x14ac:dyDescent="0.35">
      <c r="A1124" s="43" t="s">
        <v>3208</v>
      </c>
      <c r="B1124" s="128" t="s">
        <v>3209</v>
      </c>
      <c r="C1124" s="45" t="s">
        <v>3210</v>
      </c>
      <c r="D1124" s="46" t="s">
        <v>3211</v>
      </c>
    </row>
    <row r="1125" spans="1:9" ht="23.25" x14ac:dyDescent="0.35">
      <c r="A1125" s="43" t="s">
        <v>3212</v>
      </c>
      <c r="B1125" s="128" t="s">
        <v>3213</v>
      </c>
    </row>
    <row r="1126" spans="1:9" ht="23.25" x14ac:dyDescent="0.35">
      <c r="A1126" s="43" t="s">
        <v>3214</v>
      </c>
      <c r="B1126" s="128" t="s">
        <v>3215</v>
      </c>
      <c r="C1126" s="50" t="s">
        <v>3216</v>
      </c>
    </row>
    <row r="1127" spans="1:9" ht="23.25" x14ac:dyDescent="0.35">
      <c r="A1127" s="43" t="s">
        <v>3217</v>
      </c>
      <c r="B1127" s="59" t="s">
        <v>3218</v>
      </c>
      <c r="C1127" s="50"/>
    </row>
    <row r="1128" spans="1:9" ht="23.25" x14ac:dyDescent="0.35">
      <c r="A1128" s="43" t="s">
        <v>3219</v>
      </c>
      <c r="B1128" s="128" t="s">
        <v>3220</v>
      </c>
      <c r="C1128" s="61" t="s">
        <v>3221</v>
      </c>
      <c r="D1128" s="153" t="s">
        <v>3222</v>
      </c>
      <c r="E1128" s="49" t="s">
        <v>3223</v>
      </c>
      <c r="G1128" s="73" t="s">
        <v>3224</v>
      </c>
    </row>
    <row r="1129" spans="1:9" ht="23.25" x14ac:dyDescent="0.35">
      <c r="A1129" s="43" t="s">
        <v>3225</v>
      </c>
      <c r="B1129" s="198" t="s">
        <v>3226</v>
      </c>
      <c r="C1129" s="61"/>
      <c r="D1129" s="153"/>
      <c r="E1129" s="49"/>
      <c r="G1129" s="73"/>
    </row>
    <row r="1130" spans="1:9" ht="23.25" x14ac:dyDescent="0.35">
      <c r="A1130" s="43" t="s">
        <v>3227</v>
      </c>
      <c r="B1130" s="59" t="s">
        <v>3228</v>
      </c>
      <c r="C1130" s="61" t="s">
        <v>3229</v>
      </c>
      <c r="D1130" s="153"/>
      <c r="E1130" s="49"/>
      <c r="G1130" s="73"/>
    </row>
    <row r="1131" spans="1:9" ht="23.25" x14ac:dyDescent="0.35">
      <c r="A1131" s="43" t="s">
        <v>3230</v>
      </c>
      <c r="B1131" s="59" t="s">
        <v>3231</v>
      </c>
      <c r="C1131" s="61"/>
      <c r="D1131" s="153"/>
      <c r="E1131" s="49"/>
      <c r="G1131" s="73"/>
    </row>
    <row r="1132" spans="1:9" ht="23.25" x14ac:dyDescent="0.35">
      <c r="A1132" s="43" t="s">
        <v>3232</v>
      </c>
      <c r="B1132" s="128" t="s">
        <v>3233</v>
      </c>
      <c r="C1132" s="45" t="s">
        <v>3234</v>
      </c>
    </row>
    <row r="1133" spans="1:9" ht="23.25" x14ac:dyDescent="0.35">
      <c r="A1133" s="43" t="s">
        <v>3235</v>
      </c>
      <c r="B1133" s="128" t="s">
        <v>3236</v>
      </c>
      <c r="C1133" s="50" t="s">
        <v>3237</v>
      </c>
      <c r="D1133" s="56" t="s">
        <v>3238</v>
      </c>
      <c r="F1133" s="46" t="s">
        <v>3239</v>
      </c>
      <c r="G1133" s="57" t="s">
        <v>3240</v>
      </c>
    </row>
    <row r="1134" spans="1:9" ht="23.25" x14ac:dyDescent="0.35">
      <c r="A1134" s="43" t="s">
        <v>3241</v>
      </c>
      <c r="B1134" s="128" t="s">
        <v>2651</v>
      </c>
      <c r="C1134" s="50" t="s">
        <v>3242</v>
      </c>
      <c r="D1134" s="56"/>
      <c r="F1134" s="46"/>
      <c r="G1134" s="57"/>
    </row>
    <row r="1135" spans="1:9" ht="23.25" x14ac:dyDescent="0.35">
      <c r="A1135" s="43" t="s">
        <v>3243</v>
      </c>
      <c r="B1135" s="128" t="s">
        <v>3244</v>
      </c>
      <c r="C1135" s="45" t="s">
        <v>3245</v>
      </c>
      <c r="D1135" s="63" t="s">
        <v>3246</v>
      </c>
      <c r="G1135" s="57"/>
    </row>
    <row r="1136" spans="1:9" ht="23.25" x14ac:dyDescent="0.35">
      <c r="A1136" s="43" t="s">
        <v>3247</v>
      </c>
      <c r="E1136" s="46" t="s">
        <v>3248</v>
      </c>
      <c r="F1136" s="38" t="s">
        <v>3207</v>
      </c>
    </row>
    <row r="1137" spans="1:8" ht="23.25" x14ac:dyDescent="0.35">
      <c r="A1137" s="43" t="s">
        <v>3249</v>
      </c>
      <c r="B1137" s="44" t="s">
        <v>3250</v>
      </c>
    </row>
    <row r="1138" spans="1:8" ht="23.25" x14ac:dyDescent="0.35">
      <c r="A1138" s="43" t="s">
        <v>3251</v>
      </c>
      <c r="B1138" s="44" t="s">
        <v>3252</v>
      </c>
    </row>
    <row r="1139" spans="1:8" ht="23.25" x14ac:dyDescent="0.35">
      <c r="A1139" s="43" t="s">
        <v>3253</v>
      </c>
      <c r="B1139" s="44" t="s">
        <v>3254</v>
      </c>
    </row>
    <row r="1140" spans="1:8" ht="23.25" x14ac:dyDescent="0.35">
      <c r="A1140" s="43" t="s">
        <v>3255</v>
      </c>
      <c r="B1140" s="44" t="s">
        <v>3256</v>
      </c>
    </row>
    <row r="1141" spans="1:8" ht="23.25" x14ac:dyDescent="0.35">
      <c r="A1141" s="43" t="s">
        <v>3257</v>
      </c>
      <c r="B1141" s="44" t="s">
        <v>3258</v>
      </c>
      <c r="E1141" s="63" t="s">
        <v>3259</v>
      </c>
    </row>
    <row r="1142" spans="1:8" ht="23.25" x14ac:dyDescent="0.35">
      <c r="A1142" s="43" t="s">
        <v>3260</v>
      </c>
      <c r="B1142" s="44" t="s">
        <v>3261</v>
      </c>
    </row>
    <row r="1143" spans="1:8" ht="23.25" x14ac:dyDescent="0.35">
      <c r="A1143" s="43" t="s">
        <v>3262</v>
      </c>
      <c r="B1143" s="44" t="s">
        <v>3263</v>
      </c>
      <c r="D1143" s="46" t="s">
        <v>3264</v>
      </c>
      <c r="G1143" s="38" t="s">
        <v>558</v>
      </c>
    </row>
    <row r="1144" spans="1:8" ht="23.25" x14ac:dyDescent="0.35">
      <c r="A1144" s="43" t="s">
        <v>3265</v>
      </c>
      <c r="B1144" s="44" t="s">
        <v>3266</v>
      </c>
    </row>
    <row r="1145" spans="1:8" ht="23.25" x14ac:dyDescent="0.35">
      <c r="A1145" s="43" t="s">
        <v>3267</v>
      </c>
      <c r="B1145" s="44" t="s">
        <v>3268</v>
      </c>
      <c r="D1145" s="46" t="s">
        <v>3269</v>
      </c>
    </row>
    <row r="1146" spans="1:8" ht="23.25" x14ac:dyDescent="0.35">
      <c r="A1146" s="43" t="s">
        <v>3270</v>
      </c>
      <c r="B1146" s="44" t="s">
        <v>3271</v>
      </c>
      <c r="C1146" s="45" t="s">
        <v>3272</v>
      </c>
      <c r="D1146" s="46" t="s">
        <v>3271</v>
      </c>
    </row>
    <row r="1147" spans="1:8" ht="23.25" x14ac:dyDescent="0.35">
      <c r="A1147" s="43" t="s">
        <v>3273</v>
      </c>
      <c r="B1147" s="44" t="s">
        <v>3274</v>
      </c>
      <c r="C1147" s="82" t="s">
        <v>3275</v>
      </c>
    </row>
    <row r="1148" spans="1:8" ht="23.25" x14ac:dyDescent="0.35">
      <c r="A1148" s="43" t="s">
        <v>3276</v>
      </c>
      <c r="C1148" s="82" t="s">
        <v>3277</v>
      </c>
    </row>
    <row r="1149" spans="1:8" ht="23.25" x14ac:dyDescent="0.35">
      <c r="A1149" s="43" t="s">
        <v>3278</v>
      </c>
      <c r="B1149" s="44" t="s">
        <v>3279</v>
      </c>
      <c r="H1149" s="38" t="s">
        <v>3280</v>
      </c>
    </row>
    <row r="1150" spans="1:8" ht="23.25" x14ac:dyDescent="0.35">
      <c r="A1150" s="43" t="s">
        <v>3281</v>
      </c>
      <c r="B1150" s="44" t="s">
        <v>3282</v>
      </c>
      <c r="C1150" s="61" t="s">
        <v>3283</v>
      </c>
      <c r="D1150" s="153" t="s">
        <v>3284</v>
      </c>
      <c r="E1150" s="153" t="s">
        <v>3285</v>
      </c>
      <c r="F1150" s="46" t="s">
        <v>3286</v>
      </c>
      <c r="G1150" s="96" t="s">
        <v>3287</v>
      </c>
    </row>
    <row r="1151" spans="1:8" ht="23.25" x14ac:dyDescent="0.35">
      <c r="A1151" s="43" t="s">
        <v>3288</v>
      </c>
      <c r="B1151" s="44" t="s">
        <v>3289</v>
      </c>
      <c r="C1151" s="61" t="s">
        <v>3290</v>
      </c>
      <c r="D1151" s="46" t="s">
        <v>3291</v>
      </c>
      <c r="F1151" s="38" t="s">
        <v>3292</v>
      </c>
    </row>
    <row r="1152" spans="1:8" ht="23.25" x14ac:dyDescent="0.35">
      <c r="A1152" s="43" t="s">
        <v>3293</v>
      </c>
      <c r="B1152" s="44" t="s">
        <v>3294</v>
      </c>
      <c r="C1152" s="199" t="s">
        <v>3295</v>
      </c>
      <c r="E1152" s="95" t="s">
        <v>3296</v>
      </c>
    </row>
    <row r="1153" spans="1:6" ht="23.25" x14ac:dyDescent="0.35">
      <c r="A1153" s="43" t="s">
        <v>3297</v>
      </c>
      <c r="B1153" s="44" t="s">
        <v>3298</v>
      </c>
      <c r="C1153" s="199"/>
      <c r="E1153" s="95"/>
    </row>
    <row r="1154" spans="1:6" ht="23.25" x14ac:dyDescent="0.35">
      <c r="A1154" s="87" t="s">
        <v>3299</v>
      </c>
      <c r="B1154" s="134" t="s">
        <v>3300</v>
      </c>
      <c r="C1154" s="135" t="s">
        <v>3301</v>
      </c>
      <c r="D1154" s="38" t="s">
        <v>3302</v>
      </c>
      <c r="E1154" s="180" t="s">
        <v>3303</v>
      </c>
    </row>
    <row r="1155" spans="1:6" ht="23.25" x14ac:dyDescent="0.35">
      <c r="A1155" s="43" t="s">
        <v>3304</v>
      </c>
      <c r="B1155" s="44" t="s">
        <v>3305</v>
      </c>
    </row>
    <row r="1156" spans="1:6" ht="23.25" x14ac:dyDescent="0.35">
      <c r="A1156" s="43" t="s">
        <v>3306</v>
      </c>
      <c r="C1156" s="45" t="s">
        <v>3307</v>
      </c>
    </row>
    <row r="1157" spans="1:6" ht="23.25" x14ac:dyDescent="0.35">
      <c r="A1157" s="43" t="s">
        <v>3308</v>
      </c>
      <c r="B1157" s="44" t="s">
        <v>3309</v>
      </c>
      <c r="C1157" s="45" t="s">
        <v>3310</v>
      </c>
    </row>
    <row r="1158" spans="1:6" ht="23.25" x14ac:dyDescent="0.35">
      <c r="A1158" s="43" t="s">
        <v>3311</v>
      </c>
    </row>
    <row r="1159" spans="1:6" ht="23.25" x14ac:dyDescent="0.35">
      <c r="A1159" s="43" t="s">
        <v>3312</v>
      </c>
      <c r="C1159" s="45" t="s">
        <v>3313</v>
      </c>
      <c r="D1159" s="200"/>
    </row>
    <row r="1160" spans="1:6" ht="23.25" x14ac:dyDescent="0.35">
      <c r="A1160" s="43" t="s">
        <v>3314</v>
      </c>
      <c r="B1160" s="44" t="s">
        <v>3315</v>
      </c>
      <c r="D1160" s="200"/>
      <c r="E1160" s="201" t="s">
        <v>3316</v>
      </c>
    </row>
    <row r="1161" spans="1:6" ht="23.25" x14ac:dyDescent="0.35">
      <c r="A1161" s="43" t="s">
        <v>3317</v>
      </c>
      <c r="B1161" s="44" t="s">
        <v>3318</v>
      </c>
    </row>
    <row r="1162" spans="1:6" ht="23.25" x14ac:dyDescent="0.35">
      <c r="A1162" s="43" t="s">
        <v>3319</v>
      </c>
      <c r="B1162" s="44" t="s">
        <v>3320</v>
      </c>
    </row>
    <row r="1163" spans="1:6" ht="23.25" x14ac:dyDescent="0.35">
      <c r="A1163" s="43" t="s">
        <v>3321</v>
      </c>
      <c r="B1163" s="44" t="s">
        <v>3322</v>
      </c>
      <c r="D1163" s="46" t="s">
        <v>3323</v>
      </c>
    </row>
    <row r="1164" spans="1:6" ht="23.25" x14ac:dyDescent="0.35">
      <c r="A1164" s="43" t="s">
        <v>3324</v>
      </c>
      <c r="B1164" s="44" t="s">
        <v>3325</v>
      </c>
    </row>
    <row r="1165" spans="1:6" ht="23.25" x14ac:dyDescent="0.35">
      <c r="A1165" s="43" t="s">
        <v>3326</v>
      </c>
      <c r="B1165" s="44" t="s">
        <v>3327</v>
      </c>
    </row>
    <row r="1166" spans="1:6" ht="46.5" x14ac:dyDescent="0.35">
      <c r="A1166" s="43" t="s">
        <v>3328</v>
      </c>
      <c r="B1166" s="128" t="s">
        <v>3329</v>
      </c>
      <c r="C1166" s="45" t="s">
        <v>3330</v>
      </c>
      <c r="D1166" s="46" t="s">
        <v>3026</v>
      </c>
      <c r="E1166" s="46" t="s">
        <v>3331</v>
      </c>
    </row>
    <row r="1167" spans="1:6" ht="23.25" x14ac:dyDescent="0.35">
      <c r="A1167" s="43" t="s">
        <v>3332</v>
      </c>
      <c r="C1167" s="45" t="s">
        <v>3333</v>
      </c>
      <c r="F1167" s="38" t="s">
        <v>3334</v>
      </c>
    </row>
    <row r="1168" spans="1:6" ht="23.25" x14ac:dyDescent="0.35">
      <c r="A1168" s="43" t="s">
        <v>3335</v>
      </c>
      <c r="B1168" s="44" t="s">
        <v>3336</v>
      </c>
      <c r="C1168" s="45" t="s">
        <v>3337</v>
      </c>
      <c r="E1168" s="46" t="s">
        <v>3338</v>
      </c>
    </row>
    <row r="1169" spans="1:7" ht="23.25" x14ac:dyDescent="0.35">
      <c r="A1169" s="43" t="s">
        <v>3339</v>
      </c>
      <c r="B1169" s="44" t="s">
        <v>3340</v>
      </c>
      <c r="E1169" s="46" t="s">
        <v>3341</v>
      </c>
    </row>
    <row r="1170" spans="1:7" ht="23.25" x14ac:dyDescent="0.35">
      <c r="A1170" s="43" t="s">
        <v>3342</v>
      </c>
      <c r="C1170" s="45" t="s">
        <v>3343</v>
      </c>
    </row>
    <row r="1171" spans="1:7" ht="23.25" x14ac:dyDescent="0.35">
      <c r="A1171" s="43" t="s">
        <v>3344</v>
      </c>
      <c r="B1171" s="44" t="s">
        <v>3345</v>
      </c>
    </row>
    <row r="1172" spans="1:7" ht="23.25" x14ac:dyDescent="0.35">
      <c r="A1172" s="43" t="s">
        <v>3346</v>
      </c>
      <c r="C1172" s="45" t="s">
        <v>3347</v>
      </c>
    </row>
    <row r="1173" spans="1:7" ht="23.25" x14ac:dyDescent="0.35">
      <c r="A1173" s="43" t="s">
        <v>3348</v>
      </c>
      <c r="B1173" s="44" t="s">
        <v>3349</v>
      </c>
      <c r="C1173" s="45" t="s">
        <v>3350</v>
      </c>
      <c r="E1173" s="46" t="s">
        <v>3351</v>
      </c>
    </row>
    <row r="1174" spans="1:7" ht="23.25" x14ac:dyDescent="0.35">
      <c r="A1174" s="43" t="s">
        <v>3352</v>
      </c>
      <c r="B1174" s="44" t="s">
        <v>3353</v>
      </c>
      <c r="C1174" s="45" t="s">
        <v>3354</v>
      </c>
      <c r="E1174" s="46" t="s">
        <v>3355</v>
      </c>
    </row>
    <row r="1175" spans="1:7" ht="23.25" x14ac:dyDescent="0.35">
      <c r="A1175" s="43" t="s">
        <v>3356</v>
      </c>
      <c r="C1175" s="45" t="s">
        <v>3357</v>
      </c>
      <c r="D1175" s="63" t="s">
        <v>3358</v>
      </c>
      <c r="G1175" s="38" t="s">
        <v>3359</v>
      </c>
    </row>
    <row r="1176" spans="1:7" ht="23.25" x14ac:dyDescent="0.35">
      <c r="A1176" s="43" t="s">
        <v>3360</v>
      </c>
      <c r="B1176" s="44" t="s">
        <v>3361</v>
      </c>
    </row>
    <row r="1177" spans="1:7" ht="23.25" x14ac:dyDescent="0.35">
      <c r="A1177" s="43" t="s">
        <v>3362</v>
      </c>
      <c r="C1177" s="45" t="s">
        <v>3363</v>
      </c>
      <c r="D1177" s="46" t="s">
        <v>3364</v>
      </c>
      <c r="E1177" s="46" t="s">
        <v>3365</v>
      </c>
    </row>
    <row r="1178" spans="1:7" ht="23.25" x14ac:dyDescent="0.35">
      <c r="A1178" s="43" t="s">
        <v>3366</v>
      </c>
      <c r="C1178" s="45" t="s">
        <v>3367</v>
      </c>
    </row>
    <row r="1179" spans="1:7" ht="23.25" x14ac:dyDescent="0.35">
      <c r="A1179" s="43" t="s">
        <v>3368</v>
      </c>
      <c r="B1179" s="44" t="s">
        <v>3369</v>
      </c>
    </row>
    <row r="1180" spans="1:7" ht="23.25" x14ac:dyDescent="0.35">
      <c r="A1180" s="43" t="s">
        <v>3370</v>
      </c>
      <c r="B1180" s="44" t="s">
        <v>3371</v>
      </c>
    </row>
    <row r="1181" spans="1:7" ht="23.25" x14ac:dyDescent="0.35">
      <c r="A1181" s="43" t="s">
        <v>3372</v>
      </c>
      <c r="B1181" s="44" t="s">
        <v>3373</v>
      </c>
      <c r="C1181" s="45" t="s">
        <v>3374</v>
      </c>
      <c r="D1181" s="46" t="s">
        <v>3375</v>
      </c>
      <c r="E1181" s="63" t="s">
        <v>3376</v>
      </c>
    </row>
    <row r="1182" spans="1:7" ht="23.25" x14ac:dyDescent="0.35">
      <c r="A1182" s="43" t="s">
        <v>3377</v>
      </c>
      <c r="C1182" s="45" t="s">
        <v>2903</v>
      </c>
    </row>
    <row r="1183" spans="1:7" ht="23.25" x14ac:dyDescent="0.35">
      <c r="A1183" s="43" t="s">
        <v>3378</v>
      </c>
      <c r="B1183" s="44" t="s">
        <v>3379</v>
      </c>
      <c r="C1183" s="45" t="s">
        <v>3380</v>
      </c>
    </row>
    <row r="1184" spans="1:7" ht="23.25" x14ac:dyDescent="0.35">
      <c r="A1184" s="43" t="s">
        <v>3381</v>
      </c>
      <c r="C1184" s="45" t="s">
        <v>3382</v>
      </c>
    </row>
    <row r="1185" spans="1:7" ht="23.25" x14ac:dyDescent="0.35">
      <c r="A1185" s="43" t="s">
        <v>3383</v>
      </c>
      <c r="B1185" s="59" t="s">
        <v>3384</v>
      </c>
      <c r="C1185" s="45" t="s">
        <v>3385</v>
      </c>
    </row>
    <row r="1186" spans="1:7" ht="23.25" x14ac:dyDescent="0.35">
      <c r="A1186" s="43" t="s">
        <v>3386</v>
      </c>
      <c r="B1186" s="44" t="s">
        <v>3387</v>
      </c>
    </row>
    <row r="1187" spans="1:7" ht="23.25" x14ac:dyDescent="0.35">
      <c r="A1187" s="43" t="s">
        <v>3388</v>
      </c>
      <c r="B1187" s="44" t="s">
        <v>2250</v>
      </c>
      <c r="C1187" s="45" t="s">
        <v>3389</v>
      </c>
      <c r="D1187" s="46" t="s">
        <v>3390</v>
      </c>
      <c r="E1187" s="49" t="s">
        <v>3391</v>
      </c>
      <c r="G1187" s="38" t="s">
        <v>3392</v>
      </c>
    </row>
    <row r="1188" spans="1:7" ht="23.25" x14ac:dyDescent="0.35">
      <c r="A1188" s="43" t="s">
        <v>3393</v>
      </c>
      <c r="C1188" s="45" t="s">
        <v>3054</v>
      </c>
    </row>
    <row r="1189" spans="1:7" ht="23.25" x14ac:dyDescent="0.35">
      <c r="A1189" s="43" t="s">
        <v>3394</v>
      </c>
      <c r="C1189" s="45" t="s">
        <v>1930</v>
      </c>
    </row>
    <row r="1190" spans="1:7" ht="23.25" x14ac:dyDescent="0.35">
      <c r="A1190" s="43" t="s">
        <v>3395</v>
      </c>
      <c r="C1190" s="45" t="s">
        <v>3396</v>
      </c>
    </row>
    <row r="1191" spans="1:7" ht="23.25" x14ac:dyDescent="0.35">
      <c r="A1191" s="43" t="s">
        <v>3397</v>
      </c>
      <c r="C1191" s="45" t="s">
        <v>3398</v>
      </c>
    </row>
    <row r="1192" spans="1:7" ht="23.25" x14ac:dyDescent="0.35">
      <c r="A1192" s="43" t="s">
        <v>3399</v>
      </c>
      <c r="B1192" s="44" t="s">
        <v>3400</v>
      </c>
    </row>
    <row r="1193" spans="1:7" ht="23.25" x14ac:dyDescent="0.35">
      <c r="A1193" s="43" t="s">
        <v>3401</v>
      </c>
      <c r="C1193" s="45" t="s">
        <v>3402</v>
      </c>
    </row>
    <row r="1194" spans="1:7" ht="23.25" x14ac:dyDescent="0.35">
      <c r="A1194" s="43" t="s">
        <v>3403</v>
      </c>
      <c r="C1194" s="45" t="s">
        <v>3404</v>
      </c>
    </row>
    <row r="1195" spans="1:7" ht="23.25" x14ac:dyDescent="0.35">
      <c r="A1195" s="43" t="s">
        <v>3405</v>
      </c>
      <c r="B1195" s="44" t="s">
        <v>3406</v>
      </c>
      <c r="C1195" s="45" t="s">
        <v>3407</v>
      </c>
    </row>
    <row r="1196" spans="1:7" ht="23.25" x14ac:dyDescent="0.35">
      <c r="A1196" s="43" t="s">
        <v>3408</v>
      </c>
      <c r="C1196" s="45" t="s">
        <v>1930</v>
      </c>
    </row>
    <row r="1197" spans="1:7" ht="23.25" x14ac:dyDescent="0.35">
      <c r="A1197" s="43" t="s">
        <v>3409</v>
      </c>
      <c r="B1197" s="44" t="s">
        <v>3410</v>
      </c>
    </row>
    <row r="1198" spans="1:7" ht="23.25" x14ac:dyDescent="0.35">
      <c r="A1198" s="43" t="s">
        <v>3411</v>
      </c>
      <c r="C1198" s="45" t="s">
        <v>3412</v>
      </c>
    </row>
    <row r="1199" spans="1:7" ht="23.25" x14ac:dyDescent="0.35">
      <c r="A1199" s="43" t="s">
        <v>3413</v>
      </c>
      <c r="B1199" s="44" t="s">
        <v>3414</v>
      </c>
    </row>
    <row r="1200" spans="1:7" ht="23.25" x14ac:dyDescent="0.35">
      <c r="A1200" s="43" t="s">
        <v>3415</v>
      </c>
      <c r="C1200" s="45" t="s">
        <v>3416</v>
      </c>
    </row>
    <row r="1201" spans="1:5" ht="23.25" x14ac:dyDescent="0.35">
      <c r="A1201" s="43" t="s">
        <v>3417</v>
      </c>
      <c r="B1201" s="44" t="s">
        <v>3418</v>
      </c>
      <c r="C1201" s="45" t="s">
        <v>558</v>
      </c>
    </row>
    <row r="1202" spans="1:5" ht="23.25" x14ac:dyDescent="0.35">
      <c r="A1202" s="43" t="s">
        <v>3419</v>
      </c>
      <c r="C1202" s="45" t="s">
        <v>3420</v>
      </c>
    </row>
    <row r="1203" spans="1:5" ht="23.25" x14ac:dyDescent="0.35">
      <c r="A1203" s="43" t="s">
        <v>3421</v>
      </c>
      <c r="E1203" s="47" t="s">
        <v>3422</v>
      </c>
    </row>
    <row r="1204" spans="1:5" ht="23.25" x14ac:dyDescent="0.35">
      <c r="A1204" s="43" t="s">
        <v>3423</v>
      </c>
      <c r="E1204" s="46" t="s">
        <v>3424</v>
      </c>
    </row>
    <row r="1205" spans="1:5" ht="23.25" x14ac:dyDescent="0.35">
      <c r="A1205" s="43" t="s">
        <v>3425</v>
      </c>
      <c r="B1205" s="44" t="s">
        <v>1814</v>
      </c>
    </row>
    <row r="1206" spans="1:5" ht="23.25" x14ac:dyDescent="0.35">
      <c r="A1206" s="43" t="s">
        <v>3426</v>
      </c>
      <c r="B1206" s="44" t="s">
        <v>3427</v>
      </c>
    </row>
    <row r="1207" spans="1:5" ht="34.5" customHeight="1" x14ac:dyDescent="0.35">
      <c r="A1207" s="43" t="s">
        <v>3428</v>
      </c>
      <c r="B1207" s="44" t="s">
        <v>3429</v>
      </c>
    </row>
    <row r="1208" spans="1:5" ht="23.25" x14ac:dyDescent="0.35">
      <c r="A1208" s="43" t="s">
        <v>3430</v>
      </c>
      <c r="B1208" s="44" t="s">
        <v>3431</v>
      </c>
    </row>
    <row r="1209" spans="1:5" ht="23.25" x14ac:dyDescent="0.35">
      <c r="A1209" s="43" t="s">
        <v>3432</v>
      </c>
      <c r="B1209" s="44" t="s">
        <v>3433</v>
      </c>
    </row>
    <row r="1210" spans="1:5" ht="23.25" x14ac:dyDescent="0.35">
      <c r="A1210" s="43" t="s">
        <v>3434</v>
      </c>
      <c r="B1210" s="44" t="s">
        <v>3435</v>
      </c>
    </row>
    <row r="1211" spans="1:5" ht="23.25" x14ac:dyDescent="0.35">
      <c r="A1211" s="43" t="s">
        <v>3436</v>
      </c>
      <c r="B1211" s="44" t="s">
        <v>3437</v>
      </c>
    </row>
    <row r="1212" spans="1:5" ht="23.25" x14ac:dyDescent="0.35">
      <c r="A1212" s="43" t="s">
        <v>3438</v>
      </c>
      <c r="B1212" s="44" t="s">
        <v>3439</v>
      </c>
    </row>
    <row r="1213" spans="1:5" ht="23.25" x14ac:dyDescent="0.35">
      <c r="A1213" s="43" t="s">
        <v>3440</v>
      </c>
      <c r="B1213" s="44" t="s">
        <v>3441</v>
      </c>
    </row>
    <row r="1214" spans="1:5" ht="23.25" x14ac:dyDescent="0.35">
      <c r="A1214" s="43" t="s">
        <v>3442</v>
      </c>
      <c r="B1214" s="44" t="s">
        <v>3443</v>
      </c>
      <c r="D1214" s="46" t="s">
        <v>3444</v>
      </c>
    </row>
    <row r="1215" spans="1:5" ht="23.25" x14ac:dyDescent="0.35">
      <c r="A1215" s="43" t="s">
        <v>3445</v>
      </c>
      <c r="B1215" s="44" t="s">
        <v>3446</v>
      </c>
      <c r="D1215" s="46" t="s">
        <v>3447</v>
      </c>
    </row>
    <row r="1217" spans="1:5" ht="23.25" x14ac:dyDescent="0.35">
      <c r="A1217" s="43" t="s">
        <v>3448</v>
      </c>
      <c r="B1217" s="44" t="s">
        <v>3449</v>
      </c>
    </row>
    <row r="1218" spans="1:5" ht="23.25" x14ac:dyDescent="0.35">
      <c r="A1218" s="43" t="s">
        <v>3450</v>
      </c>
      <c r="B1218" s="44" t="s">
        <v>3451</v>
      </c>
    </row>
    <row r="1219" spans="1:5" ht="23.25" x14ac:dyDescent="0.35">
      <c r="A1219" s="43" t="s">
        <v>3452</v>
      </c>
      <c r="B1219" s="44" t="s">
        <v>3453</v>
      </c>
    </row>
    <row r="1220" spans="1:5" ht="23.25" x14ac:dyDescent="0.35">
      <c r="A1220" s="43" t="s">
        <v>3454</v>
      </c>
      <c r="B1220" s="44" t="s">
        <v>3455</v>
      </c>
      <c r="C1220" s="45" t="s">
        <v>3456</v>
      </c>
      <c r="D1220" s="46" t="s">
        <v>3457</v>
      </c>
      <c r="E1220" s="202" t="s">
        <v>3458</v>
      </c>
    </row>
    <row r="1221" spans="1:5" ht="23.25" x14ac:dyDescent="0.35">
      <c r="A1221" s="43" t="s">
        <v>3459</v>
      </c>
      <c r="E1221" s="202" t="s">
        <v>3460</v>
      </c>
    </row>
    <row r="1222" spans="1:5" ht="23.25" x14ac:dyDescent="0.35">
      <c r="A1222" s="43" t="s">
        <v>3461</v>
      </c>
      <c r="B1222" s="44" t="s">
        <v>3462</v>
      </c>
    </row>
    <row r="1223" spans="1:5" ht="23.25" x14ac:dyDescent="0.35">
      <c r="A1223" s="43" t="s">
        <v>3463</v>
      </c>
      <c r="B1223" s="44" t="s">
        <v>3464</v>
      </c>
      <c r="C1223" s="45" t="s">
        <v>3465</v>
      </c>
    </row>
    <row r="1224" spans="1:5" ht="23.25" x14ac:dyDescent="0.35">
      <c r="A1224" s="43" t="s">
        <v>3466</v>
      </c>
      <c r="C1224" s="45" t="s">
        <v>3467</v>
      </c>
    </row>
    <row r="1225" spans="1:5" ht="23.25" x14ac:dyDescent="0.35">
      <c r="A1225" s="43" t="s">
        <v>3468</v>
      </c>
      <c r="B1225" s="44" t="s">
        <v>3469</v>
      </c>
    </row>
    <row r="1226" spans="1:5" ht="23.25" x14ac:dyDescent="0.35">
      <c r="A1226" s="43" t="s">
        <v>3470</v>
      </c>
      <c r="B1226" s="44" t="s">
        <v>3471</v>
      </c>
    </row>
    <row r="1227" spans="1:5" ht="23.25" x14ac:dyDescent="0.35">
      <c r="A1227" s="43" t="s">
        <v>3472</v>
      </c>
      <c r="B1227" s="44" t="s">
        <v>3473</v>
      </c>
    </row>
    <row r="1228" spans="1:5" ht="23.25" x14ac:dyDescent="0.35">
      <c r="A1228" s="43" t="s">
        <v>3474</v>
      </c>
      <c r="B1228" s="44" t="s">
        <v>3475</v>
      </c>
      <c r="C1228" s="45" t="s">
        <v>3476</v>
      </c>
    </row>
    <row r="1229" spans="1:5" ht="23.25" x14ac:dyDescent="0.35">
      <c r="A1229" s="43" t="s">
        <v>3477</v>
      </c>
      <c r="B1229" s="44" t="s">
        <v>3478</v>
      </c>
      <c r="C1229" s="45" t="s">
        <v>3479</v>
      </c>
    </row>
    <row r="1230" spans="1:5" ht="23.25" x14ac:dyDescent="0.35">
      <c r="A1230" s="43" t="s">
        <v>3480</v>
      </c>
      <c r="B1230" s="44" t="s">
        <v>3481</v>
      </c>
      <c r="C1230" s="45" t="s">
        <v>3482</v>
      </c>
    </row>
    <row r="1231" spans="1:5" ht="23.25" x14ac:dyDescent="0.35">
      <c r="A1231" s="43" t="s">
        <v>3483</v>
      </c>
      <c r="B1231" s="44" t="s">
        <v>3484</v>
      </c>
      <c r="D1231" s="46" t="s">
        <v>3485</v>
      </c>
    </row>
    <row r="1232" spans="1:5" ht="23.25" x14ac:dyDescent="0.35">
      <c r="A1232" s="43" t="s">
        <v>3486</v>
      </c>
      <c r="B1232" s="44" t="s">
        <v>3487</v>
      </c>
    </row>
    <row r="1233" spans="1:6" ht="23.25" x14ac:dyDescent="0.35">
      <c r="A1233" s="43" t="s">
        <v>3488</v>
      </c>
      <c r="B1233" s="44" t="s">
        <v>3489</v>
      </c>
      <c r="C1233" s="77" t="s">
        <v>3490</v>
      </c>
      <c r="D1233" s="46" t="s">
        <v>3491</v>
      </c>
    </row>
    <row r="1234" spans="1:6" ht="23.25" x14ac:dyDescent="0.35">
      <c r="A1234" s="43" t="s">
        <v>3492</v>
      </c>
      <c r="B1234" s="44" t="s">
        <v>3493</v>
      </c>
    </row>
    <row r="1235" spans="1:6" ht="23.25" x14ac:dyDescent="0.35">
      <c r="A1235" s="43" t="s">
        <v>3494</v>
      </c>
      <c r="B1235" s="44" t="s">
        <v>3495</v>
      </c>
    </row>
    <row r="1236" spans="1:6" ht="23.25" x14ac:dyDescent="0.35">
      <c r="A1236" s="43" t="s">
        <v>3496</v>
      </c>
      <c r="B1236" s="44" t="s">
        <v>3497</v>
      </c>
    </row>
    <row r="1237" spans="1:6" ht="23.25" x14ac:dyDescent="0.35">
      <c r="A1237" s="43" t="s">
        <v>3498</v>
      </c>
      <c r="B1237" s="44" t="s">
        <v>3499</v>
      </c>
    </row>
    <row r="1238" spans="1:6" ht="23.25" x14ac:dyDescent="0.35">
      <c r="A1238" s="43" t="s">
        <v>3500</v>
      </c>
      <c r="E1238" s="46" t="s">
        <v>3501</v>
      </c>
    </row>
    <row r="1239" spans="1:6" ht="23.25" x14ac:dyDescent="0.35">
      <c r="A1239" s="43" t="s">
        <v>982</v>
      </c>
      <c r="C1239" s="45" t="s">
        <v>983</v>
      </c>
    </row>
    <row r="1240" spans="1:6" ht="23.25" x14ac:dyDescent="0.35">
      <c r="A1240" s="83" t="s">
        <v>3502</v>
      </c>
      <c r="B1240" s="44" t="s">
        <v>3503</v>
      </c>
      <c r="C1240" s="159" t="s">
        <v>3504</v>
      </c>
    </row>
    <row r="1241" spans="1:6" ht="23.25" x14ac:dyDescent="0.35">
      <c r="A1241" s="43" t="s">
        <v>3505</v>
      </c>
      <c r="E1241" s="46" t="s">
        <v>3506</v>
      </c>
    </row>
    <row r="1242" spans="1:6" ht="23.25" x14ac:dyDescent="0.35">
      <c r="A1242" s="43" t="s">
        <v>3507</v>
      </c>
      <c r="B1242" s="44" t="s">
        <v>3508</v>
      </c>
    </row>
    <row r="1243" spans="1:6" ht="23.25" x14ac:dyDescent="0.35">
      <c r="A1243" s="43" t="s">
        <v>3509</v>
      </c>
      <c r="B1243" s="44" t="s">
        <v>3510</v>
      </c>
      <c r="D1243" s="46" t="s">
        <v>3511</v>
      </c>
      <c r="F1243" s="38" t="s">
        <v>3512</v>
      </c>
    </row>
    <row r="1244" spans="1:6" ht="23.25" x14ac:dyDescent="0.35">
      <c r="A1244" s="43" t="s">
        <v>3513</v>
      </c>
      <c r="B1244" s="44" t="s">
        <v>3514</v>
      </c>
      <c r="C1244" s="45" t="s">
        <v>2575</v>
      </c>
      <c r="D1244" s="46" t="s">
        <v>3515</v>
      </c>
      <c r="E1244" s="46" t="s">
        <v>3516</v>
      </c>
      <c r="F1244" s="38" t="s">
        <v>3517</v>
      </c>
    </row>
    <row r="1245" spans="1:6" ht="23.25" x14ac:dyDescent="0.35">
      <c r="A1245" s="43" t="s">
        <v>3518</v>
      </c>
      <c r="B1245" s="44" t="s">
        <v>3519</v>
      </c>
    </row>
    <row r="1246" spans="1:6" ht="23.25" x14ac:dyDescent="0.35">
      <c r="A1246" s="43" t="s">
        <v>3520</v>
      </c>
      <c r="B1246" s="44" t="s">
        <v>3521</v>
      </c>
    </row>
    <row r="1247" spans="1:6" ht="23.25" x14ac:dyDescent="0.35">
      <c r="A1247" s="43" t="s">
        <v>3522</v>
      </c>
      <c r="B1247" s="44" t="s">
        <v>3523</v>
      </c>
      <c r="C1247" s="45" t="s">
        <v>3524</v>
      </c>
    </row>
    <row r="1248" spans="1:6" ht="46.5" x14ac:dyDescent="0.25">
      <c r="A1248" s="203" t="s">
        <v>3525</v>
      </c>
      <c r="B1248" s="74" t="s">
        <v>3526</v>
      </c>
      <c r="C1248" s="77" t="s">
        <v>3527</v>
      </c>
      <c r="D1248" s="170" t="s">
        <v>3528</v>
      </c>
      <c r="E1248" s="80" t="s">
        <v>3529</v>
      </c>
    </row>
    <row r="1249" spans="1:8" ht="23.25" x14ac:dyDescent="0.35">
      <c r="A1249" s="43" t="s">
        <v>3530</v>
      </c>
      <c r="B1249" s="128" t="s">
        <v>3531</v>
      </c>
    </row>
    <row r="1250" spans="1:8" ht="21" customHeight="1" x14ac:dyDescent="0.35">
      <c r="A1250" s="43" t="s">
        <v>3532</v>
      </c>
      <c r="B1250" s="44" t="s">
        <v>3478</v>
      </c>
    </row>
    <row r="1251" spans="1:8" ht="18" customHeight="1" x14ac:dyDescent="0.35">
      <c r="A1251" s="43" t="s">
        <v>3533</v>
      </c>
      <c r="C1251" s="45" t="s">
        <v>3534</v>
      </c>
    </row>
    <row r="1252" spans="1:8" ht="18" customHeight="1" x14ac:dyDescent="0.35">
      <c r="A1252" s="43" t="s">
        <v>3535</v>
      </c>
      <c r="B1252" s="44" t="s">
        <v>3536</v>
      </c>
    </row>
    <row r="1253" spans="1:8" ht="23.25" x14ac:dyDescent="0.35">
      <c r="A1253" s="83" t="s">
        <v>3537</v>
      </c>
      <c r="D1253" s="47" t="s">
        <v>1037</v>
      </c>
      <c r="E1253" s="45"/>
      <c r="F1253" s="133" t="s">
        <v>3538</v>
      </c>
    </row>
    <row r="1254" spans="1:8" ht="23.25" x14ac:dyDescent="0.35">
      <c r="A1254" s="83" t="s">
        <v>3539</v>
      </c>
      <c r="B1254" s="44" t="s">
        <v>3540</v>
      </c>
      <c r="C1254" s="45" t="s">
        <v>3541</v>
      </c>
      <c r="D1254" s="45" t="s">
        <v>3542</v>
      </c>
      <c r="E1254" s="45"/>
      <c r="G1254" s="204" t="s">
        <v>3543</v>
      </c>
    </row>
    <row r="1255" spans="1:8" ht="84.75" customHeight="1" x14ac:dyDescent="0.35">
      <c r="A1255" s="83" t="s">
        <v>3544</v>
      </c>
      <c r="B1255" s="81" t="s">
        <v>3545</v>
      </c>
      <c r="C1255" s="77" t="s">
        <v>3546</v>
      </c>
      <c r="D1255" s="47" t="s">
        <v>3547</v>
      </c>
      <c r="E1255" s="45" t="s">
        <v>3548</v>
      </c>
      <c r="F1255" s="205" t="s">
        <v>3549</v>
      </c>
      <c r="G1255" s="206"/>
    </row>
    <row r="1256" spans="1:8" ht="23.25" x14ac:dyDescent="0.35">
      <c r="A1256" s="83" t="s">
        <v>3544</v>
      </c>
      <c r="B1256" s="44" t="s">
        <v>3550</v>
      </c>
      <c r="C1256" s="45" t="s">
        <v>3551</v>
      </c>
      <c r="D1256" s="47" t="s">
        <v>3552</v>
      </c>
      <c r="E1256" s="45" t="s">
        <v>3553</v>
      </c>
      <c r="F1256" s="207"/>
    </row>
    <row r="1257" spans="1:8" ht="23.25" x14ac:dyDescent="0.35">
      <c r="A1257" s="83" t="s">
        <v>3554</v>
      </c>
      <c r="B1257" s="44" t="s">
        <v>3555</v>
      </c>
      <c r="D1257" s="47"/>
      <c r="E1257" s="45"/>
    </row>
    <row r="1258" spans="1:8" ht="23.25" x14ac:dyDescent="0.35">
      <c r="A1258" s="83" t="s">
        <v>3556</v>
      </c>
      <c r="B1258" s="44" t="s">
        <v>3557</v>
      </c>
      <c r="D1258" s="47"/>
      <c r="E1258" s="45" t="s">
        <v>3558</v>
      </c>
      <c r="H1258" s="73" t="s">
        <v>3559</v>
      </c>
    </row>
    <row r="1259" spans="1:8" ht="21" x14ac:dyDescent="0.35">
      <c r="A1259" s="208" t="s">
        <v>3560</v>
      </c>
      <c r="B1259" s="182" t="s">
        <v>3561</v>
      </c>
      <c r="D1259" s="47"/>
      <c r="E1259" s="118" t="s">
        <v>3562</v>
      </c>
      <c r="G1259" s="118" t="s">
        <v>3563</v>
      </c>
      <c r="H1259" s="73"/>
    </row>
    <row r="1260" spans="1:8" ht="21" x14ac:dyDescent="0.35">
      <c r="A1260" s="83" t="s">
        <v>3564</v>
      </c>
      <c r="B1260" s="114" t="s">
        <v>3565</v>
      </c>
      <c r="C1260" s="114"/>
      <c r="D1260" s="114"/>
      <c r="E1260" s="209"/>
    </row>
    <row r="1261" spans="1:8" ht="23.25" x14ac:dyDescent="0.35">
      <c r="A1261" s="83" t="s">
        <v>3564</v>
      </c>
      <c r="B1261" s="59" t="s">
        <v>3566</v>
      </c>
      <c r="C1261" s="45" t="s">
        <v>3567</v>
      </c>
      <c r="D1261" s="47"/>
      <c r="E1261" s="45"/>
    </row>
    <row r="1262" spans="1:8" ht="23.25" x14ac:dyDescent="0.35">
      <c r="A1262" s="83" t="s">
        <v>3568</v>
      </c>
      <c r="B1262" s="44" t="s">
        <v>3569</v>
      </c>
      <c r="D1262" s="47"/>
      <c r="E1262" s="45"/>
    </row>
    <row r="1263" spans="1:8" ht="23.25" x14ac:dyDescent="0.35">
      <c r="A1263" s="83" t="s">
        <v>3570</v>
      </c>
      <c r="C1263" s="45" t="s">
        <v>3571</v>
      </c>
      <c r="D1263" s="47"/>
      <c r="E1263" s="45"/>
    </row>
    <row r="1264" spans="1:8" ht="23.25" x14ac:dyDescent="0.35">
      <c r="A1264" s="83" t="s">
        <v>3572</v>
      </c>
      <c r="C1264" s="45" t="s">
        <v>3573</v>
      </c>
      <c r="D1264" s="47"/>
      <c r="E1264" s="45"/>
    </row>
    <row r="1265" spans="1:7" ht="23.25" x14ac:dyDescent="0.35">
      <c r="A1265" s="83" t="s">
        <v>3574</v>
      </c>
      <c r="B1265" s="44" t="s">
        <v>3575</v>
      </c>
      <c r="C1265" s="45" t="s">
        <v>3576</v>
      </c>
      <c r="D1265" s="47"/>
      <c r="E1265" s="45"/>
    </row>
    <row r="1266" spans="1:7" ht="23.25" x14ac:dyDescent="0.35">
      <c r="A1266" s="83" t="s">
        <v>3577</v>
      </c>
      <c r="B1266" s="44" t="s">
        <v>3578</v>
      </c>
      <c r="C1266" s="45" t="s">
        <v>3579</v>
      </c>
      <c r="D1266" s="47"/>
      <c r="E1266" s="45"/>
    </row>
    <row r="1267" spans="1:7" ht="23.25" x14ac:dyDescent="0.35">
      <c r="A1267" s="83" t="s">
        <v>3580</v>
      </c>
      <c r="B1267" s="44" t="s">
        <v>3581</v>
      </c>
      <c r="C1267" s="45" t="s">
        <v>3582</v>
      </c>
      <c r="D1267" s="57" t="s">
        <v>3583</v>
      </c>
      <c r="E1267" s="57" t="s">
        <v>3584</v>
      </c>
    </row>
    <row r="1268" spans="1:7" ht="23.25" x14ac:dyDescent="0.35">
      <c r="A1268" s="83" t="s">
        <v>3585</v>
      </c>
      <c r="B1268" s="44" t="s">
        <v>3586</v>
      </c>
      <c r="D1268" s="47" t="s">
        <v>3587</v>
      </c>
      <c r="E1268" s="45"/>
    </row>
    <row r="1269" spans="1:7" ht="23.25" x14ac:dyDescent="0.35">
      <c r="A1269" s="43" t="s">
        <v>3588</v>
      </c>
      <c r="B1269" s="44" t="s">
        <v>3589</v>
      </c>
    </row>
    <row r="1270" spans="1:7" ht="23.25" x14ac:dyDescent="0.35">
      <c r="A1270" s="43" t="s">
        <v>3590</v>
      </c>
      <c r="B1270" s="44" t="s">
        <v>3591</v>
      </c>
    </row>
    <row r="1271" spans="1:7" ht="23.25" x14ac:dyDescent="0.35">
      <c r="A1271" s="43" t="s">
        <v>3592</v>
      </c>
      <c r="B1271" s="44" t="s">
        <v>3593</v>
      </c>
      <c r="C1271" s="45" t="s">
        <v>3594</v>
      </c>
      <c r="G1271" s="38" t="s">
        <v>3595</v>
      </c>
    </row>
    <row r="1272" spans="1:7" ht="23.25" x14ac:dyDescent="0.35">
      <c r="A1272" s="43" t="s">
        <v>3596</v>
      </c>
      <c r="B1272" s="44" t="s">
        <v>3597</v>
      </c>
      <c r="C1272" s="45" t="s">
        <v>3598</v>
      </c>
    </row>
    <row r="1273" spans="1:7" ht="23.25" x14ac:dyDescent="0.35">
      <c r="A1273" s="43" t="s">
        <v>3599</v>
      </c>
      <c r="B1273" s="44" t="s">
        <v>3600</v>
      </c>
    </row>
    <row r="1274" spans="1:7" ht="23.25" x14ac:dyDescent="0.35">
      <c r="A1274" s="43" t="s">
        <v>3601</v>
      </c>
      <c r="B1274" s="111">
        <v>32422431</v>
      </c>
    </row>
    <row r="1275" spans="1:7" ht="23.25" x14ac:dyDescent="0.35">
      <c r="A1275" s="43" t="s">
        <v>3602</v>
      </c>
      <c r="B1275" s="44" t="s">
        <v>3603</v>
      </c>
      <c r="C1275" s="210" t="s">
        <v>3604</v>
      </c>
      <c r="D1275" s="63" t="s">
        <v>3605</v>
      </c>
      <c r="E1275" s="63" t="s">
        <v>3606</v>
      </c>
    </row>
    <row r="1276" spans="1:7" ht="23.25" x14ac:dyDescent="0.35">
      <c r="A1276" s="43" t="s">
        <v>3607</v>
      </c>
      <c r="B1276" s="59" t="s">
        <v>3608</v>
      </c>
      <c r="C1276" s="45" t="s">
        <v>3609</v>
      </c>
      <c r="D1276" s="63" t="s">
        <v>3610</v>
      </c>
      <c r="E1276" s="63"/>
    </row>
    <row r="1277" spans="1:7" ht="23.25" x14ac:dyDescent="0.35">
      <c r="A1277" s="43" t="s">
        <v>3611</v>
      </c>
      <c r="B1277" s="59" t="s">
        <v>3612</v>
      </c>
      <c r="C1277" s="50" t="s">
        <v>3613</v>
      </c>
      <c r="D1277" s="63"/>
      <c r="E1277" s="63"/>
    </row>
    <row r="1278" spans="1:7" ht="23.25" x14ac:dyDescent="0.35">
      <c r="A1278" s="43" t="s">
        <v>3614</v>
      </c>
      <c r="B1278" s="44" t="s">
        <v>3615</v>
      </c>
      <c r="C1278" s="45" t="s">
        <v>3616</v>
      </c>
      <c r="D1278" s="63" t="s">
        <v>3617</v>
      </c>
      <c r="E1278" s="63"/>
    </row>
    <row r="1279" spans="1:7" ht="23.25" x14ac:dyDescent="0.35">
      <c r="A1279" s="43" t="s">
        <v>3618</v>
      </c>
      <c r="B1279" s="44" t="s">
        <v>3619</v>
      </c>
      <c r="C1279" s="50" t="s">
        <v>3620</v>
      </c>
      <c r="D1279" s="63" t="s">
        <v>3621</v>
      </c>
      <c r="E1279" s="63"/>
    </row>
    <row r="1280" spans="1:7" ht="23.25" x14ac:dyDescent="0.35">
      <c r="A1280" s="43" t="s">
        <v>3622</v>
      </c>
      <c r="B1280" s="44" t="s">
        <v>3623</v>
      </c>
      <c r="E1280" s="46" t="s">
        <v>3624</v>
      </c>
    </row>
    <row r="1281" spans="1:5" ht="23.25" x14ac:dyDescent="0.35">
      <c r="A1281" s="43" t="s">
        <v>3625</v>
      </c>
      <c r="B1281" s="44" t="s">
        <v>2563</v>
      </c>
    </row>
    <row r="1282" spans="1:5" ht="23.25" x14ac:dyDescent="0.35">
      <c r="A1282" s="43" t="s">
        <v>3626</v>
      </c>
      <c r="B1282" s="44" t="s">
        <v>3627</v>
      </c>
    </row>
    <row r="1283" spans="1:5" ht="23.25" x14ac:dyDescent="0.35">
      <c r="A1283" s="43" t="s">
        <v>3628</v>
      </c>
      <c r="B1283" s="44" t="s">
        <v>3629</v>
      </c>
    </row>
    <row r="1284" spans="1:5" ht="23.25" x14ac:dyDescent="0.35">
      <c r="A1284" s="43" t="s">
        <v>3630</v>
      </c>
      <c r="B1284" s="44" t="s">
        <v>3631</v>
      </c>
    </row>
    <row r="1285" spans="1:5" ht="23.25" x14ac:dyDescent="0.35">
      <c r="A1285" s="43" t="s">
        <v>3632</v>
      </c>
      <c r="B1285" s="44" t="s">
        <v>3633</v>
      </c>
      <c r="E1285" s="46" t="s">
        <v>3634</v>
      </c>
    </row>
    <row r="1286" spans="1:5" ht="23.25" x14ac:dyDescent="0.35">
      <c r="A1286" s="43" t="s">
        <v>3635</v>
      </c>
      <c r="B1286" s="44" t="s">
        <v>3636</v>
      </c>
    </row>
    <row r="1287" spans="1:5" ht="23.25" x14ac:dyDescent="0.35">
      <c r="A1287" s="43" t="s">
        <v>3637</v>
      </c>
      <c r="B1287" s="44" t="s">
        <v>3638</v>
      </c>
    </row>
    <row r="1288" spans="1:5" ht="23.25" x14ac:dyDescent="0.35">
      <c r="A1288" s="43" t="s">
        <v>3639</v>
      </c>
      <c r="B1288" s="44" t="s">
        <v>3640</v>
      </c>
      <c r="C1288" s="45" t="s">
        <v>3641</v>
      </c>
      <c r="E1288" s="46" t="s">
        <v>3642</v>
      </c>
    </row>
    <row r="1289" spans="1:5" ht="23.25" x14ac:dyDescent="0.35">
      <c r="A1289" s="43" t="s">
        <v>3643</v>
      </c>
      <c r="B1289" s="44" t="s">
        <v>3644</v>
      </c>
    </row>
    <row r="1290" spans="1:5" ht="23.25" x14ac:dyDescent="0.35">
      <c r="A1290" s="43" t="s">
        <v>3645</v>
      </c>
      <c r="E1290" s="46" t="s">
        <v>3646</v>
      </c>
    </row>
    <row r="1291" spans="1:5" ht="23.25" x14ac:dyDescent="0.35">
      <c r="A1291" s="43" t="s">
        <v>3647</v>
      </c>
      <c r="B1291" s="44" t="s">
        <v>3648</v>
      </c>
    </row>
    <row r="1292" spans="1:5" ht="23.25" x14ac:dyDescent="0.35">
      <c r="A1292" s="43" t="s">
        <v>3649</v>
      </c>
      <c r="B1292" s="44" t="s">
        <v>3650</v>
      </c>
      <c r="C1292" s="45" t="s">
        <v>2637</v>
      </c>
    </row>
    <row r="1293" spans="1:5" ht="23.25" x14ac:dyDescent="0.35">
      <c r="A1293" s="43" t="s">
        <v>3651</v>
      </c>
      <c r="B1293" s="44" t="s">
        <v>3652</v>
      </c>
    </row>
    <row r="1294" spans="1:5" ht="23.25" x14ac:dyDescent="0.35">
      <c r="A1294" s="43" t="s">
        <v>3653</v>
      </c>
      <c r="C1294" s="45" t="s">
        <v>1176</v>
      </c>
    </row>
    <row r="1295" spans="1:5" ht="23.25" x14ac:dyDescent="0.35">
      <c r="A1295" s="43" t="s">
        <v>3654</v>
      </c>
      <c r="B1295" s="44" t="s">
        <v>3655</v>
      </c>
    </row>
    <row r="1296" spans="1:5" ht="23.25" x14ac:dyDescent="0.35">
      <c r="A1296" s="43" t="s">
        <v>3656</v>
      </c>
      <c r="E1296" s="46" t="s">
        <v>1269</v>
      </c>
    </row>
    <row r="1297" spans="1:5" ht="23.25" x14ac:dyDescent="0.35">
      <c r="A1297" s="43" t="s">
        <v>3657</v>
      </c>
      <c r="B1297" s="44" t="s">
        <v>3658</v>
      </c>
      <c r="C1297" s="45" t="s">
        <v>3659</v>
      </c>
      <c r="D1297" s="95" t="s">
        <v>3660</v>
      </c>
      <c r="E1297" s="211" t="s">
        <v>3661</v>
      </c>
    </row>
    <row r="1298" spans="1:5" ht="23.25" x14ac:dyDescent="0.35">
      <c r="A1298" s="43" t="s">
        <v>3662</v>
      </c>
      <c r="B1298" s="44" t="s">
        <v>3663</v>
      </c>
      <c r="D1298" s="95"/>
      <c r="E1298" s="211"/>
    </row>
    <row r="1299" spans="1:5" ht="23.25" x14ac:dyDescent="0.35">
      <c r="A1299" s="43" t="s">
        <v>3664</v>
      </c>
      <c r="B1299" s="44" t="s">
        <v>3665</v>
      </c>
    </row>
    <row r="1300" spans="1:5" ht="23.25" x14ac:dyDescent="0.35">
      <c r="A1300" s="43" t="s">
        <v>3666</v>
      </c>
      <c r="B1300" s="44" t="s">
        <v>3667</v>
      </c>
      <c r="E1300" s="46" t="s">
        <v>3668</v>
      </c>
    </row>
    <row r="1301" spans="1:5" ht="23.25" x14ac:dyDescent="0.35">
      <c r="A1301" s="43" t="s">
        <v>3669</v>
      </c>
      <c r="C1301" s="45" t="s">
        <v>3670</v>
      </c>
    </row>
    <row r="1302" spans="1:5" ht="23.25" x14ac:dyDescent="0.35">
      <c r="A1302" s="43" t="s">
        <v>3671</v>
      </c>
      <c r="B1302" s="44" t="s">
        <v>3672</v>
      </c>
      <c r="D1302" s="46" t="s">
        <v>3673</v>
      </c>
    </row>
    <row r="1303" spans="1:5" ht="23.25" x14ac:dyDescent="0.35">
      <c r="A1303" s="43" t="s">
        <v>3674</v>
      </c>
      <c r="B1303" s="44" t="s">
        <v>3675</v>
      </c>
    </row>
    <row r="1304" spans="1:5" ht="23.25" x14ac:dyDescent="0.35">
      <c r="A1304" s="43" t="s">
        <v>3676</v>
      </c>
      <c r="B1304" s="44" t="s">
        <v>3677</v>
      </c>
    </row>
    <row r="1305" spans="1:5" ht="23.25" x14ac:dyDescent="0.35">
      <c r="A1305" s="43" t="s">
        <v>3678</v>
      </c>
      <c r="B1305" s="44" t="s">
        <v>3679</v>
      </c>
      <c r="C1305" s="45" t="s">
        <v>3680</v>
      </c>
      <c r="E1305" s="46" t="s">
        <v>3681</v>
      </c>
    </row>
    <row r="1306" spans="1:5" ht="23.25" x14ac:dyDescent="0.35">
      <c r="A1306" s="43" t="s">
        <v>3682</v>
      </c>
      <c r="B1306" s="44" t="s">
        <v>1889</v>
      </c>
    </row>
    <row r="1307" spans="1:5" ht="23.25" x14ac:dyDescent="0.35">
      <c r="A1307" s="43" t="s">
        <v>3683</v>
      </c>
      <c r="B1307" s="44" t="s">
        <v>3684</v>
      </c>
    </row>
    <row r="1308" spans="1:5" ht="46.5" x14ac:dyDescent="0.35">
      <c r="A1308" s="43" t="s">
        <v>3685</v>
      </c>
      <c r="B1308" s="128" t="s">
        <v>3686</v>
      </c>
      <c r="C1308" s="77" t="s">
        <v>3687</v>
      </c>
      <c r="D1308" s="46" t="s">
        <v>3688</v>
      </c>
      <c r="E1308" s="212" t="s">
        <v>3689</v>
      </c>
    </row>
    <row r="1309" spans="1:5" ht="23.25" x14ac:dyDescent="0.35">
      <c r="A1309" s="43" t="s">
        <v>3690</v>
      </c>
      <c r="B1309" s="44" t="s">
        <v>1026</v>
      </c>
      <c r="E1309" s="46" t="s">
        <v>3691</v>
      </c>
    </row>
    <row r="1310" spans="1:5" ht="23.25" x14ac:dyDescent="0.35">
      <c r="A1310" s="43" t="s">
        <v>3692</v>
      </c>
      <c r="B1310" s="44" t="s">
        <v>3693</v>
      </c>
    </row>
    <row r="1311" spans="1:5" ht="23.25" x14ac:dyDescent="0.35">
      <c r="A1311" s="43" t="s">
        <v>3694</v>
      </c>
      <c r="B1311" s="44" t="s">
        <v>3695</v>
      </c>
    </row>
    <row r="1312" spans="1:5" ht="23.25" x14ac:dyDescent="0.35">
      <c r="A1312" s="43" t="s">
        <v>3696</v>
      </c>
      <c r="B1312" s="44" t="s">
        <v>3697</v>
      </c>
      <c r="C1312" s="45" t="s">
        <v>3698</v>
      </c>
      <c r="D1312" s="46" t="s">
        <v>3699</v>
      </c>
    </row>
    <row r="1313" spans="1:5" ht="23.25" x14ac:dyDescent="0.35">
      <c r="A1313" s="43" t="s">
        <v>3700</v>
      </c>
      <c r="B1313" s="44" t="s">
        <v>3701</v>
      </c>
      <c r="C1313" s="45" t="s">
        <v>3702</v>
      </c>
    </row>
    <row r="1314" spans="1:5" ht="23.25" x14ac:dyDescent="0.35">
      <c r="A1314" s="43" t="s">
        <v>3703</v>
      </c>
      <c r="B1314" s="44" t="s">
        <v>3704</v>
      </c>
    </row>
    <row r="1315" spans="1:5" ht="23.25" x14ac:dyDescent="0.35">
      <c r="A1315" s="43" t="s">
        <v>3705</v>
      </c>
      <c r="B1315" s="44" t="s">
        <v>3706</v>
      </c>
    </row>
    <row r="1316" spans="1:5" ht="23.25" x14ac:dyDescent="0.35">
      <c r="A1316" s="43" t="s">
        <v>3707</v>
      </c>
      <c r="B1316" s="44" t="s">
        <v>3708</v>
      </c>
      <c r="E1316" s="46" t="s">
        <v>410</v>
      </c>
    </row>
    <row r="1317" spans="1:5" ht="23.25" x14ac:dyDescent="0.35">
      <c r="A1317" s="43" t="s">
        <v>3709</v>
      </c>
      <c r="C1317" s="45" t="s">
        <v>3594</v>
      </c>
    </row>
    <row r="1318" spans="1:5" ht="23.25" x14ac:dyDescent="0.35">
      <c r="A1318" s="43" t="s">
        <v>3710</v>
      </c>
      <c r="B1318" s="44" t="s">
        <v>3711</v>
      </c>
      <c r="C1318" s="45" t="s">
        <v>3712</v>
      </c>
      <c r="E1318" s="211" t="s">
        <v>3713</v>
      </c>
    </row>
    <row r="1319" spans="1:5" ht="23.25" x14ac:dyDescent="0.35">
      <c r="A1319" s="43" t="s">
        <v>3714</v>
      </c>
      <c r="B1319" s="44" t="s">
        <v>3715</v>
      </c>
    </row>
    <row r="1320" spans="1:5" ht="23.25" x14ac:dyDescent="0.35">
      <c r="A1320" s="43" t="s">
        <v>3716</v>
      </c>
      <c r="B1320" s="44" t="s">
        <v>3717</v>
      </c>
    </row>
    <row r="1321" spans="1:5" ht="23.25" x14ac:dyDescent="0.35">
      <c r="A1321" s="43" t="s">
        <v>3718</v>
      </c>
      <c r="B1321" s="44" t="s">
        <v>3719</v>
      </c>
    </row>
    <row r="1322" spans="1:5" ht="25.5" customHeight="1" x14ac:dyDescent="0.35">
      <c r="A1322" s="83" t="s">
        <v>3720</v>
      </c>
      <c r="B1322" s="44" t="s">
        <v>3721</v>
      </c>
      <c r="C1322" s="45" t="s">
        <v>3722</v>
      </c>
    </row>
    <row r="1323" spans="1:5" ht="19.5" customHeight="1" x14ac:dyDescent="0.35">
      <c r="A1323" s="43" t="s">
        <v>3723</v>
      </c>
      <c r="B1323" s="44" t="s">
        <v>3724</v>
      </c>
    </row>
    <row r="1324" spans="1:5" ht="19.5" customHeight="1" x14ac:dyDescent="0.35">
      <c r="A1324" s="213" t="s">
        <v>3725</v>
      </c>
      <c r="B1324" s="44" t="s">
        <v>3726</v>
      </c>
    </row>
    <row r="1325" spans="1:5" ht="23.25" x14ac:dyDescent="0.35">
      <c r="A1325" s="43" t="s">
        <v>3727</v>
      </c>
      <c r="B1325" s="44" t="s">
        <v>3728</v>
      </c>
    </row>
    <row r="1326" spans="1:5" ht="42" x14ac:dyDescent="0.35">
      <c r="A1326" s="169" t="s">
        <v>3729</v>
      </c>
      <c r="B1326" s="44" t="s">
        <v>3730</v>
      </c>
    </row>
    <row r="1327" spans="1:5" ht="23.25" x14ac:dyDescent="0.35">
      <c r="A1327" s="169" t="s">
        <v>3731</v>
      </c>
      <c r="B1327" s="44" t="s">
        <v>3732</v>
      </c>
      <c r="C1327" s="45" t="s">
        <v>3733</v>
      </c>
    </row>
    <row r="1328" spans="1:5" ht="23.25" x14ac:dyDescent="0.35">
      <c r="A1328" s="43" t="s">
        <v>3734</v>
      </c>
      <c r="B1328" s="44" t="s">
        <v>3735</v>
      </c>
    </row>
    <row r="1329" spans="1:5" ht="23.25" x14ac:dyDescent="0.35">
      <c r="A1329" s="43" t="s">
        <v>3588</v>
      </c>
      <c r="B1329" s="44" t="s">
        <v>3736</v>
      </c>
      <c r="C1329" s="45" t="s">
        <v>3737</v>
      </c>
    </row>
    <row r="1330" spans="1:5" ht="23.25" x14ac:dyDescent="0.35">
      <c r="A1330" s="43" t="s">
        <v>3738</v>
      </c>
      <c r="B1330" s="44" t="s">
        <v>3739</v>
      </c>
    </row>
    <row r="1331" spans="1:5" ht="23.25" x14ac:dyDescent="0.35">
      <c r="A1331" s="43" t="s">
        <v>3740</v>
      </c>
      <c r="B1331" s="44" t="s">
        <v>3741</v>
      </c>
      <c r="C1331" s="45" t="s">
        <v>3742</v>
      </c>
      <c r="D1331" s="46" t="s">
        <v>2741</v>
      </c>
      <c r="E1331" s="47" t="s">
        <v>3743</v>
      </c>
    </row>
    <row r="1332" spans="1:5" ht="23.25" x14ac:dyDescent="0.35">
      <c r="A1332" s="43" t="s">
        <v>3744</v>
      </c>
      <c r="B1332" s="44" t="s">
        <v>3745</v>
      </c>
    </row>
    <row r="1333" spans="1:5" ht="23.25" x14ac:dyDescent="0.35">
      <c r="A1333" s="43" t="s">
        <v>3746</v>
      </c>
      <c r="E1333" s="46" t="s">
        <v>3747</v>
      </c>
    </row>
    <row r="1334" spans="1:5" ht="23.25" x14ac:dyDescent="0.35">
      <c r="A1334" s="43" t="s">
        <v>3748</v>
      </c>
      <c r="B1334" s="44" t="s">
        <v>3749</v>
      </c>
    </row>
    <row r="1335" spans="1:5" ht="23.25" x14ac:dyDescent="0.35">
      <c r="A1335" s="43" t="s">
        <v>3750</v>
      </c>
      <c r="B1335" s="44" t="s">
        <v>3751</v>
      </c>
      <c r="C1335" s="45" t="s">
        <v>3752</v>
      </c>
    </row>
    <row r="1336" spans="1:5" ht="23.25" x14ac:dyDescent="0.35">
      <c r="A1336" s="43" t="s">
        <v>3753</v>
      </c>
      <c r="B1336" s="44" t="s">
        <v>3754</v>
      </c>
    </row>
    <row r="1337" spans="1:5" ht="23.25" x14ac:dyDescent="0.35">
      <c r="A1337" s="43" t="s">
        <v>3755</v>
      </c>
      <c r="B1337" s="44" t="s">
        <v>3756</v>
      </c>
      <c r="C1337" s="45" t="s">
        <v>3757</v>
      </c>
      <c r="E1337" s="46" t="s">
        <v>3758</v>
      </c>
    </row>
    <row r="1338" spans="1:5" ht="23.25" x14ac:dyDescent="0.35">
      <c r="A1338" s="43" t="s">
        <v>3759</v>
      </c>
      <c r="B1338" s="44" t="s">
        <v>3760</v>
      </c>
    </row>
    <row r="1339" spans="1:5" ht="23.25" x14ac:dyDescent="0.35">
      <c r="A1339" s="43" t="s">
        <v>3761</v>
      </c>
      <c r="B1339" s="44" t="s">
        <v>3762</v>
      </c>
    </row>
    <row r="1340" spans="1:5" ht="23.25" x14ac:dyDescent="0.35">
      <c r="A1340" s="43" t="s">
        <v>3763</v>
      </c>
      <c r="B1340" s="44" t="s">
        <v>3764</v>
      </c>
    </row>
    <row r="1341" spans="1:5" ht="23.25" x14ac:dyDescent="0.35">
      <c r="A1341" s="43" t="s">
        <v>3765</v>
      </c>
      <c r="B1341" s="44" t="s">
        <v>3766</v>
      </c>
    </row>
    <row r="1342" spans="1:5" ht="23.25" x14ac:dyDescent="0.35">
      <c r="A1342" s="43" t="s">
        <v>3767</v>
      </c>
      <c r="C1342" s="45" t="s">
        <v>3768</v>
      </c>
    </row>
    <row r="1343" spans="1:5" ht="23.25" x14ac:dyDescent="0.35">
      <c r="A1343" s="43" t="s">
        <v>3769</v>
      </c>
      <c r="B1343" s="44" t="s">
        <v>3770</v>
      </c>
    </row>
    <row r="1344" spans="1:5" ht="23.25" x14ac:dyDescent="0.35">
      <c r="A1344" s="43" t="s">
        <v>3763</v>
      </c>
    </row>
    <row r="1345" spans="1:5" ht="23.25" x14ac:dyDescent="0.35">
      <c r="A1345" s="43" t="s">
        <v>3771</v>
      </c>
      <c r="B1345" s="44" t="s">
        <v>1422</v>
      </c>
    </row>
    <row r="1346" spans="1:5" ht="23.25" x14ac:dyDescent="0.35">
      <c r="A1346" s="43" t="s">
        <v>3772</v>
      </c>
      <c r="C1346" s="45" t="s">
        <v>3773</v>
      </c>
    </row>
    <row r="1347" spans="1:5" ht="23.25" x14ac:dyDescent="0.35">
      <c r="A1347" s="43" t="s">
        <v>3774</v>
      </c>
      <c r="C1347" s="45" t="s">
        <v>3775</v>
      </c>
    </row>
    <row r="1348" spans="1:5" ht="23.25" x14ac:dyDescent="0.35">
      <c r="A1348" s="43" t="s">
        <v>3776</v>
      </c>
      <c r="B1348" s="44" t="s">
        <v>3777</v>
      </c>
      <c r="E1348" s="46" t="s">
        <v>3778</v>
      </c>
    </row>
    <row r="1349" spans="1:5" ht="23.25" x14ac:dyDescent="0.35">
      <c r="A1349" s="43" t="s">
        <v>3779</v>
      </c>
      <c r="B1349" s="44" t="s">
        <v>3780</v>
      </c>
    </row>
    <row r="1350" spans="1:5" ht="23.25" x14ac:dyDescent="0.35">
      <c r="A1350" s="43" t="s">
        <v>3781</v>
      </c>
      <c r="B1350" s="44" t="s">
        <v>3782</v>
      </c>
      <c r="E1350" s="46" t="s">
        <v>3783</v>
      </c>
    </row>
    <row r="1351" spans="1:5" ht="23.25" x14ac:dyDescent="0.35">
      <c r="A1351" s="43" t="s">
        <v>3784</v>
      </c>
      <c r="B1351" s="44" t="s">
        <v>3762</v>
      </c>
    </row>
    <row r="1352" spans="1:5" ht="23.25" x14ac:dyDescent="0.35">
      <c r="A1352" s="43" t="s">
        <v>3785</v>
      </c>
      <c r="E1352" s="46" t="s">
        <v>2234</v>
      </c>
    </row>
    <row r="1353" spans="1:5" ht="23.25" x14ac:dyDescent="0.35">
      <c r="A1353" s="214" t="s">
        <v>3786</v>
      </c>
      <c r="B1353" s="132" t="s">
        <v>3787</v>
      </c>
      <c r="C1353" s="215" t="s">
        <v>3788</v>
      </c>
      <c r="D1353" s="216"/>
      <c r="E1353" s="216" t="s">
        <v>3789</v>
      </c>
    </row>
    <row r="1354" spans="1:5" ht="23.25" x14ac:dyDescent="0.35">
      <c r="A1354" s="43" t="s">
        <v>3790</v>
      </c>
      <c r="B1354" s="132" t="s">
        <v>3791</v>
      </c>
      <c r="C1354" s="215"/>
      <c r="D1354" s="216"/>
      <c r="E1354" s="216"/>
    </row>
    <row r="1355" spans="1:5" ht="23.25" x14ac:dyDescent="0.35">
      <c r="A1355" s="43" t="s">
        <v>3792</v>
      </c>
      <c r="B1355" s="44" t="s">
        <v>3793</v>
      </c>
    </row>
    <row r="1356" spans="1:5" ht="23.25" x14ac:dyDescent="0.35">
      <c r="A1356" s="43" t="s">
        <v>3794</v>
      </c>
      <c r="E1356" s="46" t="s">
        <v>3795</v>
      </c>
    </row>
    <row r="1357" spans="1:5" ht="23.25" x14ac:dyDescent="0.35">
      <c r="A1357" s="43" t="s">
        <v>3796</v>
      </c>
      <c r="E1357" s="46" t="s">
        <v>3797</v>
      </c>
    </row>
    <row r="1358" spans="1:5" ht="23.25" x14ac:dyDescent="0.35">
      <c r="A1358" s="43" t="s">
        <v>3798</v>
      </c>
      <c r="B1358" s="44" t="s">
        <v>3799</v>
      </c>
      <c r="E1358" s="46" t="s">
        <v>3800</v>
      </c>
    </row>
    <row r="1359" spans="1:5" ht="23.25" x14ac:dyDescent="0.35">
      <c r="A1359" s="43" t="s">
        <v>3801</v>
      </c>
      <c r="B1359" s="44" t="s">
        <v>3802</v>
      </c>
    </row>
    <row r="1360" spans="1:5" ht="23.25" x14ac:dyDescent="0.35">
      <c r="A1360" s="43" t="s">
        <v>3803</v>
      </c>
      <c r="B1360" s="44" t="s">
        <v>3804</v>
      </c>
      <c r="C1360" s="45" t="s">
        <v>3805</v>
      </c>
      <c r="D1360" s="46" t="s">
        <v>3806</v>
      </c>
    </row>
    <row r="1361" spans="1:6" ht="23.25" x14ac:dyDescent="0.35">
      <c r="A1361" s="43" t="s">
        <v>3807</v>
      </c>
      <c r="B1361" s="44" t="s">
        <v>3808</v>
      </c>
      <c r="C1361" s="45" t="s">
        <v>3809</v>
      </c>
    </row>
    <row r="1362" spans="1:6" ht="23.25" x14ac:dyDescent="0.35">
      <c r="A1362" s="43" t="s">
        <v>3810</v>
      </c>
      <c r="C1362" s="45" t="s">
        <v>3811</v>
      </c>
      <c r="E1362" s="46" t="s">
        <v>3812</v>
      </c>
    </row>
    <row r="1363" spans="1:6" ht="23.25" x14ac:dyDescent="0.35">
      <c r="A1363" s="43" t="s">
        <v>3813</v>
      </c>
      <c r="C1363" s="45" t="s">
        <v>3814</v>
      </c>
      <c r="D1363" s="46" t="s">
        <v>3815</v>
      </c>
    </row>
    <row r="1364" spans="1:6" ht="23.25" x14ac:dyDescent="0.35">
      <c r="A1364" s="43" t="s">
        <v>3816</v>
      </c>
      <c r="C1364" s="45" t="s">
        <v>3817</v>
      </c>
    </row>
    <row r="1365" spans="1:6" ht="23.25" x14ac:dyDescent="0.35">
      <c r="A1365" s="43" t="s">
        <v>3818</v>
      </c>
      <c r="B1365" s="44" t="s">
        <v>3819</v>
      </c>
    </row>
    <row r="1366" spans="1:6" ht="23.25" x14ac:dyDescent="0.35">
      <c r="A1366" s="43" t="s">
        <v>1794</v>
      </c>
      <c r="B1366" s="44" t="s">
        <v>1795</v>
      </c>
    </row>
    <row r="1367" spans="1:6" ht="23.25" x14ac:dyDescent="0.35">
      <c r="A1367" s="43" t="s">
        <v>3820</v>
      </c>
      <c r="B1367" s="44" t="s">
        <v>3764</v>
      </c>
    </row>
    <row r="1368" spans="1:6" ht="23.25" x14ac:dyDescent="0.35">
      <c r="A1368" s="43" t="s">
        <v>3821</v>
      </c>
      <c r="B1368" s="44" t="s">
        <v>3822</v>
      </c>
    </row>
    <row r="1369" spans="1:6" ht="23.25" x14ac:dyDescent="0.35">
      <c r="A1369" s="43" t="s">
        <v>3823</v>
      </c>
      <c r="B1369" s="44" t="s">
        <v>3824</v>
      </c>
      <c r="C1369" s="50"/>
    </row>
    <row r="1370" spans="1:6" ht="23.25" x14ac:dyDescent="0.35">
      <c r="A1370" s="43" t="s">
        <v>3825</v>
      </c>
      <c r="B1370" s="44" t="s">
        <v>2781</v>
      </c>
      <c r="C1370" s="45" t="s">
        <v>3826</v>
      </c>
    </row>
    <row r="1371" spans="1:6" ht="23.25" x14ac:dyDescent="0.35">
      <c r="A1371" s="43" t="s">
        <v>3827</v>
      </c>
      <c r="B1371" s="44" t="s">
        <v>3828</v>
      </c>
    </row>
    <row r="1372" spans="1:6" ht="23.25" x14ac:dyDescent="0.35">
      <c r="A1372" s="43" t="s">
        <v>3829</v>
      </c>
      <c r="B1372" s="44" t="s">
        <v>3830</v>
      </c>
      <c r="C1372" s="45" t="s">
        <v>3831</v>
      </c>
      <c r="E1372" s="46" t="s">
        <v>3832</v>
      </c>
      <c r="F1372" s="38" t="s">
        <v>3833</v>
      </c>
    </row>
    <row r="1373" spans="1:6" ht="23.25" x14ac:dyDescent="0.35">
      <c r="A1373" s="43" t="s">
        <v>3834</v>
      </c>
      <c r="B1373" s="44" t="s">
        <v>3835</v>
      </c>
    </row>
    <row r="1374" spans="1:6" ht="23.25" x14ac:dyDescent="0.35">
      <c r="A1374" s="43" t="s">
        <v>3836</v>
      </c>
      <c r="C1374" s="45" t="s">
        <v>3837</v>
      </c>
      <c r="E1374" s="46" t="s">
        <v>3838</v>
      </c>
    </row>
    <row r="1375" spans="1:6" ht="23.25" x14ac:dyDescent="0.35">
      <c r="A1375" s="43" t="s">
        <v>3839</v>
      </c>
      <c r="B1375" s="44" t="s">
        <v>3638</v>
      </c>
      <c r="C1375" s="45" t="s">
        <v>3840</v>
      </c>
      <c r="E1375" s="46" t="s">
        <v>3841</v>
      </c>
    </row>
    <row r="1376" spans="1:6" ht="23.25" x14ac:dyDescent="0.35">
      <c r="A1376" s="43" t="s">
        <v>3842</v>
      </c>
      <c r="B1376" s="44" t="s">
        <v>3843</v>
      </c>
    </row>
    <row r="1377" spans="1:5" ht="23.25" x14ac:dyDescent="0.35">
      <c r="A1377" s="43" t="s">
        <v>3844</v>
      </c>
      <c r="E1377" s="46" t="s">
        <v>3845</v>
      </c>
    </row>
    <row r="1378" spans="1:5" ht="23.25" x14ac:dyDescent="0.35">
      <c r="A1378" s="43" t="s">
        <v>3810</v>
      </c>
      <c r="C1378" s="45" t="s">
        <v>752</v>
      </c>
      <c r="D1378" s="46" t="s">
        <v>3846</v>
      </c>
    </row>
    <row r="1379" spans="1:5" ht="23.25" x14ac:dyDescent="0.35">
      <c r="A1379" s="43" t="s">
        <v>3847</v>
      </c>
      <c r="B1379" s="44" t="s">
        <v>3848</v>
      </c>
      <c r="C1379" s="45" t="s">
        <v>3849</v>
      </c>
      <c r="D1379" s="46" t="s">
        <v>3850</v>
      </c>
    </row>
    <row r="1380" spans="1:5" ht="23.25" x14ac:dyDescent="0.35">
      <c r="A1380" s="43" t="s">
        <v>3851</v>
      </c>
      <c r="C1380" s="45" t="s">
        <v>3852</v>
      </c>
    </row>
    <row r="1381" spans="1:5" ht="23.25" x14ac:dyDescent="0.35">
      <c r="A1381" s="43" t="s">
        <v>3853</v>
      </c>
      <c r="B1381" s="44" t="s">
        <v>3854</v>
      </c>
    </row>
    <row r="1382" spans="1:5" ht="23.25" x14ac:dyDescent="0.35">
      <c r="A1382" s="43" t="s">
        <v>3855</v>
      </c>
      <c r="C1382" s="45" t="s">
        <v>3670</v>
      </c>
      <c r="D1382" s="217" t="s">
        <v>2091</v>
      </c>
    </row>
    <row r="1383" spans="1:5" ht="23.25" x14ac:dyDescent="0.35">
      <c r="A1383" s="43" t="s">
        <v>3856</v>
      </c>
      <c r="C1383" s="45" t="s">
        <v>3857</v>
      </c>
    </row>
    <row r="1384" spans="1:5" ht="23.25" x14ac:dyDescent="0.35">
      <c r="A1384" s="43" t="s">
        <v>3858</v>
      </c>
      <c r="B1384" s="44" t="s">
        <v>3859</v>
      </c>
      <c r="E1384" s="46" t="s">
        <v>3860</v>
      </c>
    </row>
    <row r="1385" spans="1:5" ht="23.25" x14ac:dyDescent="0.35">
      <c r="A1385" s="43" t="s">
        <v>3861</v>
      </c>
      <c r="B1385" s="44" t="s">
        <v>3862</v>
      </c>
      <c r="C1385" s="53" t="s">
        <v>3863</v>
      </c>
    </row>
    <row r="1386" spans="1:5" ht="23.25" x14ac:dyDescent="0.35">
      <c r="A1386" s="43" t="s">
        <v>3864</v>
      </c>
      <c r="B1386" s="44" t="s">
        <v>3865</v>
      </c>
      <c r="C1386" s="45" t="s">
        <v>3866</v>
      </c>
      <c r="D1386" s="63"/>
      <c r="E1386" s="46" t="s">
        <v>3867</v>
      </c>
    </row>
    <row r="1387" spans="1:5" ht="23.25" x14ac:dyDescent="0.35">
      <c r="A1387" s="43" t="s">
        <v>3868</v>
      </c>
      <c r="C1387" s="45" t="s">
        <v>3869</v>
      </c>
      <c r="D1387" s="63"/>
    </row>
    <row r="1388" spans="1:5" ht="23.25" x14ac:dyDescent="0.35">
      <c r="A1388" s="43" t="s">
        <v>3870</v>
      </c>
      <c r="C1388" s="45" t="s">
        <v>3871</v>
      </c>
      <c r="D1388" s="110" t="s">
        <v>3872</v>
      </c>
    </row>
    <row r="1389" spans="1:5" ht="23.25" x14ac:dyDescent="0.35">
      <c r="A1389" s="43" t="s">
        <v>3873</v>
      </c>
      <c r="B1389" s="44" t="s">
        <v>3874</v>
      </c>
      <c r="C1389" s="61" t="s">
        <v>3875</v>
      </c>
      <c r="D1389" s="110"/>
    </row>
    <row r="1390" spans="1:5" ht="23.25" x14ac:dyDescent="0.35">
      <c r="A1390" s="43" t="s">
        <v>3876</v>
      </c>
      <c r="C1390" s="61"/>
      <c r="D1390" s="110" t="s">
        <v>3877</v>
      </c>
    </row>
    <row r="1391" spans="1:5" ht="46.5" x14ac:dyDescent="0.35">
      <c r="A1391" s="43" t="s">
        <v>3878</v>
      </c>
      <c r="B1391" s="128" t="s">
        <v>3879</v>
      </c>
      <c r="C1391" s="45" t="s">
        <v>3880</v>
      </c>
      <c r="E1391" s="46" t="s">
        <v>3881</v>
      </c>
    </row>
    <row r="1392" spans="1:5" ht="23.25" x14ac:dyDescent="0.35">
      <c r="A1392" s="43" t="s">
        <v>3882</v>
      </c>
      <c r="E1392" s="46" t="s">
        <v>3883</v>
      </c>
    </row>
    <row r="1393" spans="1:6" ht="23.25" x14ac:dyDescent="0.35">
      <c r="A1393" s="43" t="s">
        <v>3842</v>
      </c>
      <c r="C1393" s="45" t="s">
        <v>3884</v>
      </c>
      <c r="E1393" s="46" t="s">
        <v>3885</v>
      </c>
    </row>
    <row r="1394" spans="1:6" ht="23.25" x14ac:dyDescent="0.35">
      <c r="A1394" s="43" t="s">
        <v>3886</v>
      </c>
    </row>
    <row r="1395" spans="1:6" ht="23.25" x14ac:dyDescent="0.35">
      <c r="A1395" s="43" t="s">
        <v>3887</v>
      </c>
      <c r="B1395" s="44" t="s">
        <v>3888</v>
      </c>
    </row>
    <row r="1396" spans="1:6" ht="23.25" x14ac:dyDescent="0.35">
      <c r="A1396" s="43" t="s">
        <v>3889</v>
      </c>
      <c r="B1396" s="44" t="s">
        <v>3890</v>
      </c>
      <c r="C1396" s="82" t="s">
        <v>3891</v>
      </c>
    </row>
    <row r="1397" spans="1:6" ht="23.25" x14ac:dyDescent="0.35">
      <c r="A1397" s="43" t="s">
        <v>3892</v>
      </c>
      <c r="B1397" s="44" t="s">
        <v>3893</v>
      </c>
    </row>
    <row r="1398" spans="1:6" ht="23.25" x14ac:dyDescent="0.35">
      <c r="A1398" s="43" t="s">
        <v>3894</v>
      </c>
      <c r="B1398" s="44" t="s">
        <v>3895</v>
      </c>
      <c r="C1398" s="45" t="s">
        <v>3896</v>
      </c>
    </row>
    <row r="1399" spans="1:6" ht="23.25" x14ac:dyDescent="0.35">
      <c r="A1399" s="43" t="s">
        <v>3897</v>
      </c>
      <c r="B1399" s="44" t="s">
        <v>3898</v>
      </c>
    </row>
    <row r="1400" spans="1:6" ht="23.25" x14ac:dyDescent="0.35">
      <c r="A1400" s="43" t="s">
        <v>3899</v>
      </c>
      <c r="B1400" s="44" t="s">
        <v>3900</v>
      </c>
      <c r="C1400" s="82" t="s">
        <v>3901</v>
      </c>
    </row>
    <row r="1401" spans="1:6" ht="23.25" x14ac:dyDescent="0.35">
      <c r="A1401" s="43" t="s">
        <v>3902</v>
      </c>
      <c r="B1401" s="44" t="s">
        <v>3903</v>
      </c>
      <c r="C1401" s="82"/>
    </row>
    <row r="1402" spans="1:6" ht="23.25" x14ac:dyDescent="0.35">
      <c r="A1402" s="43" t="s">
        <v>3904</v>
      </c>
      <c r="B1402" s="44" t="s">
        <v>2186</v>
      </c>
      <c r="C1402" s="82"/>
    </row>
    <row r="1403" spans="1:6" ht="23.25" x14ac:dyDescent="0.35">
      <c r="A1403" s="43" t="s">
        <v>3905</v>
      </c>
      <c r="C1403" s="45" t="s">
        <v>3906</v>
      </c>
    </row>
    <row r="1404" spans="1:6" ht="23.25" x14ac:dyDescent="0.35">
      <c r="A1404" s="43" t="s">
        <v>3907</v>
      </c>
      <c r="C1404" s="45" t="s">
        <v>3908</v>
      </c>
      <c r="F1404" s="85" t="s">
        <v>3909</v>
      </c>
    </row>
    <row r="1405" spans="1:6" ht="23.25" x14ac:dyDescent="0.35">
      <c r="A1405" s="43" t="s">
        <v>3910</v>
      </c>
      <c r="B1405" s="59" t="s">
        <v>3911</v>
      </c>
      <c r="C1405" s="61" t="s">
        <v>3912</v>
      </c>
      <c r="D1405" s="47"/>
      <c r="E1405" s="46" t="s">
        <v>3913</v>
      </c>
    </row>
    <row r="1406" spans="1:6" ht="23.25" x14ac:dyDescent="0.35">
      <c r="A1406" s="43" t="s">
        <v>3914</v>
      </c>
      <c r="C1406" s="45" t="s">
        <v>3915</v>
      </c>
    </row>
    <row r="1407" spans="1:6" ht="23.25" x14ac:dyDescent="0.35">
      <c r="A1407" s="43" t="s">
        <v>3916</v>
      </c>
      <c r="B1407" s="44" t="s">
        <v>3917</v>
      </c>
    </row>
    <row r="1408" spans="1:6" ht="23.25" x14ac:dyDescent="0.35">
      <c r="A1408" s="43" t="s">
        <v>3918</v>
      </c>
      <c r="C1408" s="45" t="s">
        <v>3919</v>
      </c>
    </row>
    <row r="1409" spans="1:8" ht="23.25" x14ac:dyDescent="0.35">
      <c r="A1409" s="43" t="s">
        <v>3920</v>
      </c>
      <c r="B1409" s="44" t="s">
        <v>3921</v>
      </c>
      <c r="C1409" s="45" t="s">
        <v>3922</v>
      </c>
    </row>
    <row r="1410" spans="1:8" ht="23.25" x14ac:dyDescent="0.35">
      <c r="A1410" s="43" t="s">
        <v>3923</v>
      </c>
      <c r="E1410" s="46" t="s">
        <v>1632</v>
      </c>
    </row>
    <row r="1411" spans="1:8" ht="23.25" x14ac:dyDescent="0.35">
      <c r="A1411" s="43" t="s">
        <v>3924</v>
      </c>
      <c r="B1411" s="44" t="s">
        <v>3925</v>
      </c>
    </row>
    <row r="1412" spans="1:8" ht="23.25" x14ac:dyDescent="0.35">
      <c r="A1412" s="43" t="s">
        <v>3926</v>
      </c>
      <c r="B1412" s="44" t="s">
        <v>3927</v>
      </c>
    </row>
    <row r="1413" spans="1:8" ht="23.25" x14ac:dyDescent="0.35">
      <c r="A1413" s="43" t="s">
        <v>3928</v>
      </c>
      <c r="B1413" s="44" t="s">
        <v>3929</v>
      </c>
      <c r="G1413" s="38" t="s">
        <v>3930</v>
      </c>
    </row>
    <row r="1414" spans="1:8" ht="23.25" x14ac:dyDescent="0.35">
      <c r="A1414" s="43" t="s">
        <v>3931</v>
      </c>
      <c r="C1414" s="45" t="s">
        <v>3932</v>
      </c>
      <c r="D1414" s="46" t="s">
        <v>3933</v>
      </c>
      <c r="E1414" s="49" t="s">
        <v>3934</v>
      </c>
      <c r="G1414" s="38" t="s">
        <v>3935</v>
      </c>
    </row>
    <row r="1415" spans="1:8" ht="23.25" x14ac:dyDescent="0.35">
      <c r="A1415" s="43" t="s">
        <v>3936</v>
      </c>
      <c r="C1415" s="45" t="s">
        <v>3937</v>
      </c>
      <c r="H1415" s="73" t="s">
        <v>3938</v>
      </c>
    </row>
    <row r="1416" spans="1:8" ht="23.25" x14ac:dyDescent="0.35">
      <c r="A1416" s="43" t="s">
        <v>3939</v>
      </c>
      <c r="B1416" s="44" t="s">
        <v>3940</v>
      </c>
      <c r="C1416" s="45" t="s">
        <v>3941</v>
      </c>
      <c r="D1416" s="63" t="s">
        <v>3942</v>
      </c>
      <c r="F1416" s="38" t="s">
        <v>3943</v>
      </c>
      <c r="G1416" s="38" t="s">
        <v>3944</v>
      </c>
    </row>
    <row r="1417" spans="1:8" ht="23.25" x14ac:dyDescent="0.35">
      <c r="A1417" s="43" t="s">
        <v>3945</v>
      </c>
      <c r="B1417" s="44" t="s">
        <v>3946</v>
      </c>
      <c r="C1417" s="45" t="s">
        <v>3947</v>
      </c>
      <c r="D1417" s="46" t="s">
        <v>3948</v>
      </c>
    </row>
    <row r="1418" spans="1:8" ht="23.25" x14ac:dyDescent="0.35">
      <c r="A1418" s="43" t="s">
        <v>3949</v>
      </c>
      <c r="C1418" s="45" t="s">
        <v>3950</v>
      </c>
    </row>
    <row r="1419" spans="1:8" ht="23.25" x14ac:dyDescent="0.35">
      <c r="A1419" s="43" t="s">
        <v>3951</v>
      </c>
      <c r="B1419" s="44" t="s">
        <v>3952</v>
      </c>
      <c r="C1419" s="45" t="s">
        <v>3953</v>
      </c>
    </row>
    <row r="1420" spans="1:8" ht="23.25" x14ac:dyDescent="0.35">
      <c r="A1420" s="43" t="s">
        <v>3954</v>
      </c>
      <c r="B1420" s="44" t="s">
        <v>3955</v>
      </c>
    </row>
    <row r="1421" spans="1:8" ht="23.25" x14ac:dyDescent="0.35">
      <c r="A1421" s="43" t="s">
        <v>3790</v>
      </c>
      <c r="B1421" s="128" t="s">
        <v>3956</v>
      </c>
      <c r="D1421" s="46" t="s">
        <v>3957</v>
      </c>
    </row>
    <row r="1422" spans="1:8" ht="23.25" x14ac:dyDescent="0.35">
      <c r="A1422" s="43" t="s">
        <v>3958</v>
      </c>
      <c r="C1422" s="82" t="s">
        <v>3959</v>
      </c>
    </row>
    <row r="1423" spans="1:8" ht="23.25" x14ac:dyDescent="0.35">
      <c r="A1423" s="43" t="s">
        <v>3960</v>
      </c>
      <c r="B1423" s="44" t="s">
        <v>3961</v>
      </c>
    </row>
    <row r="1424" spans="1:8" ht="23.25" x14ac:dyDescent="0.35">
      <c r="A1424" s="43" t="s">
        <v>3962</v>
      </c>
      <c r="B1424" s="44" t="s">
        <v>3963</v>
      </c>
      <c r="C1424" s="45" t="s">
        <v>3964</v>
      </c>
      <c r="D1424" s="46" t="s">
        <v>3965</v>
      </c>
      <c r="E1424" s="46" t="s">
        <v>3966</v>
      </c>
      <c r="F1424" s="133" t="s">
        <v>3967</v>
      </c>
      <c r="H1424" s="85" t="s">
        <v>3968</v>
      </c>
    </row>
    <row r="1425" spans="1:9" ht="23.25" x14ac:dyDescent="0.35">
      <c r="A1425" s="43" t="s">
        <v>3969</v>
      </c>
      <c r="B1425" s="44" t="s">
        <v>3970</v>
      </c>
      <c r="C1425" s="50" t="s">
        <v>3971</v>
      </c>
      <c r="F1425" s="133"/>
      <c r="H1425" s="85"/>
    </row>
    <row r="1426" spans="1:9" ht="23.25" x14ac:dyDescent="0.35">
      <c r="A1426" s="43" t="s">
        <v>3972</v>
      </c>
      <c r="C1426" s="45" t="s">
        <v>3973</v>
      </c>
      <c r="D1426" s="46" t="s">
        <v>3974</v>
      </c>
      <c r="E1426" s="46" t="s">
        <v>3975</v>
      </c>
      <c r="F1426" s="85" t="s">
        <v>3976</v>
      </c>
      <c r="H1426" s="85"/>
    </row>
    <row r="1427" spans="1:9" ht="23.25" x14ac:dyDescent="0.35">
      <c r="A1427" s="43" t="s">
        <v>3977</v>
      </c>
      <c r="B1427" s="44" t="s">
        <v>3978</v>
      </c>
      <c r="C1427" s="45" t="s">
        <v>3979</v>
      </c>
      <c r="D1427" s="46" t="s">
        <v>3980</v>
      </c>
      <c r="F1427" s="85"/>
      <c r="H1427" s="85"/>
    </row>
    <row r="1428" spans="1:9" ht="23.25" x14ac:dyDescent="0.35">
      <c r="A1428" s="43" t="s">
        <v>3981</v>
      </c>
      <c r="B1428" s="44" t="s">
        <v>3982</v>
      </c>
      <c r="F1428" s="85"/>
    </row>
    <row r="1429" spans="1:9" ht="23.25" x14ac:dyDescent="0.35">
      <c r="A1429" s="43" t="s">
        <v>3983</v>
      </c>
      <c r="B1429" s="44" t="s">
        <v>3984</v>
      </c>
      <c r="F1429" s="85"/>
    </row>
    <row r="1430" spans="1:9" ht="23.25" x14ac:dyDescent="0.35">
      <c r="A1430" s="43" t="s">
        <v>3985</v>
      </c>
      <c r="B1430" s="44" t="s">
        <v>3986</v>
      </c>
    </row>
    <row r="1431" spans="1:9" ht="23.25" x14ac:dyDescent="0.35">
      <c r="A1431" s="43" t="s">
        <v>3987</v>
      </c>
      <c r="B1431" s="44" t="s">
        <v>3988</v>
      </c>
    </row>
    <row r="1432" spans="1:9" ht="23.25" x14ac:dyDescent="0.35">
      <c r="A1432" s="43" t="s">
        <v>3989</v>
      </c>
      <c r="B1432" s="44" t="s">
        <v>3990</v>
      </c>
      <c r="E1432" s="46" t="s">
        <v>3991</v>
      </c>
    </row>
    <row r="1433" spans="1:9" ht="23.25" x14ac:dyDescent="0.35">
      <c r="A1433" s="43" t="s">
        <v>3992</v>
      </c>
      <c r="E1433" s="46" t="s">
        <v>3993</v>
      </c>
    </row>
    <row r="1434" spans="1:9" ht="23.25" x14ac:dyDescent="0.35">
      <c r="A1434" s="43" t="s">
        <v>3994</v>
      </c>
      <c r="E1434" s="46" t="s">
        <v>3995</v>
      </c>
    </row>
    <row r="1435" spans="1:9" ht="23.25" x14ac:dyDescent="0.35">
      <c r="A1435" s="43" t="s">
        <v>3996</v>
      </c>
    </row>
    <row r="1436" spans="1:9" ht="23.25" x14ac:dyDescent="0.35">
      <c r="A1436" s="43" t="s">
        <v>3997</v>
      </c>
      <c r="E1436" s="46" t="s">
        <v>3998</v>
      </c>
    </row>
    <row r="1437" spans="1:9" ht="23.25" x14ac:dyDescent="0.35">
      <c r="A1437" s="43" t="s">
        <v>3999</v>
      </c>
      <c r="B1437" s="44" t="s">
        <v>1436</v>
      </c>
      <c r="E1437" s="46" t="s">
        <v>4000</v>
      </c>
    </row>
    <row r="1438" spans="1:9" ht="23.25" x14ac:dyDescent="0.35">
      <c r="A1438" s="43" t="s">
        <v>4001</v>
      </c>
      <c r="E1438" s="46" t="s">
        <v>4002</v>
      </c>
      <c r="I1438" s="190"/>
    </row>
    <row r="1439" spans="1:9" ht="23.25" x14ac:dyDescent="0.35">
      <c r="A1439" s="43" t="s">
        <v>4003</v>
      </c>
      <c r="B1439" s="44" t="s">
        <v>4004</v>
      </c>
      <c r="I1439" s="190"/>
    </row>
    <row r="1440" spans="1:9" ht="23.25" x14ac:dyDescent="0.35">
      <c r="A1440" s="43" t="s">
        <v>4005</v>
      </c>
      <c r="B1440" s="44" t="s">
        <v>4006</v>
      </c>
      <c r="I1440" s="190"/>
    </row>
    <row r="1441" spans="1:9" ht="23.25" x14ac:dyDescent="0.35">
      <c r="A1441" s="43" t="s">
        <v>2235</v>
      </c>
      <c r="B1441" s="44" t="s">
        <v>4007</v>
      </c>
      <c r="E1441" s="46" t="s">
        <v>2236</v>
      </c>
      <c r="F1441" s="46"/>
      <c r="I1441" s="190"/>
    </row>
    <row r="1442" spans="1:9" ht="23.25" x14ac:dyDescent="0.35">
      <c r="A1442" s="43" t="s">
        <v>4008</v>
      </c>
      <c r="B1442" s="44" t="s">
        <v>4009</v>
      </c>
      <c r="E1442" s="46" t="s">
        <v>4010</v>
      </c>
      <c r="I1442" s="190"/>
    </row>
    <row r="1443" spans="1:9" ht="23.25" x14ac:dyDescent="0.35">
      <c r="A1443" s="43" t="s">
        <v>3997</v>
      </c>
      <c r="B1443" s="44" t="s">
        <v>4011</v>
      </c>
      <c r="C1443" s="45" t="s">
        <v>4012</v>
      </c>
      <c r="E1443" s="46" t="s">
        <v>4013</v>
      </c>
      <c r="I1443" s="190"/>
    </row>
    <row r="1444" spans="1:9" ht="23.25" x14ac:dyDescent="0.35">
      <c r="A1444" s="43" t="s">
        <v>4014</v>
      </c>
      <c r="B1444" s="44" t="s">
        <v>4015</v>
      </c>
      <c r="I1444" s="190"/>
    </row>
    <row r="1445" spans="1:9" ht="23.25" x14ac:dyDescent="0.35">
      <c r="A1445" s="43" t="s">
        <v>1796</v>
      </c>
      <c r="B1445" s="44" t="s">
        <v>1797</v>
      </c>
      <c r="I1445" s="190"/>
    </row>
    <row r="1446" spans="1:9" ht="23.25" x14ac:dyDescent="0.35">
      <c r="A1446" s="43" t="s">
        <v>4016</v>
      </c>
      <c r="B1446" s="44" t="s">
        <v>4017</v>
      </c>
      <c r="D1446" s="46" t="s">
        <v>4018</v>
      </c>
    </row>
    <row r="1447" spans="1:9" ht="23.25" x14ac:dyDescent="0.35">
      <c r="A1447" s="43" t="s">
        <v>4019</v>
      </c>
      <c r="B1447" s="44" t="s">
        <v>4020</v>
      </c>
      <c r="D1447" s="46" t="s">
        <v>4021</v>
      </c>
    </row>
    <row r="1448" spans="1:9" ht="23.25" x14ac:dyDescent="0.35">
      <c r="A1448" s="43" t="s">
        <v>4022</v>
      </c>
      <c r="B1448" s="44" t="s">
        <v>4023</v>
      </c>
      <c r="D1448" s="46" t="s">
        <v>4024</v>
      </c>
    </row>
    <row r="1449" spans="1:9" ht="23.25" x14ac:dyDescent="0.35">
      <c r="A1449" s="43" t="s">
        <v>4025</v>
      </c>
      <c r="B1449" s="44" t="s">
        <v>4026</v>
      </c>
      <c r="D1449" s="46" t="s">
        <v>4027</v>
      </c>
    </row>
    <row r="1450" spans="1:9" ht="23.25" x14ac:dyDescent="0.35">
      <c r="A1450" s="43" t="s">
        <v>4028</v>
      </c>
      <c r="B1450" s="44" t="s">
        <v>4029</v>
      </c>
    </row>
    <row r="1451" spans="1:9" ht="23.25" x14ac:dyDescent="0.35">
      <c r="A1451" s="43" t="s">
        <v>4030</v>
      </c>
      <c r="B1451" s="44" t="s">
        <v>4031</v>
      </c>
    </row>
    <row r="1452" spans="1:9" ht="23.25" x14ac:dyDescent="0.35">
      <c r="A1452" s="43" t="s">
        <v>4032</v>
      </c>
      <c r="B1452" s="44" t="s">
        <v>4033</v>
      </c>
      <c r="D1452" s="46" t="s">
        <v>4034</v>
      </c>
    </row>
    <row r="1453" spans="1:9" ht="23.25" x14ac:dyDescent="0.35">
      <c r="A1453" s="43" t="s">
        <v>4035</v>
      </c>
      <c r="B1453" s="44" t="s">
        <v>4036</v>
      </c>
    </row>
    <row r="1454" spans="1:9" ht="23.25" x14ac:dyDescent="0.35">
      <c r="A1454" s="43" t="s">
        <v>4037</v>
      </c>
      <c r="B1454" s="44" t="s">
        <v>4038</v>
      </c>
    </row>
    <row r="1455" spans="1:9" ht="23.25" x14ac:dyDescent="0.35">
      <c r="A1455" s="43" t="s">
        <v>4039</v>
      </c>
      <c r="B1455" s="44" t="s">
        <v>4040</v>
      </c>
      <c r="C1455" s="45" t="s">
        <v>679</v>
      </c>
      <c r="D1455" s="63" t="s">
        <v>4041</v>
      </c>
    </row>
    <row r="1456" spans="1:9" ht="23.25" x14ac:dyDescent="0.35">
      <c r="A1456" s="43" t="s">
        <v>4042</v>
      </c>
      <c r="B1456" s="44" t="s">
        <v>4043</v>
      </c>
      <c r="C1456" s="45" t="s">
        <v>4044</v>
      </c>
      <c r="D1456" s="63"/>
    </row>
    <row r="1457" spans="1:7" ht="23.25" x14ac:dyDescent="0.35">
      <c r="A1457" s="43" t="s">
        <v>4045</v>
      </c>
      <c r="E1457" s="46" t="s">
        <v>4046</v>
      </c>
      <c r="G1457" s="79"/>
    </row>
    <row r="1458" spans="1:7" ht="23.25" x14ac:dyDescent="0.35">
      <c r="A1458" s="43" t="s">
        <v>4047</v>
      </c>
      <c r="B1458" s="44" t="s">
        <v>4048</v>
      </c>
      <c r="C1458" s="50" t="s">
        <v>4049</v>
      </c>
      <c r="D1458" s="153" t="s">
        <v>4050</v>
      </c>
      <c r="E1458" s="153" t="s">
        <v>4051</v>
      </c>
      <c r="G1458" s="79"/>
    </row>
    <row r="1459" spans="1:7" ht="23.25" x14ac:dyDescent="0.35">
      <c r="A1459" s="43" t="s">
        <v>4052</v>
      </c>
      <c r="B1459" s="44" t="s">
        <v>2626</v>
      </c>
      <c r="C1459" s="50"/>
      <c r="D1459" s="153" t="s">
        <v>4050</v>
      </c>
      <c r="E1459" s="153"/>
      <c r="G1459" s="79"/>
    </row>
    <row r="1460" spans="1:7" ht="23.25" x14ac:dyDescent="0.35">
      <c r="A1460" s="43" t="s">
        <v>4053</v>
      </c>
      <c r="B1460" s="44" t="s">
        <v>4054</v>
      </c>
      <c r="D1460" s="46" t="s">
        <v>4055</v>
      </c>
      <c r="G1460" s="79"/>
    </row>
    <row r="1461" spans="1:7" ht="23.25" x14ac:dyDescent="0.35">
      <c r="A1461" s="43" t="s">
        <v>4016</v>
      </c>
      <c r="B1461" s="44" t="s">
        <v>4056</v>
      </c>
      <c r="G1461" s="79"/>
    </row>
    <row r="1462" spans="1:7" ht="23.25" x14ac:dyDescent="0.35">
      <c r="A1462" s="43" t="s">
        <v>4057</v>
      </c>
      <c r="B1462" s="44" t="s">
        <v>4058</v>
      </c>
      <c r="G1462" s="79"/>
    </row>
    <row r="1463" spans="1:7" ht="23.25" x14ac:dyDescent="0.35">
      <c r="A1463" s="43" t="s">
        <v>4059</v>
      </c>
      <c r="C1463" s="45" t="s">
        <v>4060</v>
      </c>
      <c r="G1463" s="79"/>
    </row>
    <row r="1464" spans="1:7" ht="23.25" x14ac:dyDescent="0.35">
      <c r="A1464" s="43" t="s">
        <v>4061</v>
      </c>
      <c r="B1464" s="44" t="s">
        <v>4062</v>
      </c>
      <c r="G1464" s="79"/>
    </row>
    <row r="1465" spans="1:7" ht="23.25" x14ac:dyDescent="0.35">
      <c r="A1465" s="43" t="s">
        <v>4063</v>
      </c>
      <c r="B1465" s="44" t="s">
        <v>4064</v>
      </c>
      <c r="C1465" s="45" t="s">
        <v>4065</v>
      </c>
      <c r="G1465" s="79"/>
    </row>
    <row r="1466" spans="1:7" ht="23.25" x14ac:dyDescent="0.35">
      <c r="A1466" s="43" t="s">
        <v>4066</v>
      </c>
      <c r="E1466" s="46" t="s">
        <v>4067</v>
      </c>
      <c r="G1466" s="79"/>
    </row>
    <row r="1467" spans="1:7" ht="23.25" x14ac:dyDescent="0.35">
      <c r="A1467" s="43" t="s">
        <v>4068</v>
      </c>
      <c r="B1467" s="44" t="s">
        <v>4069</v>
      </c>
      <c r="C1467" s="45" t="s">
        <v>4070</v>
      </c>
      <c r="D1467" s="46" t="s">
        <v>4071</v>
      </c>
      <c r="E1467" s="46" t="s">
        <v>4072</v>
      </c>
      <c r="F1467" s="73" t="s">
        <v>4073</v>
      </c>
      <c r="G1467" s="79"/>
    </row>
    <row r="1468" spans="1:7" ht="23.25" x14ac:dyDescent="0.35">
      <c r="A1468" s="43" t="s">
        <v>4074</v>
      </c>
      <c r="B1468" s="44" t="s">
        <v>4075</v>
      </c>
      <c r="G1468" s="79"/>
    </row>
    <row r="1469" spans="1:7" ht="23.25" x14ac:dyDescent="0.35">
      <c r="A1469" s="43" t="s">
        <v>4076</v>
      </c>
      <c r="C1469" s="45" t="s">
        <v>1792</v>
      </c>
      <c r="E1469" s="46" t="s">
        <v>1793</v>
      </c>
      <c r="G1469" s="79"/>
    </row>
    <row r="1470" spans="1:7" ht="23.25" x14ac:dyDescent="0.35">
      <c r="A1470" s="43" t="s">
        <v>4077</v>
      </c>
      <c r="E1470" s="46" t="s">
        <v>4078</v>
      </c>
    </row>
    <row r="1471" spans="1:7" ht="23.25" x14ac:dyDescent="0.35">
      <c r="A1471" s="43" t="s">
        <v>4079</v>
      </c>
      <c r="B1471" s="44" t="s">
        <v>4080</v>
      </c>
      <c r="C1471" s="45" t="s">
        <v>4081</v>
      </c>
      <c r="G1471" s="79"/>
    </row>
    <row r="1472" spans="1:7" ht="23.25" x14ac:dyDescent="0.35">
      <c r="A1472" s="43" t="s">
        <v>4059</v>
      </c>
      <c r="C1472" s="45" t="s">
        <v>4082</v>
      </c>
      <c r="G1472" s="79"/>
    </row>
    <row r="1473" spans="1:7" ht="23.25" x14ac:dyDescent="0.35">
      <c r="A1473" s="43" t="s">
        <v>4083</v>
      </c>
      <c r="C1473" s="45" t="s">
        <v>4084</v>
      </c>
      <c r="G1473" s="79"/>
    </row>
    <row r="1474" spans="1:7" ht="23.25" x14ac:dyDescent="0.35">
      <c r="A1474" s="43" t="s">
        <v>4085</v>
      </c>
      <c r="B1474" s="44" t="s">
        <v>4086</v>
      </c>
    </row>
    <row r="1475" spans="1:7" ht="23.25" x14ac:dyDescent="0.35">
      <c r="A1475" s="43" t="s">
        <v>4087</v>
      </c>
      <c r="B1475" s="44" t="s">
        <v>4088</v>
      </c>
      <c r="G1475" s="79"/>
    </row>
    <row r="1476" spans="1:7" ht="23.25" x14ac:dyDescent="0.35">
      <c r="A1476" s="43" t="s">
        <v>4089</v>
      </c>
      <c r="B1476" s="44" t="s">
        <v>1577</v>
      </c>
      <c r="G1476" s="79"/>
    </row>
    <row r="1477" spans="1:7" ht="23.25" x14ac:dyDescent="0.35">
      <c r="A1477" s="43" t="s">
        <v>4090</v>
      </c>
      <c r="B1477" s="44" t="s">
        <v>2341</v>
      </c>
      <c r="G1477" s="79"/>
    </row>
    <row r="1478" spans="1:7" ht="23.25" x14ac:dyDescent="0.35">
      <c r="A1478" s="43" t="s">
        <v>4091</v>
      </c>
      <c r="E1478" s="46" t="s">
        <v>3132</v>
      </c>
    </row>
    <row r="1479" spans="1:7" ht="23.25" x14ac:dyDescent="0.35">
      <c r="A1479" s="43" t="s">
        <v>4039</v>
      </c>
      <c r="C1479" s="45" t="s">
        <v>4081</v>
      </c>
    </row>
    <row r="1480" spans="1:7" ht="23.25" x14ac:dyDescent="0.35">
      <c r="A1480" s="43" t="s">
        <v>4092</v>
      </c>
      <c r="B1480" s="44" t="s">
        <v>2939</v>
      </c>
    </row>
    <row r="1481" spans="1:7" ht="23.25" x14ac:dyDescent="0.35">
      <c r="A1481" s="43" t="s">
        <v>4093</v>
      </c>
      <c r="B1481" s="44" t="s">
        <v>4094</v>
      </c>
      <c r="E1481" s="46" t="s">
        <v>4095</v>
      </c>
    </row>
    <row r="1482" spans="1:7" ht="23.25" x14ac:dyDescent="0.35">
      <c r="A1482" s="43" t="s">
        <v>4096</v>
      </c>
      <c r="B1482" s="44" t="s">
        <v>4097</v>
      </c>
    </row>
    <row r="1483" spans="1:7" ht="23.25" x14ac:dyDescent="0.35">
      <c r="A1483" s="43" t="s">
        <v>4098</v>
      </c>
      <c r="B1483" s="44" t="s">
        <v>4099</v>
      </c>
    </row>
    <row r="1484" spans="1:7" ht="23.25" x14ac:dyDescent="0.35">
      <c r="A1484" s="43" t="s">
        <v>4100</v>
      </c>
      <c r="B1484" s="44" t="s">
        <v>4101</v>
      </c>
    </row>
    <row r="1485" spans="1:7" ht="29.25" customHeight="1" x14ac:dyDescent="0.35">
      <c r="A1485" s="43" t="s">
        <v>4102</v>
      </c>
      <c r="B1485" s="44" t="s">
        <v>4103</v>
      </c>
    </row>
    <row r="1486" spans="1:7" ht="23.25" x14ac:dyDescent="0.35">
      <c r="A1486" s="43" t="s">
        <v>4104</v>
      </c>
      <c r="C1486" s="45" t="s">
        <v>4105</v>
      </c>
    </row>
    <row r="1487" spans="1:7" ht="23.25" x14ac:dyDescent="0.35">
      <c r="A1487" s="43" t="s">
        <v>4106</v>
      </c>
      <c r="B1487" s="44" t="s">
        <v>4107</v>
      </c>
      <c r="C1487" s="45" t="s">
        <v>4108</v>
      </c>
      <c r="D1487" s="218" t="s">
        <v>4109</v>
      </c>
      <c r="E1487" s="46" t="s">
        <v>4110</v>
      </c>
      <c r="F1487" s="38" t="s">
        <v>4111</v>
      </c>
    </row>
    <row r="1488" spans="1:7" ht="23.25" x14ac:dyDescent="0.35">
      <c r="A1488" s="43" t="s">
        <v>4112</v>
      </c>
      <c r="B1488" s="44" t="s">
        <v>4113</v>
      </c>
      <c r="C1488" s="45" t="s">
        <v>4114</v>
      </c>
    </row>
    <row r="1489" spans="1:5" ht="24" thickBot="1" x14ac:dyDescent="0.4">
      <c r="A1489" s="43" t="s">
        <v>4115</v>
      </c>
      <c r="B1489" s="44" t="s">
        <v>4116</v>
      </c>
    </row>
    <row r="1490" spans="1:5" ht="23.45" customHeight="1" x14ac:dyDescent="0.25">
      <c r="A1490" s="768" t="s">
        <v>4117</v>
      </c>
      <c r="B1490" s="770"/>
      <c r="C1490" s="772" t="s">
        <v>4118</v>
      </c>
      <c r="D1490" s="774"/>
      <c r="E1490" s="774"/>
    </row>
    <row r="1491" spans="1:5" ht="26.45" customHeight="1" x14ac:dyDescent="0.25">
      <c r="A1491" s="769"/>
      <c r="B1491" s="771"/>
      <c r="C1491" s="773"/>
      <c r="D1491" s="775"/>
      <c r="E1491" s="775"/>
    </row>
    <row r="1492" spans="1:5" ht="23.25" x14ac:dyDescent="0.35">
      <c r="A1492" s="160" t="s">
        <v>4119</v>
      </c>
      <c r="B1492" s="44" t="s">
        <v>4120</v>
      </c>
      <c r="C1492" s="82"/>
      <c r="D1492" s="46" t="s">
        <v>4121</v>
      </c>
    </row>
    <row r="1493" spans="1:5" ht="50.45" customHeight="1" x14ac:dyDescent="0.35">
      <c r="A1493" s="160" t="s">
        <v>4122</v>
      </c>
      <c r="B1493" s="44" t="s">
        <v>4123</v>
      </c>
      <c r="C1493" s="45" t="s">
        <v>4124</v>
      </c>
      <c r="D1493" s="63" t="s">
        <v>4125</v>
      </c>
    </row>
    <row r="1494" spans="1:5" ht="23.25" x14ac:dyDescent="0.35">
      <c r="A1494" s="43" t="s">
        <v>4126</v>
      </c>
      <c r="B1494" s="44" t="s">
        <v>4127</v>
      </c>
    </row>
    <row r="1495" spans="1:5" ht="23.25" x14ac:dyDescent="0.35">
      <c r="A1495" s="43" t="s">
        <v>4128</v>
      </c>
      <c r="B1495" s="59" t="s">
        <v>4129</v>
      </c>
      <c r="C1495" s="61" t="s">
        <v>4130</v>
      </c>
      <c r="D1495" s="47"/>
      <c r="E1495" s="85" t="s">
        <v>4131</v>
      </c>
    </row>
    <row r="1496" spans="1:5" ht="23.25" x14ac:dyDescent="0.35">
      <c r="A1496" s="43" t="s">
        <v>4132</v>
      </c>
      <c r="B1496" s="59" t="s">
        <v>4133</v>
      </c>
      <c r="C1496" s="61"/>
      <c r="D1496" s="47"/>
      <c r="E1496" s="85"/>
    </row>
    <row r="1497" spans="1:5" ht="23.25" x14ac:dyDescent="0.35">
      <c r="A1497" s="43" t="s">
        <v>4134</v>
      </c>
      <c r="B1497" s="44" t="s">
        <v>4135</v>
      </c>
    </row>
    <row r="1498" spans="1:5" ht="23.25" x14ac:dyDescent="0.35">
      <c r="A1498" s="43" t="s">
        <v>4136</v>
      </c>
      <c r="B1498" s="44" t="s">
        <v>4137</v>
      </c>
    </row>
    <row r="1499" spans="1:5" ht="42" x14ac:dyDescent="0.35">
      <c r="A1499" s="160" t="s">
        <v>4138</v>
      </c>
      <c r="B1499" s="44" t="s">
        <v>4139</v>
      </c>
    </row>
    <row r="1500" spans="1:5" ht="19.5" customHeight="1" x14ac:dyDescent="0.35">
      <c r="A1500" s="160" t="s">
        <v>4140</v>
      </c>
      <c r="C1500" s="45" t="s">
        <v>4141</v>
      </c>
    </row>
    <row r="1501" spans="1:5" ht="23.25" x14ac:dyDescent="0.35">
      <c r="A1501" s="160" t="s">
        <v>4142</v>
      </c>
      <c r="B1501" s="44" t="s">
        <v>4143</v>
      </c>
      <c r="C1501" s="45" t="s">
        <v>4144</v>
      </c>
      <c r="D1501" s="46" t="s">
        <v>4145</v>
      </c>
    </row>
    <row r="1502" spans="1:5" ht="23.25" x14ac:dyDescent="0.35">
      <c r="A1502" s="43" t="s">
        <v>4146</v>
      </c>
      <c r="B1502" s="44" t="s">
        <v>4147</v>
      </c>
    </row>
    <row r="1503" spans="1:5" ht="23.25" x14ac:dyDescent="0.35">
      <c r="A1503" s="43" t="s">
        <v>4148</v>
      </c>
      <c r="B1503" s="44" t="s">
        <v>4149</v>
      </c>
    </row>
    <row r="1504" spans="1:5" ht="23.25" x14ac:dyDescent="0.35">
      <c r="A1504" s="43" t="s">
        <v>4150</v>
      </c>
      <c r="B1504" s="44" t="s">
        <v>4151</v>
      </c>
      <c r="C1504" s="45" t="s">
        <v>4152</v>
      </c>
    </row>
    <row r="1505" spans="1:7" ht="23.25" x14ac:dyDescent="0.35">
      <c r="A1505" s="43" t="s">
        <v>4153</v>
      </c>
      <c r="B1505" s="44" t="s">
        <v>4154</v>
      </c>
    </row>
    <row r="1506" spans="1:7" ht="23.25" x14ac:dyDescent="0.35">
      <c r="A1506" s="43" t="s">
        <v>4155</v>
      </c>
      <c r="B1506" s="44" t="s">
        <v>4156</v>
      </c>
      <c r="G1506" s="79"/>
    </row>
    <row r="1507" spans="1:7" ht="23.25" x14ac:dyDescent="0.35">
      <c r="A1507" s="43" t="s">
        <v>4157</v>
      </c>
      <c r="B1507" s="44" t="s">
        <v>4158</v>
      </c>
      <c r="G1507" s="79"/>
    </row>
    <row r="1508" spans="1:7" ht="23.25" x14ac:dyDescent="0.35">
      <c r="A1508" s="43" t="s">
        <v>4159</v>
      </c>
      <c r="B1508" s="44" t="s">
        <v>4160</v>
      </c>
    </row>
    <row r="1509" spans="1:7" ht="23.25" x14ac:dyDescent="0.35">
      <c r="A1509" s="43" t="s">
        <v>4161</v>
      </c>
      <c r="B1509" s="44" t="s">
        <v>4162</v>
      </c>
    </row>
    <row r="1510" spans="1:7" ht="23.25" x14ac:dyDescent="0.35">
      <c r="A1510" s="43" t="s">
        <v>4163</v>
      </c>
      <c r="B1510" s="44" t="s">
        <v>4164</v>
      </c>
      <c r="G1510" s="73" t="s">
        <v>4165</v>
      </c>
    </row>
    <row r="1511" spans="1:7" ht="23.25" x14ac:dyDescent="0.35">
      <c r="A1511" s="43" t="s">
        <v>4166</v>
      </c>
      <c r="B1511" s="44" t="s">
        <v>4167</v>
      </c>
      <c r="C1511" s="65" t="s">
        <v>4168</v>
      </c>
      <c r="D1511" s="46" t="s">
        <v>4169</v>
      </c>
      <c r="E1511" s="65" t="s">
        <v>4170</v>
      </c>
    </row>
    <row r="1512" spans="1:7" ht="19.5" customHeight="1" x14ac:dyDescent="0.35">
      <c r="A1512" s="43" t="s">
        <v>4171</v>
      </c>
      <c r="B1512" s="44" t="s">
        <v>4172</v>
      </c>
      <c r="C1512" s="45" t="s">
        <v>4173</v>
      </c>
    </row>
    <row r="1513" spans="1:7" ht="29.25" customHeight="1" x14ac:dyDescent="0.35">
      <c r="A1513" s="43" t="s">
        <v>4174</v>
      </c>
      <c r="B1513" s="44" t="s">
        <v>1251</v>
      </c>
    </row>
    <row r="1514" spans="1:7" ht="23.25" x14ac:dyDescent="0.35">
      <c r="A1514" s="43" t="s">
        <v>4175</v>
      </c>
      <c r="B1514" s="44" t="s">
        <v>4176</v>
      </c>
      <c r="D1514" s="46" t="s">
        <v>558</v>
      </c>
    </row>
    <row r="1515" spans="1:7" ht="46.5" x14ac:dyDescent="0.25">
      <c r="A1515" s="203" t="s">
        <v>4177</v>
      </c>
      <c r="B1515" s="74" t="s">
        <v>3526</v>
      </c>
      <c r="C1515" s="77" t="s">
        <v>3527</v>
      </c>
      <c r="D1515" s="170" t="s">
        <v>3528</v>
      </c>
      <c r="E1515" s="80" t="s">
        <v>3529</v>
      </c>
    </row>
    <row r="1516" spans="1:7" ht="23.25" x14ac:dyDescent="0.25">
      <c r="A1516" s="203" t="s">
        <v>4178</v>
      </c>
      <c r="B1516" s="74" t="s">
        <v>4179</v>
      </c>
      <c r="C1516" s="77" t="s">
        <v>4180</v>
      </c>
      <c r="D1516" s="170" t="s">
        <v>4181</v>
      </c>
      <c r="E1516" s="80"/>
    </row>
    <row r="1517" spans="1:7" ht="23.25" x14ac:dyDescent="0.35">
      <c r="A1517" s="43" t="s">
        <v>4182</v>
      </c>
      <c r="B1517" s="44" t="s">
        <v>4183</v>
      </c>
      <c r="E1517" s="219" t="s">
        <v>4184</v>
      </c>
    </row>
    <row r="1518" spans="1:7" ht="23.25" x14ac:dyDescent="0.35">
      <c r="A1518" s="43" t="s">
        <v>4185</v>
      </c>
      <c r="B1518" s="128" t="s">
        <v>4186</v>
      </c>
    </row>
    <row r="1519" spans="1:7" ht="23.25" x14ac:dyDescent="0.35">
      <c r="A1519" s="43" t="s">
        <v>4187</v>
      </c>
      <c r="B1519" s="44" t="s">
        <v>4188</v>
      </c>
      <c r="C1519" s="45" t="s">
        <v>4189</v>
      </c>
    </row>
    <row r="1520" spans="1:7" ht="23.25" x14ac:dyDescent="0.35">
      <c r="A1520" s="43" t="s">
        <v>4190</v>
      </c>
      <c r="B1520" s="44" t="s">
        <v>4191</v>
      </c>
    </row>
    <row r="1521" spans="1:8" ht="23.25" x14ac:dyDescent="0.35">
      <c r="A1521" s="43" t="s">
        <v>4192</v>
      </c>
      <c r="B1521" s="44" t="s">
        <v>4193</v>
      </c>
    </row>
    <row r="1522" spans="1:8" ht="23.25" x14ac:dyDescent="0.35">
      <c r="A1522" s="43" t="s">
        <v>4194</v>
      </c>
      <c r="B1522" s="44" t="s">
        <v>4195</v>
      </c>
    </row>
    <row r="1523" spans="1:8" ht="23.25" x14ac:dyDescent="0.35">
      <c r="A1523" s="43" t="s">
        <v>4196</v>
      </c>
      <c r="B1523" s="44" t="s">
        <v>4197</v>
      </c>
      <c r="C1523" s="61"/>
      <c r="E1523" s="38"/>
      <c r="H1523" s="54" t="s">
        <v>4198</v>
      </c>
    </row>
    <row r="1524" spans="1:8" ht="23.25" x14ac:dyDescent="0.35">
      <c r="A1524" s="43" t="s">
        <v>4199</v>
      </c>
      <c r="B1524" s="59" t="s">
        <v>4200</v>
      </c>
      <c r="C1524" s="61" t="s">
        <v>4201</v>
      </c>
      <c r="D1524" s="63" t="s">
        <v>4202</v>
      </c>
      <c r="E1524" s="57"/>
      <c r="F1524" s="57" t="s">
        <v>4203</v>
      </c>
    </row>
    <row r="1525" spans="1:8" ht="23.25" x14ac:dyDescent="0.35">
      <c r="A1525" s="43" t="s">
        <v>4204</v>
      </c>
      <c r="B1525" s="44" t="s">
        <v>4205</v>
      </c>
    </row>
    <row r="1526" spans="1:8" ht="23.25" x14ac:dyDescent="0.35">
      <c r="A1526" s="43" t="s">
        <v>4206</v>
      </c>
      <c r="B1526" s="44" t="s">
        <v>4207</v>
      </c>
    </row>
    <row r="1527" spans="1:8" ht="23.25" x14ac:dyDescent="0.35">
      <c r="A1527" s="43" t="s">
        <v>4208</v>
      </c>
      <c r="B1527" s="44" t="s">
        <v>4209</v>
      </c>
    </row>
    <row r="1528" spans="1:8" ht="23.25" x14ac:dyDescent="0.35">
      <c r="A1528" s="43" t="s">
        <v>4210</v>
      </c>
      <c r="B1528" s="44" t="s">
        <v>4211</v>
      </c>
    </row>
    <row r="1529" spans="1:8" ht="23.25" x14ac:dyDescent="0.35">
      <c r="A1529" s="43" t="s">
        <v>4212</v>
      </c>
      <c r="B1529" s="44" t="s">
        <v>4213</v>
      </c>
    </row>
    <row r="1530" spans="1:8" ht="23.25" x14ac:dyDescent="0.35">
      <c r="A1530" s="43" t="s">
        <v>4214</v>
      </c>
      <c r="B1530" s="44" t="s">
        <v>4215</v>
      </c>
    </row>
    <row r="1531" spans="1:8" ht="23.25" x14ac:dyDescent="0.35">
      <c r="A1531" s="43" t="s">
        <v>4216</v>
      </c>
      <c r="B1531" s="44" t="s">
        <v>4217</v>
      </c>
    </row>
    <row r="1532" spans="1:8" ht="23.25" x14ac:dyDescent="0.35">
      <c r="A1532" s="43" t="s">
        <v>4218</v>
      </c>
      <c r="B1532" s="44" t="s">
        <v>4219</v>
      </c>
    </row>
    <row r="1533" spans="1:8" ht="23.25" x14ac:dyDescent="0.35">
      <c r="A1533" s="43" t="s">
        <v>4220</v>
      </c>
      <c r="B1533" s="44" t="s">
        <v>4221</v>
      </c>
    </row>
    <row r="1534" spans="1:8" ht="23.25" x14ac:dyDescent="0.35">
      <c r="A1534" s="43" t="s">
        <v>4222</v>
      </c>
      <c r="B1534" s="44" t="s">
        <v>4205</v>
      </c>
      <c r="D1534" s="46" t="s">
        <v>4207</v>
      </c>
    </row>
    <row r="1535" spans="1:8" ht="23.25" x14ac:dyDescent="0.35">
      <c r="A1535" s="43" t="s">
        <v>4223</v>
      </c>
      <c r="B1535" s="44" t="s">
        <v>4224</v>
      </c>
      <c r="C1535" s="45" t="s">
        <v>4225</v>
      </c>
      <c r="D1535" s="46" t="s">
        <v>4121</v>
      </c>
    </row>
    <row r="1536" spans="1:8" ht="23.25" x14ac:dyDescent="0.35">
      <c r="A1536" s="220" t="s">
        <v>4226</v>
      </c>
      <c r="B1536" s="44" t="s">
        <v>4227</v>
      </c>
    </row>
    <row r="1537" spans="1:6" ht="23.25" x14ac:dyDescent="0.35">
      <c r="A1537" s="43" t="s">
        <v>4228</v>
      </c>
      <c r="B1537" s="44" t="s">
        <v>4176</v>
      </c>
    </row>
    <row r="1538" spans="1:6" ht="23.25" x14ac:dyDescent="0.35">
      <c r="A1538" s="43" t="s">
        <v>4212</v>
      </c>
      <c r="B1538" s="44" t="s">
        <v>4213</v>
      </c>
    </row>
    <row r="1539" spans="1:6" ht="23.25" x14ac:dyDescent="0.35">
      <c r="A1539" s="43" t="s">
        <v>4229</v>
      </c>
      <c r="B1539" s="44" t="s">
        <v>4230</v>
      </c>
    </row>
    <row r="1540" spans="1:6" ht="23.25" x14ac:dyDescent="0.35">
      <c r="A1540" s="43" t="s">
        <v>4231</v>
      </c>
      <c r="B1540" s="44" t="s">
        <v>550</v>
      </c>
    </row>
    <row r="1541" spans="1:6" ht="23.25" x14ac:dyDescent="0.35">
      <c r="A1541" s="43" t="s">
        <v>4232</v>
      </c>
      <c r="B1541" s="44" t="s">
        <v>4233</v>
      </c>
      <c r="C1541" s="181" t="s">
        <v>4234</v>
      </c>
      <c r="D1541" s="221" t="s">
        <v>4235</v>
      </c>
    </row>
    <row r="1542" spans="1:6" ht="23.25" x14ac:dyDescent="0.35">
      <c r="A1542" s="43" t="s">
        <v>4236</v>
      </c>
      <c r="B1542" s="44" t="s">
        <v>4237</v>
      </c>
      <c r="C1542" s="93" t="s">
        <v>4238</v>
      </c>
      <c r="D1542" s="46" t="s">
        <v>4239</v>
      </c>
      <c r="E1542" s="46" t="s">
        <v>4240</v>
      </c>
      <c r="F1542" s="38" t="s">
        <v>4241</v>
      </c>
    </row>
    <row r="1543" spans="1:6" ht="23.25" x14ac:dyDescent="0.35">
      <c r="A1543" s="43" t="s">
        <v>4242</v>
      </c>
      <c r="B1543" s="44" t="s">
        <v>4243</v>
      </c>
      <c r="C1543" s="93" t="s">
        <v>4244</v>
      </c>
      <c r="D1543" s="46" t="s">
        <v>4245</v>
      </c>
    </row>
    <row r="1544" spans="1:6" ht="23.25" x14ac:dyDescent="0.35">
      <c r="A1544" s="43" t="s">
        <v>4246</v>
      </c>
      <c r="B1544" s="44" t="s">
        <v>4247</v>
      </c>
      <c r="C1544" s="45" t="s">
        <v>4248</v>
      </c>
    </row>
    <row r="1545" spans="1:6" ht="23.25" x14ac:dyDescent="0.35">
      <c r="A1545" s="43" t="s">
        <v>4249</v>
      </c>
    </row>
    <row r="1546" spans="1:6" ht="23.25" x14ac:dyDescent="0.35">
      <c r="A1546" s="43" t="s">
        <v>4250</v>
      </c>
      <c r="B1546" s="44" t="s">
        <v>4251</v>
      </c>
    </row>
    <row r="1547" spans="1:6" ht="23.25" x14ac:dyDescent="0.35">
      <c r="A1547" s="43" t="s">
        <v>4252</v>
      </c>
      <c r="B1547" s="44" t="s">
        <v>4253</v>
      </c>
    </row>
    <row r="1548" spans="1:6" ht="23.25" x14ac:dyDescent="0.35">
      <c r="A1548" s="43" t="s">
        <v>4254</v>
      </c>
      <c r="B1548" s="44" t="s">
        <v>4255</v>
      </c>
    </row>
    <row r="1549" spans="1:6" ht="23.25" x14ac:dyDescent="0.35">
      <c r="A1549" s="43" t="s">
        <v>4256</v>
      </c>
      <c r="C1549" s="45" t="s">
        <v>4257</v>
      </c>
    </row>
    <row r="1550" spans="1:6" ht="23.25" x14ac:dyDescent="0.35">
      <c r="A1550" s="43" t="s">
        <v>4258</v>
      </c>
      <c r="B1550" s="44" t="s">
        <v>632</v>
      </c>
    </row>
    <row r="1551" spans="1:6" ht="23.25" x14ac:dyDescent="0.35">
      <c r="A1551" s="43" t="s">
        <v>4208</v>
      </c>
      <c r="B1551" s="128" t="s">
        <v>4259</v>
      </c>
    </row>
    <row r="1552" spans="1:6" ht="23.25" x14ac:dyDescent="0.35">
      <c r="A1552" s="43" t="s">
        <v>4260</v>
      </c>
      <c r="C1552" s="45" t="s">
        <v>4261</v>
      </c>
    </row>
    <row r="1553" spans="1:7" ht="23.25" x14ac:dyDescent="0.35">
      <c r="A1553" s="43" t="s">
        <v>4262</v>
      </c>
      <c r="B1553" s="44" t="s">
        <v>4263</v>
      </c>
      <c r="C1553" s="45" t="s">
        <v>4264</v>
      </c>
    </row>
    <row r="1554" spans="1:7" ht="23.25" x14ac:dyDescent="0.35">
      <c r="A1554" s="43" t="s">
        <v>4265</v>
      </c>
      <c r="E1554" s="46" t="s">
        <v>626</v>
      </c>
    </row>
    <row r="1555" spans="1:7" ht="23.25" x14ac:dyDescent="0.35">
      <c r="A1555" s="43" t="s">
        <v>4266</v>
      </c>
      <c r="B1555" s="44" t="s">
        <v>4267</v>
      </c>
    </row>
    <row r="1556" spans="1:7" ht="23.25" x14ac:dyDescent="0.35">
      <c r="A1556" s="43" t="s">
        <v>4268</v>
      </c>
      <c r="B1556" s="44" t="s">
        <v>4269</v>
      </c>
    </row>
    <row r="1557" spans="1:7" ht="23.25" x14ac:dyDescent="0.35">
      <c r="A1557" s="43" t="s">
        <v>4270</v>
      </c>
      <c r="B1557" s="44" t="s">
        <v>4271</v>
      </c>
    </row>
    <row r="1558" spans="1:7" ht="23.25" x14ac:dyDescent="0.35">
      <c r="A1558" s="43" t="s">
        <v>4272</v>
      </c>
      <c r="B1558" s="44" t="s">
        <v>4273</v>
      </c>
      <c r="C1558" s="45" t="s">
        <v>4274</v>
      </c>
      <c r="D1558" s="46" t="s">
        <v>4275</v>
      </c>
    </row>
    <row r="1559" spans="1:7" ht="23.25" x14ac:dyDescent="0.35">
      <c r="A1559" s="43" t="s">
        <v>4276</v>
      </c>
      <c r="B1559" s="44" t="s">
        <v>4277</v>
      </c>
      <c r="G1559" s="190"/>
    </row>
    <row r="1560" spans="1:7" ht="23.25" x14ac:dyDescent="0.35">
      <c r="A1560" s="43" t="s">
        <v>4278</v>
      </c>
      <c r="B1560" s="44" t="s">
        <v>4279</v>
      </c>
      <c r="G1560" s="190"/>
    </row>
    <row r="1561" spans="1:7" ht="23.25" x14ac:dyDescent="0.35">
      <c r="A1561" s="43" t="s">
        <v>4280</v>
      </c>
      <c r="B1561" s="44" t="s">
        <v>4281</v>
      </c>
      <c r="F1561" s="222" t="s">
        <v>4282</v>
      </c>
    </row>
    <row r="1562" spans="1:7" ht="23.25" x14ac:dyDescent="0.35">
      <c r="A1562" s="43" t="s">
        <v>4283</v>
      </c>
      <c r="B1562" s="44" t="s">
        <v>4284</v>
      </c>
      <c r="D1562" s="46" t="s">
        <v>4285</v>
      </c>
      <c r="E1562" s="222" t="s">
        <v>4286</v>
      </c>
    </row>
    <row r="1563" spans="1:7" ht="23.25" x14ac:dyDescent="0.35">
      <c r="A1563" s="43" t="s">
        <v>4287</v>
      </c>
      <c r="C1563" s="45" t="s">
        <v>4288</v>
      </c>
      <c r="E1563" s="46" t="s">
        <v>1570</v>
      </c>
      <c r="G1563" s="190"/>
    </row>
    <row r="1564" spans="1:7" ht="23.25" x14ac:dyDescent="0.35">
      <c r="A1564" s="43" t="s">
        <v>4289</v>
      </c>
      <c r="B1564" s="119" t="s">
        <v>4290</v>
      </c>
      <c r="G1564" s="190"/>
    </row>
    <row r="1565" spans="1:7" ht="23.25" x14ac:dyDescent="0.35">
      <c r="A1565" s="43" t="s">
        <v>4291</v>
      </c>
      <c r="B1565" s="44" t="s">
        <v>4292</v>
      </c>
      <c r="C1565" s="45" t="s">
        <v>4293</v>
      </c>
      <c r="D1565" s="46" t="s">
        <v>4294</v>
      </c>
      <c r="G1565" s="190"/>
    </row>
    <row r="1566" spans="1:7" ht="23.25" x14ac:dyDescent="0.35">
      <c r="A1566" s="43" t="s">
        <v>4295</v>
      </c>
      <c r="C1566" s="45" t="s">
        <v>4296</v>
      </c>
      <c r="G1566" s="190"/>
    </row>
    <row r="1567" spans="1:7" ht="23.25" x14ac:dyDescent="0.35">
      <c r="A1567" s="43" t="s">
        <v>4297</v>
      </c>
      <c r="B1567" s="44" t="s">
        <v>4298</v>
      </c>
      <c r="E1567" s="46" t="s">
        <v>4299</v>
      </c>
      <c r="G1567" s="190"/>
    </row>
    <row r="1568" spans="1:7" ht="23.25" x14ac:dyDescent="0.35">
      <c r="A1568" s="43" t="s">
        <v>4300</v>
      </c>
      <c r="B1568" s="44" t="s">
        <v>4301</v>
      </c>
      <c r="C1568" s="45" t="s">
        <v>4302</v>
      </c>
      <c r="G1568" s="190"/>
    </row>
    <row r="1569" spans="1:7" ht="23.25" x14ac:dyDescent="0.35">
      <c r="A1569" s="43" t="s">
        <v>4303</v>
      </c>
      <c r="B1569" s="44" t="s">
        <v>4304</v>
      </c>
      <c r="G1569" s="190"/>
    </row>
    <row r="1570" spans="1:7" ht="23.25" x14ac:dyDescent="0.35">
      <c r="A1570" s="43" t="s">
        <v>4305</v>
      </c>
      <c r="B1570" s="44" t="s">
        <v>4306</v>
      </c>
      <c r="C1570" s="45" t="s">
        <v>4307</v>
      </c>
      <c r="G1570" s="190"/>
    </row>
    <row r="1571" spans="1:7" ht="23.25" x14ac:dyDescent="0.35">
      <c r="A1571" s="43" t="s">
        <v>4308</v>
      </c>
      <c r="E1571" s="46" t="s">
        <v>779</v>
      </c>
      <c r="G1571" s="190"/>
    </row>
    <row r="1572" spans="1:7" ht="23.25" x14ac:dyDescent="0.35">
      <c r="A1572" s="43" t="s">
        <v>4309</v>
      </c>
      <c r="C1572" s="45" t="s">
        <v>4310</v>
      </c>
    </row>
    <row r="1573" spans="1:7" ht="23.25" x14ac:dyDescent="0.35">
      <c r="A1573" s="43" t="s">
        <v>4311</v>
      </c>
      <c r="B1573" s="44" t="s">
        <v>4312</v>
      </c>
    </row>
    <row r="1574" spans="1:7" ht="23.25" x14ac:dyDescent="0.35">
      <c r="A1574" s="43" t="s">
        <v>4313</v>
      </c>
      <c r="B1574" s="44" t="s">
        <v>4314</v>
      </c>
      <c r="C1574" s="45" t="s">
        <v>4315</v>
      </c>
      <c r="D1574" s="46" t="s">
        <v>4316</v>
      </c>
      <c r="E1574" s="223" t="s">
        <v>4317</v>
      </c>
    </row>
    <row r="1575" spans="1:7" ht="23.25" x14ac:dyDescent="0.35">
      <c r="A1575" s="43" t="s">
        <v>4318</v>
      </c>
      <c r="C1575" s="45" t="s">
        <v>4319</v>
      </c>
    </row>
    <row r="1576" spans="1:7" ht="23.25" x14ac:dyDescent="0.35">
      <c r="A1576" s="43" t="s">
        <v>4320</v>
      </c>
      <c r="B1576" s="44" t="s">
        <v>4321</v>
      </c>
      <c r="C1576" s="45" t="s">
        <v>4322</v>
      </c>
      <c r="D1576" s="46" t="s">
        <v>4323</v>
      </c>
    </row>
    <row r="1577" spans="1:7" ht="23.25" x14ac:dyDescent="0.35">
      <c r="A1577" s="43" t="s">
        <v>4324</v>
      </c>
      <c r="B1577" s="44" t="s">
        <v>4325</v>
      </c>
      <c r="C1577" s="224" t="s">
        <v>4326</v>
      </c>
      <c r="D1577" s="46" t="s">
        <v>4327</v>
      </c>
      <c r="E1577" s="46" t="s">
        <v>4328</v>
      </c>
    </row>
    <row r="1578" spans="1:7" ht="23.25" x14ac:dyDescent="0.35">
      <c r="A1578" s="43" t="s">
        <v>4329</v>
      </c>
      <c r="B1578" s="44" t="s">
        <v>4330</v>
      </c>
      <c r="D1578" s="46" t="s">
        <v>4331</v>
      </c>
      <c r="E1578" s="153"/>
    </row>
    <row r="1579" spans="1:7" ht="23.25" x14ac:dyDescent="0.35">
      <c r="A1579" s="43" t="s">
        <v>4332</v>
      </c>
      <c r="B1579" s="44" t="s">
        <v>4333</v>
      </c>
      <c r="C1579" s="45" t="s">
        <v>4334</v>
      </c>
      <c r="E1579" s="46" t="s">
        <v>4335</v>
      </c>
    </row>
    <row r="1580" spans="1:7" ht="23.25" x14ac:dyDescent="0.35">
      <c r="A1580" s="43" t="s">
        <v>4336</v>
      </c>
      <c r="B1580" s="44" t="s">
        <v>4337</v>
      </c>
    </row>
    <row r="1581" spans="1:7" ht="23.25" x14ac:dyDescent="0.35">
      <c r="A1581" s="43" t="s">
        <v>4338</v>
      </c>
      <c r="B1581" s="44" t="s">
        <v>4339</v>
      </c>
    </row>
    <row r="1582" spans="1:7" ht="23.25" x14ac:dyDescent="0.35">
      <c r="A1582" s="43" t="s">
        <v>4340</v>
      </c>
      <c r="B1582" s="44" t="s">
        <v>4341</v>
      </c>
      <c r="E1582" s="46" t="s">
        <v>4342</v>
      </c>
    </row>
    <row r="1583" spans="1:7" ht="23.25" x14ac:dyDescent="0.35">
      <c r="A1583" s="43" t="s">
        <v>4343</v>
      </c>
      <c r="B1583" s="44" t="s">
        <v>4344</v>
      </c>
      <c r="C1583" s="82" t="s">
        <v>4345</v>
      </c>
      <c r="E1583" s="46" t="s">
        <v>4346</v>
      </c>
    </row>
    <row r="1584" spans="1:7" ht="23.25" x14ac:dyDescent="0.35">
      <c r="A1584" s="43" t="s">
        <v>4347</v>
      </c>
      <c r="B1584" s="44" t="s">
        <v>4348</v>
      </c>
      <c r="C1584" s="69" t="s">
        <v>4349</v>
      </c>
    </row>
    <row r="1585" spans="1:5" ht="23.25" x14ac:dyDescent="0.35">
      <c r="A1585" s="43" t="s">
        <v>4350</v>
      </c>
      <c r="B1585" s="59" t="s">
        <v>4351</v>
      </c>
      <c r="C1585" s="61" t="s">
        <v>4352</v>
      </c>
      <c r="D1585" s="38" t="s">
        <v>4353</v>
      </c>
      <c r="E1585" s="114" t="s">
        <v>4354</v>
      </c>
    </row>
    <row r="1586" spans="1:5" ht="23.25" x14ac:dyDescent="0.35">
      <c r="A1586" s="43" t="s">
        <v>4355</v>
      </c>
      <c r="B1586" s="44" t="s">
        <v>4356</v>
      </c>
      <c r="C1586" s="45" t="s">
        <v>4357</v>
      </c>
      <c r="E1586" s="46" t="s">
        <v>4358</v>
      </c>
    </row>
    <row r="1587" spans="1:5" ht="23.25" x14ac:dyDescent="0.35">
      <c r="A1587" s="43" t="s">
        <v>4359</v>
      </c>
      <c r="B1587" s="44" t="s">
        <v>4360</v>
      </c>
    </row>
    <row r="1588" spans="1:5" ht="23.25" x14ac:dyDescent="0.35">
      <c r="A1588" s="43" t="s">
        <v>4361</v>
      </c>
      <c r="B1588" s="44" t="s">
        <v>4360</v>
      </c>
    </row>
    <row r="1589" spans="1:5" ht="23.25" x14ac:dyDescent="0.35">
      <c r="A1589" s="43" t="s">
        <v>4362</v>
      </c>
      <c r="B1589" s="44" t="s">
        <v>826</v>
      </c>
    </row>
    <row r="1590" spans="1:5" ht="23.25" x14ac:dyDescent="0.35">
      <c r="A1590" s="43" t="s">
        <v>4363</v>
      </c>
      <c r="B1590" s="44" t="s">
        <v>4364</v>
      </c>
      <c r="C1590" s="45" t="s">
        <v>4365</v>
      </c>
      <c r="D1590" s="46" t="s">
        <v>4366</v>
      </c>
    </row>
    <row r="1591" spans="1:5" ht="23.25" x14ac:dyDescent="0.35">
      <c r="A1591" s="43" t="s">
        <v>4367</v>
      </c>
      <c r="C1591" s="45" t="s">
        <v>4368</v>
      </c>
    </row>
    <row r="1592" spans="1:5" ht="23.25" x14ac:dyDescent="0.35">
      <c r="A1592" s="43" t="s">
        <v>4369</v>
      </c>
      <c r="B1592" s="44" t="s">
        <v>4370</v>
      </c>
    </row>
    <row r="1593" spans="1:5" ht="23.25" x14ac:dyDescent="0.35">
      <c r="A1593" s="43" t="s">
        <v>4371</v>
      </c>
      <c r="B1593" s="44" t="s">
        <v>4372</v>
      </c>
    </row>
    <row r="1594" spans="1:5" ht="23.25" x14ac:dyDescent="0.35">
      <c r="A1594" s="43" t="s">
        <v>4373</v>
      </c>
      <c r="B1594" s="44" t="s">
        <v>4374</v>
      </c>
    </row>
    <row r="1595" spans="1:5" ht="23.25" x14ac:dyDescent="0.35">
      <c r="A1595" s="43" t="s">
        <v>4375</v>
      </c>
      <c r="C1595" s="45" t="s">
        <v>4376</v>
      </c>
    </row>
    <row r="1596" spans="1:5" ht="23.25" x14ac:dyDescent="0.35">
      <c r="A1596" s="43" t="s">
        <v>4377</v>
      </c>
      <c r="B1596" s="44" t="s">
        <v>3046</v>
      </c>
    </row>
    <row r="1597" spans="1:5" ht="23.25" x14ac:dyDescent="0.35">
      <c r="A1597" s="43" t="s">
        <v>4378</v>
      </c>
      <c r="C1597" s="45" t="s">
        <v>4379</v>
      </c>
    </row>
    <row r="1598" spans="1:5" ht="23.25" x14ac:dyDescent="0.35">
      <c r="A1598" s="43" t="s">
        <v>4380</v>
      </c>
      <c r="B1598" s="44" t="s">
        <v>4381</v>
      </c>
    </row>
    <row r="1599" spans="1:5" ht="23.25" x14ac:dyDescent="0.35">
      <c r="A1599" s="43" t="s">
        <v>4382</v>
      </c>
      <c r="B1599" s="44" t="s">
        <v>4383</v>
      </c>
    </row>
    <row r="1600" spans="1:5" ht="23.25" x14ac:dyDescent="0.35">
      <c r="A1600" s="43" t="s">
        <v>4384</v>
      </c>
      <c r="B1600" s="44" t="s">
        <v>4385</v>
      </c>
    </row>
    <row r="1601" spans="1:9" ht="23.25" x14ac:dyDescent="0.35">
      <c r="A1601" s="43" t="s">
        <v>4386</v>
      </c>
      <c r="C1601" s="45" t="s">
        <v>4387</v>
      </c>
      <c r="D1601" s="46" t="s">
        <v>4388</v>
      </c>
      <c r="H1601" s="73" t="s">
        <v>4389</v>
      </c>
    </row>
    <row r="1602" spans="1:9" ht="46.5" x14ac:dyDescent="0.35">
      <c r="A1602" s="43" t="s">
        <v>4390</v>
      </c>
      <c r="B1602" s="74" t="s">
        <v>4391</v>
      </c>
      <c r="C1602" s="45" t="s">
        <v>4387</v>
      </c>
      <c r="D1602" s="225" t="s">
        <v>4392</v>
      </c>
      <c r="E1602" s="46" t="s">
        <v>4393</v>
      </c>
      <c r="G1602" s="38" t="s">
        <v>4394</v>
      </c>
    </row>
    <row r="1603" spans="1:9" ht="23.25" x14ac:dyDescent="0.35">
      <c r="A1603" s="43" t="s">
        <v>4395</v>
      </c>
      <c r="B1603" s="74" t="s">
        <v>4396</v>
      </c>
      <c r="C1603" s="77" t="s">
        <v>4397</v>
      </c>
      <c r="D1603" s="225"/>
    </row>
    <row r="1604" spans="1:9" ht="23.25" x14ac:dyDescent="0.35">
      <c r="A1604" s="43" t="s">
        <v>4398</v>
      </c>
      <c r="B1604" s="44" t="s">
        <v>4399</v>
      </c>
      <c r="D1604" s="46" t="s">
        <v>4400</v>
      </c>
      <c r="E1604" s="46" t="s">
        <v>4401</v>
      </c>
    </row>
    <row r="1605" spans="1:9" ht="23.25" x14ac:dyDescent="0.35">
      <c r="A1605" s="43" t="s">
        <v>4402</v>
      </c>
      <c r="B1605" s="44" t="s">
        <v>4403</v>
      </c>
    </row>
    <row r="1606" spans="1:9" ht="23.25" x14ac:dyDescent="0.35">
      <c r="A1606" s="43" t="s">
        <v>4404</v>
      </c>
      <c r="B1606" s="44" t="s">
        <v>4405</v>
      </c>
      <c r="E1606" s="46" t="s">
        <v>4406</v>
      </c>
    </row>
    <row r="1607" spans="1:9" ht="23.25" x14ac:dyDescent="0.35">
      <c r="A1607" s="43" t="s">
        <v>4407</v>
      </c>
      <c r="B1607" s="44" t="s">
        <v>4408</v>
      </c>
    </row>
    <row r="1608" spans="1:9" ht="23.25" x14ac:dyDescent="0.35">
      <c r="A1608" s="43" t="s">
        <v>4409</v>
      </c>
      <c r="C1608" s="45" t="s">
        <v>4410</v>
      </c>
    </row>
    <row r="1609" spans="1:9" ht="23.25" x14ac:dyDescent="0.35">
      <c r="A1609" s="43" t="s">
        <v>4411</v>
      </c>
      <c r="B1609" s="44" t="s">
        <v>4412</v>
      </c>
      <c r="G1609" s="38" t="s">
        <v>4413</v>
      </c>
    </row>
    <row r="1610" spans="1:9" ht="23.25" x14ac:dyDescent="0.35">
      <c r="A1610" s="43" t="s">
        <v>4414</v>
      </c>
      <c r="B1610" s="44" t="s">
        <v>4415</v>
      </c>
      <c r="C1610" s="45" t="s">
        <v>4416</v>
      </c>
      <c r="D1610" s="63" t="s">
        <v>4417</v>
      </c>
    </row>
    <row r="1611" spans="1:9" ht="23.25" x14ac:dyDescent="0.35">
      <c r="A1611" s="43" t="s">
        <v>4418</v>
      </c>
      <c r="B1611" s="44" t="s">
        <v>4419</v>
      </c>
      <c r="D1611" s="63" t="s">
        <v>4420</v>
      </c>
    </row>
    <row r="1612" spans="1:9" ht="23.25" x14ac:dyDescent="0.35">
      <c r="A1612" s="43" t="s">
        <v>4421</v>
      </c>
      <c r="B1612" s="44" t="s">
        <v>4422</v>
      </c>
      <c r="D1612" s="63"/>
      <c r="I1612" s="38" t="s">
        <v>4423</v>
      </c>
    </row>
    <row r="1613" spans="1:9" ht="23.25" x14ac:dyDescent="0.35">
      <c r="A1613" s="43" t="s">
        <v>4424</v>
      </c>
      <c r="B1613" s="44" t="s">
        <v>4425</v>
      </c>
      <c r="C1613" s="45" t="s">
        <v>4426</v>
      </c>
      <c r="D1613" s="63" t="s">
        <v>4427</v>
      </c>
      <c r="F1613" s="38" t="s">
        <v>4428</v>
      </c>
    </row>
    <row r="1614" spans="1:9" ht="23.25" x14ac:dyDescent="0.35">
      <c r="A1614" s="43" t="s">
        <v>4429</v>
      </c>
      <c r="B1614" s="44" t="s">
        <v>4430</v>
      </c>
      <c r="D1614" s="63" t="s">
        <v>4431</v>
      </c>
    </row>
    <row r="1615" spans="1:9" ht="23.25" x14ac:dyDescent="0.35">
      <c r="A1615" s="43" t="s">
        <v>4432</v>
      </c>
      <c r="D1615" s="63" t="s">
        <v>4433</v>
      </c>
      <c r="E1615" s="46" t="s">
        <v>4434</v>
      </c>
    </row>
    <row r="1616" spans="1:9" ht="23.25" x14ac:dyDescent="0.35">
      <c r="A1616" s="43" t="s">
        <v>4435</v>
      </c>
      <c r="B1616" s="44" t="s">
        <v>4423</v>
      </c>
      <c r="D1616" s="63"/>
    </row>
    <row r="1617" spans="1:5" ht="23.25" x14ac:dyDescent="0.35">
      <c r="A1617" s="43" t="s">
        <v>4436</v>
      </c>
      <c r="B1617" s="44" t="s">
        <v>4437</v>
      </c>
      <c r="D1617" s="63" t="s">
        <v>4438</v>
      </c>
    </row>
    <row r="1618" spans="1:5" ht="23.25" x14ac:dyDescent="0.35">
      <c r="A1618" s="43" t="s">
        <v>4439</v>
      </c>
      <c r="B1618" s="44" t="s">
        <v>4440</v>
      </c>
      <c r="D1618" s="63"/>
    </row>
    <row r="1619" spans="1:5" ht="23.25" x14ac:dyDescent="0.35">
      <c r="A1619" s="43" t="s">
        <v>4441</v>
      </c>
      <c r="E1619" s="46" t="s">
        <v>4442</v>
      </c>
    </row>
    <row r="1620" spans="1:5" ht="23.25" x14ac:dyDescent="0.35">
      <c r="A1620" s="43" t="s">
        <v>4443</v>
      </c>
      <c r="B1620" s="44" t="s">
        <v>4444</v>
      </c>
    </row>
    <row r="1621" spans="1:5" ht="23.25" x14ac:dyDescent="0.35">
      <c r="A1621" s="43" t="s">
        <v>4445</v>
      </c>
      <c r="B1621" s="44" t="s">
        <v>4446</v>
      </c>
    </row>
    <row r="1622" spans="1:5" ht="23.25" x14ac:dyDescent="0.35">
      <c r="A1622" s="43" t="s">
        <v>4447</v>
      </c>
      <c r="C1622" s="45" t="s">
        <v>4448</v>
      </c>
    </row>
    <row r="1623" spans="1:5" ht="23.25" x14ac:dyDescent="0.35">
      <c r="A1623" s="43" t="s">
        <v>4449</v>
      </c>
      <c r="B1623" s="44" t="s">
        <v>4450</v>
      </c>
    </row>
    <row r="1624" spans="1:5" ht="23.25" x14ac:dyDescent="0.35">
      <c r="A1624" s="43" t="s">
        <v>4451</v>
      </c>
      <c r="E1624" s="46" t="s">
        <v>4452</v>
      </c>
    </row>
    <row r="1625" spans="1:5" ht="23.25" x14ac:dyDescent="0.35">
      <c r="A1625" s="43" t="s">
        <v>4453</v>
      </c>
      <c r="B1625" s="44" t="s">
        <v>3990</v>
      </c>
      <c r="E1625" s="46" t="s">
        <v>3991</v>
      </c>
    </row>
    <row r="1626" spans="1:5" ht="23.25" x14ac:dyDescent="0.35">
      <c r="A1626" s="43" t="s">
        <v>4454</v>
      </c>
      <c r="B1626" s="44" t="s">
        <v>3633</v>
      </c>
      <c r="C1626" s="45" t="s">
        <v>4455</v>
      </c>
      <c r="E1626" s="46" t="s">
        <v>3634</v>
      </c>
    </row>
    <row r="1627" spans="1:5" ht="23.25" x14ac:dyDescent="0.35">
      <c r="A1627" s="43" t="s">
        <v>4456</v>
      </c>
      <c r="B1627" s="44" t="s">
        <v>4457</v>
      </c>
      <c r="D1627" s="46" t="s">
        <v>4458</v>
      </c>
    </row>
    <row r="1628" spans="1:5" ht="23.25" x14ac:dyDescent="0.35">
      <c r="A1628" s="43" t="s">
        <v>4459</v>
      </c>
      <c r="B1628" s="44" t="s">
        <v>4460</v>
      </c>
    </row>
    <row r="1629" spans="1:5" ht="23.25" x14ac:dyDescent="0.35">
      <c r="A1629" s="43" t="s">
        <v>4461</v>
      </c>
      <c r="B1629" s="44" t="s">
        <v>4462</v>
      </c>
      <c r="D1629" s="46" t="s">
        <v>4463</v>
      </c>
    </row>
    <row r="1630" spans="1:5" ht="23.25" x14ac:dyDescent="0.35">
      <c r="A1630" s="43" t="s">
        <v>4464</v>
      </c>
      <c r="B1630" s="44" t="s">
        <v>4465</v>
      </c>
    </row>
    <row r="1631" spans="1:5" ht="19.5" customHeight="1" x14ac:dyDescent="0.35">
      <c r="A1631" s="43" t="s">
        <v>4466</v>
      </c>
      <c r="C1631" s="45" t="s">
        <v>3277</v>
      </c>
    </row>
    <row r="1632" spans="1:5" ht="23.25" x14ac:dyDescent="0.35">
      <c r="A1632" s="43" t="s">
        <v>4467</v>
      </c>
      <c r="B1632" s="44" t="s">
        <v>4468</v>
      </c>
    </row>
    <row r="1633" spans="1:7" ht="23.25" x14ac:dyDescent="0.35">
      <c r="A1633" s="43" t="s">
        <v>4469</v>
      </c>
      <c r="B1633" s="44" t="s">
        <v>4470</v>
      </c>
    </row>
    <row r="1634" spans="1:7" ht="23.25" x14ac:dyDescent="0.35">
      <c r="A1634" s="43" t="s">
        <v>4471</v>
      </c>
      <c r="B1634" s="44" t="s">
        <v>4472</v>
      </c>
      <c r="E1634" s="46" t="s">
        <v>4473</v>
      </c>
    </row>
    <row r="1635" spans="1:7" ht="23.25" x14ac:dyDescent="0.35">
      <c r="A1635" s="43" t="s">
        <v>4474</v>
      </c>
      <c r="B1635" s="44" t="s">
        <v>4475</v>
      </c>
    </row>
    <row r="1636" spans="1:7" ht="23.25" x14ac:dyDescent="0.35">
      <c r="A1636" s="43" t="s">
        <v>4476</v>
      </c>
      <c r="B1636" s="44" t="s">
        <v>4477</v>
      </c>
    </row>
    <row r="1637" spans="1:7" ht="23.25" x14ac:dyDescent="0.35">
      <c r="A1637" s="43" t="s">
        <v>4478</v>
      </c>
      <c r="B1637" s="44" t="s">
        <v>4479</v>
      </c>
      <c r="E1637" s="46" t="s">
        <v>4480</v>
      </c>
    </row>
    <row r="1638" spans="1:7" ht="23.25" x14ac:dyDescent="0.35">
      <c r="A1638" s="43" t="s">
        <v>4481</v>
      </c>
      <c r="B1638" s="44" t="s">
        <v>591</v>
      </c>
      <c r="G1638" s="96" t="s">
        <v>4482</v>
      </c>
    </row>
    <row r="1639" spans="1:7" ht="23.25" x14ac:dyDescent="0.35">
      <c r="A1639" s="43" t="s">
        <v>4483</v>
      </c>
      <c r="B1639" s="44" t="s">
        <v>4484</v>
      </c>
      <c r="G1639" s="96"/>
    </row>
    <row r="1640" spans="1:7" ht="23.25" x14ac:dyDescent="0.35">
      <c r="A1640" s="43" t="s">
        <v>4485</v>
      </c>
      <c r="B1640" s="44" t="s">
        <v>4486</v>
      </c>
      <c r="C1640" s="45" t="s">
        <v>4487</v>
      </c>
      <c r="D1640" s="46" t="s">
        <v>4488</v>
      </c>
      <c r="G1640" s="96"/>
    </row>
    <row r="1641" spans="1:7" ht="23.25" x14ac:dyDescent="0.35">
      <c r="A1641" s="43" t="s">
        <v>4489</v>
      </c>
      <c r="B1641" s="44" t="s">
        <v>4490</v>
      </c>
      <c r="C1641" s="45" t="s">
        <v>4491</v>
      </c>
      <c r="D1641" s="46" t="s">
        <v>4492</v>
      </c>
      <c r="E1641" s="63" t="s">
        <v>4493</v>
      </c>
    </row>
    <row r="1642" spans="1:7" ht="23.25" x14ac:dyDescent="0.35">
      <c r="A1642" s="43" t="s">
        <v>4494</v>
      </c>
      <c r="C1642" s="45" t="s">
        <v>4495</v>
      </c>
      <c r="D1642" s="63" t="s">
        <v>4496</v>
      </c>
      <c r="E1642" s="63"/>
    </row>
    <row r="1643" spans="1:7" ht="23.25" x14ac:dyDescent="0.35">
      <c r="A1643" s="43" t="s">
        <v>4497</v>
      </c>
      <c r="B1643" s="44" t="s">
        <v>4498</v>
      </c>
      <c r="E1643" s="46" t="s">
        <v>4499</v>
      </c>
    </row>
    <row r="1644" spans="1:7" ht="23.25" x14ac:dyDescent="0.35">
      <c r="A1644" s="43" t="s">
        <v>4500</v>
      </c>
      <c r="C1644" s="45" t="s">
        <v>4501</v>
      </c>
      <c r="E1644" s="46" t="s">
        <v>4502</v>
      </c>
    </row>
    <row r="1645" spans="1:7" ht="23.25" x14ac:dyDescent="0.35">
      <c r="A1645" s="43" t="s">
        <v>4503</v>
      </c>
      <c r="B1645" s="59" t="s">
        <v>4504</v>
      </c>
      <c r="D1645" s="180" t="s">
        <v>4505</v>
      </c>
    </row>
    <row r="1646" spans="1:7" ht="23.25" x14ac:dyDescent="0.35">
      <c r="A1646" s="43" t="s">
        <v>4506</v>
      </c>
      <c r="B1646" s="44" t="s">
        <v>4507</v>
      </c>
      <c r="C1646" s="45" t="s">
        <v>4508</v>
      </c>
    </row>
    <row r="1647" spans="1:7" ht="23.25" x14ac:dyDescent="0.35">
      <c r="A1647" s="43" t="s">
        <v>4509</v>
      </c>
      <c r="B1647" s="44" t="s">
        <v>4510</v>
      </c>
      <c r="C1647" s="45" t="s">
        <v>4511</v>
      </c>
    </row>
    <row r="1648" spans="1:7" ht="23.25" x14ac:dyDescent="0.35">
      <c r="A1648" s="43" t="s">
        <v>4512</v>
      </c>
      <c r="B1648" s="44" t="s">
        <v>4513</v>
      </c>
    </row>
    <row r="1649" spans="1:5" ht="23.25" x14ac:dyDescent="0.35">
      <c r="A1649" s="43" t="s">
        <v>4514</v>
      </c>
      <c r="B1649" s="44" t="s">
        <v>4515</v>
      </c>
      <c r="C1649" s="45" t="s">
        <v>4516</v>
      </c>
    </row>
    <row r="1650" spans="1:5" ht="23.25" x14ac:dyDescent="0.35">
      <c r="A1650" s="43" t="s">
        <v>4517</v>
      </c>
      <c r="B1650" s="44" t="s">
        <v>4518</v>
      </c>
    </row>
    <row r="1651" spans="1:5" ht="23.25" x14ac:dyDescent="0.35">
      <c r="A1651" s="43" t="s">
        <v>4519</v>
      </c>
    </row>
    <row r="1652" spans="1:5" ht="23.25" x14ac:dyDescent="0.35">
      <c r="A1652" s="43" t="s">
        <v>4520</v>
      </c>
      <c r="B1652" s="44" t="s">
        <v>4521</v>
      </c>
      <c r="C1652" s="45" t="s">
        <v>4522</v>
      </c>
      <c r="D1652" s="63" t="s">
        <v>4523</v>
      </c>
    </row>
    <row r="1653" spans="1:5" ht="23.25" x14ac:dyDescent="0.35">
      <c r="A1653" s="43" t="s">
        <v>4524</v>
      </c>
      <c r="B1653" s="44" t="s">
        <v>4525</v>
      </c>
      <c r="C1653" s="45" t="s">
        <v>4526</v>
      </c>
      <c r="D1653" s="63"/>
    </row>
    <row r="1654" spans="1:5" ht="23.25" x14ac:dyDescent="0.35">
      <c r="A1654" s="43" t="s">
        <v>4527</v>
      </c>
      <c r="B1654" s="44" t="s">
        <v>4528</v>
      </c>
      <c r="C1654" s="45" t="s">
        <v>4529</v>
      </c>
      <c r="D1654" s="63"/>
      <c r="E1654" s="57" t="s">
        <v>4530</v>
      </c>
    </row>
    <row r="1655" spans="1:5" ht="23.25" x14ac:dyDescent="0.35">
      <c r="A1655" s="43" t="s">
        <v>4531</v>
      </c>
      <c r="B1655" s="44" t="s">
        <v>4532</v>
      </c>
      <c r="C1655" s="45" t="s">
        <v>4533</v>
      </c>
      <c r="D1655" s="63"/>
    </row>
    <row r="1656" spans="1:5" ht="23.25" x14ac:dyDescent="0.35">
      <c r="A1656" s="43" t="s">
        <v>4534</v>
      </c>
      <c r="B1656" s="44" t="s">
        <v>4535</v>
      </c>
    </row>
    <row r="1657" spans="1:5" ht="23.25" x14ac:dyDescent="0.35">
      <c r="A1657" s="43" t="s">
        <v>4536</v>
      </c>
      <c r="B1657" s="44" t="s">
        <v>4537</v>
      </c>
      <c r="C1657" s="45" t="s">
        <v>4538</v>
      </c>
      <c r="E1657" s="46" t="s">
        <v>4539</v>
      </c>
    </row>
    <row r="1658" spans="1:5" ht="23.25" x14ac:dyDescent="0.35">
      <c r="A1658" s="43" t="s">
        <v>4540</v>
      </c>
      <c r="B1658" s="44" t="s">
        <v>4541</v>
      </c>
    </row>
    <row r="1659" spans="1:5" ht="23.25" x14ac:dyDescent="0.35">
      <c r="A1659" s="43" t="s">
        <v>4540</v>
      </c>
      <c r="B1659" s="44" t="s">
        <v>4542</v>
      </c>
    </row>
    <row r="1660" spans="1:5" ht="23.25" x14ac:dyDescent="0.35">
      <c r="A1660" s="43" t="s">
        <v>4543</v>
      </c>
      <c r="E1660" s="46" t="s">
        <v>4544</v>
      </c>
    </row>
    <row r="1661" spans="1:5" ht="23.25" x14ac:dyDescent="0.35">
      <c r="A1661" s="43" t="s">
        <v>4545</v>
      </c>
    </row>
    <row r="1662" spans="1:5" ht="23.25" x14ac:dyDescent="0.35">
      <c r="A1662" s="43" t="s">
        <v>4546</v>
      </c>
      <c r="B1662" s="44" t="s">
        <v>4547</v>
      </c>
    </row>
    <row r="1663" spans="1:5" ht="23.25" x14ac:dyDescent="0.35">
      <c r="A1663" s="43" t="s">
        <v>4548</v>
      </c>
      <c r="B1663" s="44" t="s">
        <v>4549</v>
      </c>
      <c r="E1663" s="46" t="s">
        <v>4550</v>
      </c>
    </row>
    <row r="1664" spans="1:5" ht="23.25" x14ac:dyDescent="0.35">
      <c r="A1664" s="43" t="s">
        <v>4551</v>
      </c>
      <c r="E1664" s="46" t="s">
        <v>4552</v>
      </c>
    </row>
    <row r="1665" spans="1:7" ht="23.25" x14ac:dyDescent="0.35">
      <c r="A1665" s="43" t="s">
        <v>4553</v>
      </c>
      <c r="C1665" s="45" t="s">
        <v>4554</v>
      </c>
      <c r="D1665" s="223" t="s">
        <v>4555</v>
      </c>
    </row>
    <row r="1666" spans="1:7" ht="23.25" x14ac:dyDescent="0.35">
      <c r="A1666" s="43" t="s">
        <v>4556</v>
      </c>
      <c r="E1666" s="46" t="s">
        <v>4557</v>
      </c>
    </row>
    <row r="1667" spans="1:7" ht="23.25" x14ac:dyDescent="0.35">
      <c r="A1667" s="43" t="s">
        <v>4558</v>
      </c>
      <c r="B1667" s="44" t="s">
        <v>4559</v>
      </c>
      <c r="E1667" s="46" t="s">
        <v>4560</v>
      </c>
      <c r="F1667" s="38" t="s">
        <v>4561</v>
      </c>
    </row>
    <row r="1668" spans="1:7" ht="23.25" x14ac:dyDescent="0.35">
      <c r="A1668" s="43" t="s">
        <v>4562</v>
      </c>
      <c r="B1668" s="44" t="s">
        <v>4563</v>
      </c>
      <c r="C1668" s="45" t="s">
        <v>4564</v>
      </c>
      <c r="D1668" s="49" t="s">
        <v>4565</v>
      </c>
    </row>
    <row r="1669" spans="1:7" ht="23.25" x14ac:dyDescent="0.35">
      <c r="A1669" s="43" t="s">
        <v>4566</v>
      </c>
      <c r="C1669" s="45" t="s">
        <v>4567</v>
      </c>
      <c r="G1669" s="38" t="s">
        <v>4492</v>
      </c>
    </row>
    <row r="1670" spans="1:7" ht="23.25" x14ac:dyDescent="0.35">
      <c r="A1670" s="43" t="s">
        <v>4568</v>
      </c>
      <c r="B1670" s="44" t="s">
        <v>4569</v>
      </c>
    </row>
    <row r="1671" spans="1:7" ht="23.25" x14ac:dyDescent="0.35">
      <c r="A1671" s="43" t="s">
        <v>4570</v>
      </c>
      <c r="B1671" s="44" t="s">
        <v>4490</v>
      </c>
      <c r="E1671" s="46" t="s">
        <v>4560</v>
      </c>
      <c r="F1671" s="38" t="s">
        <v>4571</v>
      </c>
    </row>
    <row r="1672" spans="1:7" ht="48.75" x14ac:dyDescent="0.35">
      <c r="A1672" s="43" t="s">
        <v>4572</v>
      </c>
      <c r="B1672" s="44" t="s">
        <v>4573</v>
      </c>
      <c r="C1672" s="86" t="s">
        <v>4574</v>
      </c>
      <c r="D1672" s="226" t="s">
        <v>4575</v>
      </c>
      <c r="E1672" s="46" t="s">
        <v>4576</v>
      </c>
      <c r="F1672" s="154" t="s">
        <v>4577</v>
      </c>
      <c r="G1672" s="154"/>
    </row>
    <row r="1673" spans="1:7" ht="23.25" x14ac:dyDescent="0.35">
      <c r="A1673" s="43" t="s">
        <v>4578</v>
      </c>
      <c r="B1673" s="44" t="s">
        <v>4579</v>
      </c>
      <c r="C1673" s="86" t="s">
        <v>4580</v>
      </c>
    </row>
    <row r="1674" spans="1:7" ht="23.25" x14ac:dyDescent="0.35">
      <c r="A1674" s="43" t="s">
        <v>4581</v>
      </c>
      <c r="B1674" s="44" t="s">
        <v>4582</v>
      </c>
    </row>
    <row r="1675" spans="1:7" ht="23.25" x14ac:dyDescent="0.35">
      <c r="A1675" s="43" t="s">
        <v>4583</v>
      </c>
      <c r="B1675" s="44" t="s">
        <v>4584</v>
      </c>
      <c r="C1675" s="45" t="s">
        <v>4585</v>
      </c>
    </row>
    <row r="1676" spans="1:7" ht="23.25" x14ac:dyDescent="0.35">
      <c r="A1676" s="43" t="s">
        <v>4586</v>
      </c>
      <c r="C1676" s="45" t="s">
        <v>4587</v>
      </c>
      <c r="E1676" s="46" t="s">
        <v>4588</v>
      </c>
    </row>
    <row r="1677" spans="1:7" ht="23.25" x14ac:dyDescent="0.35">
      <c r="A1677" s="43" t="s">
        <v>4589</v>
      </c>
      <c r="C1677" s="45" t="s">
        <v>4590</v>
      </c>
    </row>
    <row r="1678" spans="1:7" ht="23.25" x14ac:dyDescent="0.35">
      <c r="A1678" s="43" t="s">
        <v>4591</v>
      </c>
      <c r="E1678" s="46" t="s">
        <v>4592</v>
      </c>
    </row>
    <row r="1679" spans="1:7" ht="23.25" x14ac:dyDescent="0.35">
      <c r="A1679" s="43" t="s">
        <v>4593</v>
      </c>
      <c r="B1679" s="44" t="s">
        <v>4594</v>
      </c>
    </row>
    <row r="1680" spans="1:7" ht="23.25" x14ac:dyDescent="0.35">
      <c r="A1680" s="43" t="s">
        <v>4595</v>
      </c>
      <c r="B1680" s="44" t="s">
        <v>4596</v>
      </c>
      <c r="C1680" s="45" t="s">
        <v>4597</v>
      </c>
    </row>
    <row r="1681" spans="1:5" ht="23.25" x14ac:dyDescent="0.35">
      <c r="A1681" s="43" t="s">
        <v>4598</v>
      </c>
      <c r="E1681" s="46" t="s">
        <v>4599</v>
      </c>
    </row>
    <row r="1682" spans="1:5" ht="23.25" x14ac:dyDescent="0.35">
      <c r="A1682" s="43" t="s">
        <v>4600</v>
      </c>
      <c r="B1682" s="44" t="s">
        <v>4601</v>
      </c>
    </row>
    <row r="1683" spans="1:5" ht="23.25" x14ac:dyDescent="0.35">
      <c r="A1683" s="43" t="s">
        <v>4602</v>
      </c>
      <c r="B1683" s="44" t="s">
        <v>4603</v>
      </c>
    </row>
    <row r="1684" spans="1:5" ht="23.25" x14ac:dyDescent="0.35">
      <c r="A1684" s="43" t="s">
        <v>4604</v>
      </c>
      <c r="B1684" s="44" t="s">
        <v>4605</v>
      </c>
      <c r="D1684" s="46" t="s">
        <v>4605</v>
      </c>
    </row>
    <row r="1685" spans="1:5" ht="23.25" x14ac:dyDescent="0.35">
      <c r="A1685" s="43" t="s">
        <v>4606</v>
      </c>
      <c r="B1685" s="44" t="s">
        <v>4607</v>
      </c>
    </row>
    <row r="1686" spans="1:5" ht="23.25" x14ac:dyDescent="0.35">
      <c r="A1686" s="43" t="s">
        <v>4608</v>
      </c>
      <c r="C1686" s="45" t="s">
        <v>4609</v>
      </c>
    </row>
    <row r="1687" spans="1:5" ht="23.25" x14ac:dyDescent="0.35">
      <c r="A1687" s="43" t="s">
        <v>4610</v>
      </c>
      <c r="B1687" s="44" t="s">
        <v>4611</v>
      </c>
    </row>
    <row r="1688" spans="1:5" ht="23.25" x14ac:dyDescent="0.35">
      <c r="A1688" s="43" t="s">
        <v>4612</v>
      </c>
      <c r="B1688" s="44" t="s">
        <v>4613</v>
      </c>
    </row>
    <row r="1689" spans="1:5" ht="23.25" x14ac:dyDescent="0.35">
      <c r="A1689" s="43" t="s">
        <v>4614</v>
      </c>
      <c r="B1689" s="44" t="s">
        <v>4615</v>
      </c>
    </row>
    <row r="1690" spans="1:5" ht="23.25" x14ac:dyDescent="0.35">
      <c r="A1690" s="43" t="s">
        <v>4616</v>
      </c>
      <c r="B1690" s="44" t="s">
        <v>4617</v>
      </c>
    </row>
    <row r="1691" spans="1:5" ht="23.25" x14ac:dyDescent="0.35">
      <c r="A1691" s="43" t="s">
        <v>4618</v>
      </c>
      <c r="B1691" s="44" t="s">
        <v>4619</v>
      </c>
    </row>
    <row r="1692" spans="1:5" ht="23.25" x14ac:dyDescent="0.35">
      <c r="A1692" s="43" t="s">
        <v>4620</v>
      </c>
      <c r="B1692" s="44" t="s">
        <v>4621</v>
      </c>
      <c r="E1692" s="46" t="s">
        <v>4622</v>
      </c>
    </row>
    <row r="1693" spans="1:5" ht="23.25" x14ac:dyDescent="0.35">
      <c r="A1693" s="43" t="s">
        <v>4623</v>
      </c>
      <c r="B1693" s="44" t="s">
        <v>4624</v>
      </c>
      <c r="C1693" s="45" t="s">
        <v>4625</v>
      </c>
    </row>
    <row r="1694" spans="1:5" ht="23.25" x14ac:dyDescent="0.35">
      <c r="A1694" s="43" t="s">
        <v>4626</v>
      </c>
      <c r="E1694" s="46" t="s">
        <v>4627</v>
      </c>
    </row>
    <row r="1695" spans="1:5" ht="23.25" x14ac:dyDescent="0.35">
      <c r="A1695" s="43" t="s">
        <v>4628</v>
      </c>
      <c r="E1695" s="46" t="s">
        <v>3832</v>
      </c>
    </row>
    <row r="1696" spans="1:5" ht="23.25" x14ac:dyDescent="0.35">
      <c r="A1696" s="43" t="s">
        <v>4629</v>
      </c>
      <c r="B1696" s="44" t="s">
        <v>4630</v>
      </c>
    </row>
    <row r="1697" spans="1:7" ht="23.25" x14ac:dyDescent="0.35">
      <c r="A1697" s="43" t="s">
        <v>4631</v>
      </c>
      <c r="B1697" s="44" t="s">
        <v>4632</v>
      </c>
    </row>
    <row r="1698" spans="1:7" ht="23.25" x14ac:dyDescent="0.35">
      <c r="A1698" s="43" t="s">
        <v>4633</v>
      </c>
      <c r="B1698" s="44" t="s">
        <v>4634</v>
      </c>
    </row>
    <row r="1699" spans="1:7" ht="23.25" x14ac:dyDescent="0.35">
      <c r="A1699" s="43" t="s">
        <v>4635</v>
      </c>
      <c r="E1699" s="46" t="s">
        <v>4636</v>
      </c>
    </row>
    <row r="1700" spans="1:7" ht="23.25" x14ac:dyDescent="0.35">
      <c r="A1700" s="43" t="s">
        <v>4637</v>
      </c>
      <c r="B1700" s="44" t="s">
        <v>4638</v>
      </c>
      <c r="C1700" s="45" t="s">
        <v>4639</v>
      </c>
      <c r="D1700" s="46" t="s">
        <v>4640</v>
      </c>
      <c r="E1700" s="46" t="s">
        <v>460</v>
      </c>
    </row>
    <row r="1701" spans="1:7" ht="23.25" x14ac:dyDescent="0.35">
      <c r="A1701" s="43" t="s">
        <v>4641</v>
      </c>
      <c r="B1701" s="44" t="s">
        <v>4642</v>
      </c>
    </row>
    <row r="1702" spans="1:7" ht="23.25" x14ac:dyDescent="0.35">
      <c r="A1702" s="43" t="s">
        <v>4643</v>
      </c>
      <c r="B1702" s="44" t="s">
        <v>4644</v>
      </c>
      <c r="D1702" s="46" t="s">
        <v>4645</v>
      </c>
    </row>
    <row r="1703" spans="1:7" ht="23.25" x14ac:dyDescent="0.35">
      <c r="A1703" s="43" t="s">
        <v>4646</v>
      </c>
      <c r="B1703" s="44" t="s">
        <v>4647</v>
      </c>
      <c r="C1703" s="45" t="s">
        <v>4648</v>
      </c>
      <c r="E1703" s="46" t="s">
        <v>4649</v>
      </c>
    </row>
    <row r="1704" spans="1:7" ht="23.25" x14ac:dyDescent="0.35">
      <c r="A1704" s="43" t="s">
        <v>4650</v>
      </c>
      <c r="B1704" s="44" t="s">
        <v>4651</v>
      </c>
      <c r="C1704" s="45" t="s">
        <v>4652</v>
      </c>
      <c r="D1704" s="46" t="s">
        <v>4653</v>
      </c>
    </row>
    <row r="1705" spans="1:7" ht="23.25" x14ac:dyDescent="0.35">
      <c r="A1705" s="43" t="s">
        <v>4654</v>
      </c>
      <c r="B1705" s="44" t="s">
        <v>4588</v>
      </c>
      <c r="C1705" s="45" t="s">
        <v>4655</v>
      </c>
    </row>
    <row r="1706" spans="1:7" ht="23.25" x14ac:dyDescent="0.35">
      <c r="A1706" s="43" t="s">
        <v>4656</v>
      </c>
      <c r="B1706" s="44" t="s">
        <v>4647</v>
      </c>
      <c r="C1706" s="45" t="s">
        <v>1930</v>
      </c>
    </row>
    <row r="1707" spans="1:7" ht="23.25" x14ac:dyDescent="0.35">
      <c r="A1707" s="43" t="s">
        <v>4657</v>
      </c>
      <c r="B1707" s="44" t="s">
        <v>4658</v>
      </c>
      <c r="C1707" s="45" t="s">
        <v>4659</v>
      </c>
      <c r="D1707" s="46" t="s">
        <v>4660</v>
      </c>
    </row>
    <row r="1708" spans="1:7" ht="23.25" x14ac:dyDescent="0.35">
      <c r="A1708" s="43" t="s">
        <v>4661</v>
      </c>
      <c r="B1708" s="44" t="s">
        <v>4662</v>
      </c>
      <c r="C1708" s="45" t="s">
        <v>4663</v>
      </c>
      <c r="D1708" s="46" t="s">
        <v>4664</v>
      </c>
    </row>
    <row r="1709" spans="1:7" ht="23.25" x14ac:dyDescent="0.35">
      <c r="A1709" s="43" t="s">
        <v>4665</v>
      </c>
      <c r="B1709" s="44" t="s">
        <v>4666</v>
      </c>
    </row>
    <row r="1710" spans="1:7" ht="23.25" x14ac:dyDescent="0.35">
      <c r="A1710" s="43" t="s">
        <v>4667</v>
      </c>
      <c r="B1710" s="44" t="s">
        <v>4668</v>
      </c>
      <c r="C1710" s="45" t="s">
        <v>4669</v>
      </c>
    </row>
    <row r="1711" spans="1:7" ht="23.25" x14ac:dyDescent="0.35">
      <c r="A1711" s="43" t="s">
        <v>4670</v>
      </c>
      <c r="C1711" s="45" t="s">
        <v>4671</v>
      </c>
    </row>
    <row r="1712" spans="1:7" ht="23.25" x14ac:dyDescent="0.35">
      <c r="A1712" s="43" t="s">
        <v>4672</v>
      </c>
      <c r="B1712" s="44" t="s">
        <v>4383</v>
      </c>
      <c r="G1712" s="73" t="s">
        <v>4673</v>
      </c>
    </row>
    <row r="1713" spans="1:11" ht="23.25" x14ac:dyDescent="0.35">
      <c r="A1713" s="43" t="s">
        <v>4674</v>
      </c>
      <c r="B1713" s="44" t="s">
        <v>4675</v>
      </c>
      <c r="C1713" s="159" t="s">
        <v>4676</v>
      </c>
      <c r="G1713" s="73"/>
    </row>
    <row r="1714" spans="1:11" ht="23.25" x14ac:dyDescent="0.35">
      <c r="A1714" s="43" t="s">
        <v>4677</v>
      </c>
      <c r="B1714" s="44" t="s">
        <v>4678</v>
      </c>
      <c r="C1714" s="45" t="s">
        <v>4679</v>
      </c>
      <c r="D1714" s="46" t="s">
        <v>4680</v>
      </c>
      <c r="E1714" s="49" t="s">
        <v>4681</v>
      </c>
    </row>
    <row r="1715" spans="1:11" ht="23.25" x14ac:dyDescent="0.35">
      <c r="A1715" s="43" t="s">
        <v>4682</v>
      </c>
      <c r="B1715" s="44" t="s">
        <v>4683</v>
      </c>
    </row>
    <row r="1716" spans="1:11" ht="23.25" x14ac:dyDescent="0.35">
      <c r="A1716" s="43" t="s">
        <v>4684</v>
      </c>
      <c r="C1716" s="45" t="s">
        <v>1611</v>
      </c>
    </row>
    <row r="1717" spans="1:11" ht="23.25" x14ac:dyDescent="0.35">
      <c r="A1717" s="43" t="s">
        <v>4685</v>
      </c>
      <c r="B1717" s="44" t="s">
        <v>4686</v>
      </c>
      <c r="C1717" s="45" t="s">
        <v>4687</v>
      </c>
      <c r="D1717" s="46" t="s">
        <v>4688</v>
      </c>
    </row>
    <row r="1718" spans="1:11" ht="23.25" x14ac:dyDescent="0.35">
      <c r="A1718" s="43" t="s">
        <v>4689</v>
      </c>
      <c r="B1718" s="44" t="s">
        <v>4690</v>
      </c>
    </row>
    <row r="1719" spans="1:11" ht="23.25" customHeight="1" x14ac:dyDescent="0.35">
      <c r="A1719" s="43" t="s">
        <v>4691</v>
      </c>
      <c r="B1719" s="44" t="s">
        <v>1611</v>
      </c>
    </row>
    <row r="1720" spans="1:11" ht="24" customHeight="1" x14ac:dyDescent="0.35">
      <c r="A1720" s="43" t="s">
        <v>4692</v>
      </c>
      <c r="B1720" s="44" t="s">
        <v>1835</v>
      </c>
      <c r="K1720" s="79"/>
    </row>
    <row r="1721" spans="1:11" ht="23.25" x14ac:dyDescent="0.35">
      <c r="A1721" s="43" t="s">
        <v>4637</v>
      </c>
      <c r="B1721" s="44" t="s">
        <v>460</v>
      </c>
      <c r="C1721" s="45" t="s">
        <v>461</v>
      </c>
      <c r="I1721" s="79"/>
    </row>
    <row r="1722" spans="1:11" ht="23.25" x14ac:dyDescent="0.35">
      <c r="A1722" s="43" t="s">
        <v>4693</v>
      </c>
      <c r="B1722" s="44" t="s">
        <v>4694</v>
      </c>
      <c r="I1722" s="227"/>
    </row>
    <row r="1723" spans="1:11" ht="23.25" x14ac:dyDescent="0.35">
      <c r="A1723" s="43" t="s">
        <v>4695</v>
      </c>
      <c r="B1723" s="44" t="s">
        <v>4696</v>
      </c>
      <c r="C1723" s="45" t="s">
        <v>4697</v>
      </c>
      <c r="I1723" s="227"/>
    </row>
    <row r="1724" spans="1:11" ht="23.25" x14ac:dyDescent="0.35">
      <c r="A1724" s="43" t="s">
        <v>4698</v>
      </c>
      <c r="B1724" s="44" t="s">
        <v>4699</v>
      </c>
      <c r="C1724" s="45" t="s">
        <v>4700</v>
      </c>
      <c r="I1724" s="227"/>
    </row>
    <row r="1725" spans="1:11" ht="23.25" x14ac:dyDescent="0.35">
      <c r="A1725" s="43" t="s">
        <v>4701</v>
      </c>
      <c r="B1725" s="44" t="s">
        <v>4702</v>
      </c>
      <c r="I1725" s="227"/>
    </row>
    <row r="1726" spans="1:11" ht="23.25" x14ac:dyDescent="0.35">
      <c r="A1726" s="43" t="s">
        <v>4703</v>
      </c>
      <c r="E1726" s="46" t="s">
        <v>3713</v>
      </c>
      <c r="I1726" s="227"/>
    </row>
    <row r="1727" spans="1:11" ht="23.25" x14ac:dyDescent="0.35">
      <c r="A1727" s="43" t="s">
        <v>4704</v>
      </c>
      <c r="C1727" s="45" t="s">
        <v>4705</v>
      </c>
      <c r="I1727" s="227"/>
    </row>
    <row r="1728" spans="1:11" ht="23.25" x14ac:dyDescent="0.35">
      <c r="A1728" s="43" t="s">
        <v>4706</v>
      </c>
      <c r="B1728" s="44" t="s">
        <v>4707</v>
      </c>
      <c r="D1728" s="46" t="s">
        <v>4708</v>
      </c>
      <c r="I1728" s="227"/>
    </row>
    <row r="1729" spans="1:9" ht="23.25" x14ac:dyDescent="0.35">
      <c r="A1729" s="43" t="s">
        <v>4709</v>
      </c>
      <c r="B1729" s="44" t="s">
        <v>4710</v>
      </c>
      <c r="C1729" s="45" t="s">
        <v>4711</v>
      </c>
      <c r="I1729" s="227"/>
    </row>
    <row r="1730" spans="1:9" ht="23.25" x14ac:dyDescent="0.35">
      <c r="A1730" s="43" t="s">
        <v>4712</v>
      </c>
      <c r="B1730" s="44" t="s">
        <v>4713</v>
      </c>
      <c r="C1730" s="45" t="s">
        <v>4714</v>
      </c>
    </row>
    <row r="1731" spans="1:9" ht="23.25" x14ac:dyDescent="0.35">
      <c r="A1731" s="43" t="s">
        <v>4715</v>
      </c>
      <c r="B1731" s="44" t="s">
        <v>4557</v>
      </c>
      <c r="I1731" s="227"/>
    </row>
    <row r="1732" spans="1:9" ht="23.25" x14ac:dyDescent="0.35">
      <c r="A1732" s="43" t="s">
        <v>4716</v>
      </c>
      <c r="B1732" s="44" t="s">
        <v>3704</v>
      </c>
      <c r="F1732" s="38" t="s">
        <v>4717</v>
      </c>
      <c r="I1732" s="227"/>
    </row>
    <row r="1733" spans="1:9" ht="23.25" x14ac:dyDescent="0.35">
      <c r="A1733" s="83" t="s">
        <v>4718</v>
      </c>
      <c r="B1733" s="44" t="s">
        <v>4719</v>
      </c>
      <c r="C1733" s="53" t="s">
        <v>4720</v>
      </c>
      <c r="D1733" s="46" t="s">
        <v>4721</v>
      </c>
      <c r="E1733" s="153" t="s">
        <v>4722</v>
      </c>
      <c r="F1733" s="38" t="s">
        <v>4723</v>
      </c>
      <c r="I1733" s="227"/>
    </row>
    <row r="1734" spans="1:9" ht="23.25" x14ac:dyDescent="0.35">
      <c r="A1734" s="83" t="s">
        <v>4724</v>
      </c>
      <c r="B1734" s="44" t="s">
        <v>4725</v>
      </c>
      <c r="C1734" s="89" t="s">
        <v>4726</v>
      </c>
      <c r="E1734" s="153"/>
      <c r="I1734" s="227"/>
    </row>
    <row r="1735" spans="1:9" ht="23.25" x14ac:dyDescent="0.35">
      <c r="A1735" s="83" t="s">
        <v>4727</v>
      </c>
      <c r="B1735" s="44" t="s">
        <v>4728</v>
      </c>
      <c r="C1735" s="89"/>
      <c r="E1735" s="153"/>
      <c r="I1735" s="227"/>
    </row>
    <row r="1736" spans="1:9" ht="23.25" x14ac:dyDescent="0.35">
      <c r="A1736" s="43" t="s">
        <v>4729</v>
      </c>
      <c r="D1736" s="46" t="s">
        <v>4730</v>
      </c>
      <c r="E1736" s="46" t="s">
        <v>4731</v>
      </c>
      <c r="I1736" s="227"/>
    </row>
    <row r="1737" spans="1:9" ht="23.25" x14ac:dyDescent="0.35">
      <c r="A1737" s="43" t="s">
        <v>4732</v>
      </c>
      <c r="B1737" s="44" t="s">
        <v>4733</v>
      </c>
      <c r="C1737" s="45" t="s">
        <v>4734</v>
      </c>
      <c r="D1737" s="63" t="s">
        <v>4735</v>
      </c>
      <c r="I1737" s="227"/>
    </row>
    <row r="1738" spans="1:9" ht="23.25" x14ac:dyDescent="0.35">
      <c r="A1738" s="43" t="s">
        <v>4736</v>
      </c>
      <c r="C1738" s="45" t="s">
        <v>4737</v>
      </c>
      <c r="I1738" s="227"/>
    </row>
    <row r="1739" spans="1:9" ht="23.25" x14ac:dyDescent="0.35">
      <c r="A1739" s="43" t="s">
        <v>4738</v>
      </c>
      <c r="I1739" s="227"/>
    </row>
    <row r="1740" spans="1:9" ht="23.25" x14ac:dyDescent="0.35">
      <c r="A1740" s="43" t="s">
        <v>4739</v>
      </c>
      <c r="B1740" s="44" t="s">
        <v>4740</v>
      </c>
      <c r="I1740" s="227"/>
    </row>
    <row r="1741" spans="1:9" ht="23.25" x14ac:dyDescent="0.35">
      <c r="A1741" s="43" t="s">
        <v>4741</v>
      </c>
      <c r="B1741" s="44" t="s">
        <v>4742</v>
      </c>
      <c r="C1741" s="50" t="s">
        <v>4743</v>
      </c>
      <c r="D1741" s="46" t="s">
        <v>4744</v>
      </c>
      <c r="I1741" s="227"/>
    </row>
    <row r="1742" spans="1:9" ht="23.25" x14ac:dyDescent="0.35">
      <c r="A1742" s="43" t="s">
        <v>4745</v>
      </c>
      <c r="B1742" s="44" t="s">
        <v>4746</v>
      </c>
      <c r="C1742" s="155" t="s">
        <v>4747</v>
      </c>
      <c r="D1742" s="63" t="s">
        <v>4748</v>
      </c>
      <c r="E1742" s="50" t="s">
        <v>4749</v>
      </c>
      <c r="I1742" s="227"/>
    </row>
    <row r="1743" spans="1:9" ht="23.25" x14ac:dyDescent="0.35">
      <c r="A1743" s="87" t="s">
        <v>4750</v>
      </c>
      <c r="B1743" s="59">
        <v>35242001</v>
      </c>
      <c r="C1743" s="61" t="s">
        <v>4751</v>
      </c>
      <c r="I1743" s="227"/>
    </row>
    <row r="1744" spans="1:9" ht="23.25" x14ac:dyDescent="0.35">
      <c r="A1744" s="43" t="s">
        <v>4752</v>
      </c>
      <c r="B1744" s="59" t="s">
        <v>4753</v>
      </c>
      <c r="C1744" s="61"/>
      <c r="I1744" s="227"/>
    </row>
    <row r="1745" spans="1:9" ht="23.25" x14ac:dyDescent="0.35">
      <c r="A1745" s="43" t="s">
        <v>4754</v>
      </c>
      <c r="B1745" s="59" t="s">
        <v>4755</v>
      </c>
      <c r="C1745" s="61"/>
      <c r="I1745" s="227"/>
    </row>
    <row r="1746" spans="1:9" ht="23.25" x14ac:dyDescent="0.35">
      <c r="A1746" s="43" t="s">
        <v>4756</v>
      </c>
      <c r="B1746" s="59"/>
      <c r="C1746" s="61" t="s">
        <v>4757</v>
      </c>
      <c r="I1746" s="227"/>
    </row>
    <row r="1747" spans="1:9" ht="23.25" x14ac:dyDescent="0.35">
      <c r="A1747" s="43" t="s">
        <v>4758</v>
      </c>
      <c r="B1747" s="59" t="s">
        <v>4759</v>
      </c>
      <c r="C1747" s="61"/>
      <c r="I1747" s="227"/>
    </row>
    <row r="1748" spans="1:9" ht="23.25" x14ac:dyDescent="0.35">
      <c r="A1748" s="43" t="s">
        <v>4760</v>
      </c>
      <c r="B1748" s="44" t="s">
        <v>4761</v>
      </c>
      <c r="C1748" s="61" t="s">
        <v>4762</v>
      </c>
      <c r="D1748" s="63" t="s">
        <v>4763</v>
      </c>
      <c r="E1748" s="228" t="s">
        <v>4764</v>
      </c>
      <c r="F1748" s="57" t="s">
        <v>4765</v>
      </c>
      <c r="I1748" s="227"/>
    </row>
    <row r="1749" spans="1:9" ht="23.25" x14ac:dyDescent="0.35">
      <c r="A1749" s="43" t="s">
        <v>4766</v>
      </c>
      <c r="B1749" s="44" t="s">
        <v>4767</v>
      </c>
      <c r="C1749" s="45" t="s">
        <v>4768</v>
      </c>
      <c r="D1749" s="46" t="s">
        <v>4769</v>
      </c>
      <c r="H1749" s="57"/>
      <c r="I1749" s="227"/>
    </row>
    <row r="1750" spans="1:9" ht="23.25" x14ac:dyDescent="0.35">
      <c r="A1750" s="43" t="s">
        <v>4770</v>
      </c>
      <c r="C1750" s="45" t="s">
        <v>4771</v>
      </c>
      <c r="D1750" s="46" t="s">
        <v>3411</v>
      </c>
      <c r="E1750" s="46" t="s">
        <v>4772</v>
      </c>
      <c r="H1750" s="38" t="s">
        <v>4773</v>
      </c>
      <c r="I1750" s="227"/>
    </row>
    <row r="1751" spans="1:9" ht="23.25" x14ac:dyDescent="0.35">
      <c r="A1751" s="43" t="s">
        <v>4774</v>
      </c>
      <c r="B1751" s="44" t="s">
        <v>4775</v>
      </c>
      <c r="D1751" s="63" t="s">
        <v>4776</v>
      </c>
      <c r="F1751" s="38" t="s">
        <v>4777</v>
      </c>
      <c r="I1751" s="227"/>
    </row>
    <row r="1752" spans="1:9" ht="23.25" x14ac:dyDescent="0.35">
      <c r="A1752" s="43" t="s">
        <v>4774</v>
      </c>
      <c r="B1752" s="44" t="s">
        <v>4778</v>
      </c>
      <c r="D1752" s="63" t="s">
        <v>4779</v>
      </c>
      <c r="G1752" s="60" t="s">
        <v>4780</v>
      </c>
      <c r="I1752" s="227"/>
    </row>
    <row r="1753" spans="1:9" ht="23.25" x14ac:dyDescent="0.35">
      <c r="A1753" s="43" t="s">
        <v>4781</v>
      </c>
      <c r="B1753" s="44" t="s">
        <v>4782</v>
      </c>
      <c r="D1753" s="46" t="s">
        <v>4783</v>
      </c>
      <c r="E1753" s="144"/>
      <c r="F1753" s="57" t="s">
        <v>4784</v>
      </c>
      <c r="I1753" s="227"/>
    </row>
    <row r="1754" spans="1:9" ht="23.25" x14ac:dyDescent="0.35">
      <c r="A1754" s="43" t="s">
        <v>4785</v>
      </c>
      <c r="B1754" s="44" t="s">
        <v>4786</v>
      </c>
      <c r="D1754" s="229"/>
      <c r="E1754" s="144"/>
      <c r="F1754" s="57"/>
      <c r="I1754" s="227"/>
    </row>
    <row r="1755" spans="1:9" ht="23.25" x14ac:dyDescent="0.35">
      <c r="A1755" s="43" t="s">
        <v>4787</v>
      </c>
      <c r="B1755" s="44" t="s">
        <v>4788</v>
      </c>
      <c r="D1755" s="229"/>
      <c r="E1755" s="144"/>
      <c r="F1755" s="57"/>
      <c r="I1755" s="227"/>
    </row>
    <row r="1756" spans="1:9" ht="23.25" x14ac:dyDescent="0.35">
      <c r="A1756" s="43" t="s">
        <v>4789</v>
      </c>
      <c r="C1756" s="45" t="s">
        <v>4790</v>
      </c>
      <c r="D1756" s="229"/>
      <c r="E1756" s="144"/>
      <c r="F1756" s="57"/>
      <c r="I1756" s="227"/>
    </row>
    <row r="1757" spans="1:9" ht="23.25" x14ac:dyDescent="0.35">
      <c r="A1757" s="43" t="s">
        <v>4791</v>
      </c>
      <c r="C1757" s="45" t="s">
        <v>4792</v>
      </c>
      <c r="D1757" s="229"/>
      <c r="E1757" s="144"/>
      <c r="F1757" s="57"/>
      <c r="I1757" s="227"/>
    </row>
    <row r="1758" spans="1:9" ht="23.25" x14ac:dyDescent="0.35">
      <c r="A1758" s="43" t="s">
        <v>4793</v>
      </c>
      <c r="B1758" s="44" t="s">
        <v>4794</v>
      </c>
      <c r="D1758" s="63"/>
      <c r="I1758" s="79"/>
    </row>
    <row r="1759" spans="1:9" ht="23.25" x14ac:dyDescent="0.35">
      <c r="A1759" s="43" t="s">
        <v>4795</v>
      </c>
      <c r="B1759" s="59" t="s">
        <v>4796</v>
      </c>
      <c r="C1759" s="61" t="s">
        <v>4797</v>
      </c>
      <c r="D1759" s="63"/>
      <c r="I1759" s="79"/>
    </row>
    <row r="1760" spans="1:9" ht="23.25" x14ac:dyDescent="0.35">
      <c r="A1760" s="43" t="s">
        <v>4798</v>
      </c>
      <c r="B1760" s="44" t="s">
        <v>360</v>
      </c>
      <c r="C1760" s="50" t="s">
        <v>4799</v>
      </c>
      <c r="D1760" s="46" t="s">
        <v>4800</v>
      </c>
      <c r="E1760" s="49" t="s">
        <v>4801</v>
      </c>
      <c r="I1760" s="79"/>
    </row>
    <row r="1761" spans="1:9" ht="23.25" x14ac:dyDescent="0.35">
      <c r="A1761" s="43" t="s">
        <v>4802</v>
      </c>
      <c r="C1761" s="45" t="s">
        <v>4803</v>
      </c>
      <c r="I1761" s="79"/>
    </row>
    <row r="1762" spans="1:9" ht="23.25" x14ac:dyDescent="0.35">
      <c r="A1762" s="43" t="s">
        <v>4804</v>
      </c>
      <c r="B1762" s="44" t="s">
        <v>4805</v>
      </c>
      <c r="D1762" s="46" t="s">
        <v>4806</v>
      </c>
      <c r="F1762" s="230"/>
      <c r="I1762" s="79"/>
    </row>
    <row r="1763" spans="1:9" ht="23.25" x14ac:dyDescent="0.35">
      <c r="A1763" s="43" t="s">
        <v>4807</v>
      </c>
      <c r="B1763" s="44" t="s">
        <v>4808</v>
      </c>
      <c r="C1763" s="45" t="s">
        <v>4809</v>
      </c>
      <c r="D1763" s="46" t="s">
        <v>1334</v>
      </c>
      <c r="F1763" s="231"/>
      <c r="I1763" s="79"/>
    </row>
    <row r="1764" spans="1:9" ht="23.25" x14ac:dyDescent="0.35">
      <c r="A1764" s="43" t="s">
        <v>4810</v>
      </c>
      <c r="B1764" s="44" t="s">
        <v>4811</v>
      </c>
      <c r="F1764" s="231"/>
      <c r="I1764" s="79"/>
    </row>
    <row r="1765" spans="1:9" ht="23.25" x14ac:dyDescent="0.35">
      <c r="A1765" s="43" t="s">
        <v>4812</v>
      </c>
      <c r="B1765" s="44" t="s">
        <v>4813</v>
      </c>
      <c r="F1765" s="231"/>
      <c r="I1765" s="79"/>
    </row>
    <row r="1766" spans="1:9" ht="46.5" x14ac:dyDescent="0.35">
      <c r="A1766" s="43" t="s">
        <v>4814</v>
      </c>
      <c r="B1766" s="232" t="s">
        <v>4815</v>
      </c>
      <c r="C1766" s="45" t="s">
        <v>4816</v>
      </c>
      <c r="D1766" s="233" t="s">
        <v>4817</v>
      </c>
      <c r="F1766" s="231"/>
      <c r="I1766" s="79"/>
    </row>
    <row r="1767" spans="1:9" ht="23.25" x14ac:dyDescent="0.35">
      <c r="A1767" s="43" t="s">
        <v>4818</v>
      </c>
      <c r="B1767" s="44" t="s">
        <v>4819</v>
      </c>
      <c r="C1767" s="234" t="s">
        <v>4820</v>
      </c>
      <c r="D1767" s="226" t="s">
        <v>4821</v>
      </c>
      <c r="F1767" s="231"/>
      <c r="I1767" s="79"/>
    </row>
    <row r="1768" spans="1:9" ht="23.25" x14ac:dyDescent="0.35">
      <c r="A1768" s="43" t="s">
        <v>4822</v>
      </c>
      <c r="B1768" s="44" t="s">
        <v>4823</v>
      </c>
      <c r="F1768" s="231"/>
      <c r="I1768" s="79"/>
    </row>
    <row r="1769" spans="1:9" ht="23.25" x14ac:dyDescent="0.35">
      <c r="A1769" s="43" t="s">
        <v>4824</v>
      </c>
      <c r="B1769" s="119" t="s">
        <v>4825</v>
      </c>
      <c r="F1769" s="231"/>
      <c r="I1769" s="79"/>
    </row>
    <row r="1770" spans="1:9" ht="23.25" x14ac:dyDescent="0.35">
      <c r="A1770" s="43" t="s">
        <v>4826</v>
      </c>
      <c r="B1770" s="44" t="s">
        <v>4827</v>
      </c>
      <c r="C1770" s="45" t="s">
        <v>4828</v>
      </c>
      <c r="D1770" s="32" t="s">
        <v>4829</v>
      </c>
      <c r="E1770" s="46" t="s">
        <v>4830</v>
      </c>
      <c r="F1770" s="235"/>
      <c r="I1770" s="79"/>
    </row>
    <row r="1771" spans="1:9" ht="23.25" x14ac:dyDescent="0.35">
      <c r="A1771" s="43" t="s">
        <v>4831</v>
      </c>
      <c r="B1771" s="44" t="s">
        <v>4832</v>
      </c>
      <c r="D1771" s="46" t="s">
        <v>4833</v>
      </c>
      <c r="I1771" s="79"/>
    </row>
    <row r="1772" spans="1:9" ht="23.25" x14ac:dyDescent="0.35">
      <c r="A1772" s="43" t="s">
        <v>4834</v>
      </c>
      <c r="B1772" s="44" t="s">
        <v>1152</v>
      </c>
      <c r="I1772" s="79"/>
    </row>
    <row r="1773" spans="1:9" ht="23.25" x14ac:dyDescent="0.35">
      <c r="A1773" s="43" t="s">
        <v>4835</v>
      </c>
      <c r="B1773" s="44" t="s">
        <v>4836</v>
      </c>
      <c r="C1773" s="45" t="s">
        <v>4837</v>
      </c>
      <c r="D1773" s="63" t="s">
        <v>4838</v>
      </c>
      <c r="I1773" s="79"/>
    </row>
    <row r="1774" spans="1:9" ht="31.5" x14ac:dyDescent="0.35">
      <c r="A1774" s="43" t="s">
        <v>4839</v>
      </c>
      <c r="B1774" s="236" t="s">
        <v>4840</v>
      </c>
      <c r="C1774" s="77" t="s">
        <v>4841</v>
      </c>
      <c r="D1774" s="72" t="s">
        <v>4842</v>
      </c>
      <c r="E1774" s="237" t="s">
        <v>4843</v>
      </c>
      <c r="I1774" s="79"/>
    </row>
    <row r="1775" spans="1:9" ht="23.25" x14ac:dyDescent="0.35">
      <c r="A1775" s="43" t="s">
        <v>4844</v>
      </c>
      <c r="B1775" s="238" t="s">
        <v>4845</v>
      </c>
      <c r="C1775" s="77"/>
      <c r="D1775" s="72"/>
      <c r="E1775" s="237"/>
      <c r="I1775" s="79"/>
    </row>
    <row r="1776" spans="1:9" ht="23.25" x14ac:dyDescent="0.35">
      <c r="A1776" s="43" t="s">
        <v>4846</v>
      </c>
      <c r="B1776" s="238" t="s">
        <v>4847</v>
      </c>
      <c r="C1776" s="77" t="s">
        <v>4848</v>
      </c>
      <c r="E1776" s="237" t="s">
        <v>4849</v>
      </c>
      <c r="I1776" s="79"/>
    </row>
    <row r="1777" spans="1:9" ht="27.75" x14ac:dyDescent="0.35">
      <c r="A1777" s="43" t="s">
        <v>4850</v>
      </c>
      <c r="B1777" s="238" t="s">
        <v>4851</v>
      </c>
      <c r="C1777" s="77" t="s">
        <v>4852</v>
      </c>
      <c r="D1777" s="72" t="s">
        <v>4853</v>
      </c>
      <c r="E1777" s="237"/>
      <c r="H1777" s="47"/>
    </row>
    <row r="1778" spans="1:9" ht="23.25" x14ac:dyDescent="0.35">
      <c r="A1778" s="43" t="s">
        <v>4854</v>
      </c>
      <c r="B1778" s="238" t="s">
        <v>4855</v>
      </c>
      <c r="C1778" s="77" t="s">
        <v>4856</v>
      </c>
      <c r="D1778" s="61" t="s">
        <v>4857</v>
      </c>
      <c r="E1778" s="237"/>
    </row>
    <row r="1779" spans="1:9" ht="23.25" x14ac:dyDescent="0.35">
      <c r="A1779" s="43" t="s">
        <v>4858</v>
      </c>
      <c r="B1779" s="44" t="s">
        <v>4859</v>
      </c>
      <c r="I1779" s="79"/>
    </row>
    <row r="1780" spans="1:9" ht="23.25" x14ac:dyDescent="0.35">
      <c r="A1780" s="43" t="s">
        <v>4860</v>
      </c>
      <c r="E1780" s="46" t="s">
        <v>4861</v>
      </c>
      <c r="F1780" s="38" t="s">
        <v>4862</v>
      </c>
    </row>
    <row r="1781" spans="1:9" ht="23.25" x14ac:dyDescent="0.35">
      <c r="A1781" s="43" t="s">
        <v>4863</v>
      </c>
      <c r="B1781" s="44" t="s">
        <v>4864</v>
      </c>
      <c r="D1781" s="46" t="s">
        <v>4865</v>
      </c>
      <c r="E1781" s="153" t="s">
        <v>4866</v>
      </c>
    </row>
    <row r="1782" spans="1:9" ht="23.25" x14ac:dyDescent="0.35">
      <c r="A1782" s="43" t="s">
        <v>4867</v>
      </c>
      <c r="D1782" s="46" t="s">
        <v>4868</v>
      </c>
      <c r="E1782" s="46" t="s">
        <v>4869</v>
      </c>
    </row>
    <row r="1783" spans="1:9" ht="23.25" x14ac:dyDescent="0.35">
      <c r="A1783" s="43" t="s">
        <v>4870</v>
      </c>
      <c r="B1783" s="44" t="s">
        <v>4871</v>
      </c>
      <c r="C1783" s="45" t="s">
        <v>4872</v>
      </c>
      <c r="E1783" s="46" t="s">
        <v>4873</v>
      </c>
    </row>
    <row r="1784" spans="1:9" ht="23.25" x14ac:dyDescent="0.35">
      <c r="A1784" s="43" t="s">
        <v>4874</v>
      </c>
      <c r="B1784" s="44" t="s">
        <v>4875</v>
      </c>
    </row>
    <row r="1785" spans="1:9" ht="23.25" x14ac:dyDescent="0.35">
      <c r="A1785" s="43" t="s">
        <v>4876</v>
      </c>
      <c r="B1785" s="44" t="s">
        <v>4877</v>
      </c>
      <c r="C1785" s="239" t="s">
        <v>4878</v>
      </c>
    </row>
    <row r="1786" spans="1:9" ht="23.25" x14ac:dyDescent="0.35">
      <c r="A1786" s="43" t="s">
        <v>4879</v>
      </c>
      <c r="C1786" s="239" t="s">
        <v>4880</v>
      </c>
      <c r="E1786" s="46" t="s">
        <v>4881</v>
      </c>
    </row>
    <row r="1787" spans="1:9" ht="23.25" x14ac:dyDescent="0.35">
      <c r="A1787" s="43" t="s">
        <v>4882</v>
      </c>
      <c r="B1787" s="44" t="s">
        <v>4883</v>
      </c>
      <c r="C1787" s="45" t="s">
        <v>4884</v>
      </c>
    </row>
    <row r="1788" spans="1:9" ht="23.25" x14ac:dyDescent="0.35">
      <c r="A1788" s="43" t="s">
        <v>4885</v>
      </c>
      <c r="B1788" s="44" t="s">
        <v>4886</v>
      </c>
      <c r="E1788" s="46" t="s">
        <v>4887</v>
      </c>
    </row>
    <row r="1789" spans="1:9" ht="23.25" x14ac:dyDescent="0.35">
      <c r="A1789" s="43" t="s">
        <v>4888</v>
      </c>
      <c r="B1789" s="44" t="s">
        <v>4889</v>
      </c>
      <c r="C1789" s="50" t="s">
        <v>4890</v>
      </c>
      <c r="E1789" s="46" t="s">
        <v>4891</v>
      </c>
      <c r="F1789" s="38" t="s">
        <v>4892</v>
      </c>
    </row>
    <row r="1790" spans="1:9" ht="23.25" x14ac:dyDescent="0.35">
      <c r="A1790" s="43" t="s">
        <v>4893</v>
      </c>
      <c r="B1790" s="44" t="s">
        <v>4894</v>
      </c>
      <c r="C1790" s="50" t="s">
        <v>4895</v>
      </c>
    </row>
    <row r="1791" spans="1:9" ht="23.25" x14ac:dyDescent="0.35">
      <c r="A1791" s="83" t="s">
        <v>4896</v>
      </c>
      <c r="B1791" s="44" t="s">
        <v>4897</v>
      </c>
      <c r="C1791" s="50"/>
    </row>
    <row r="1792" spans="1:9" ht="23.25" x14ac:dyDescent="0.35">
      <c r="A1792" s="43" t="s">
        <v>4898</v>
      </c>
      <c r="B1792" s="44" t="s">
        <v>1231</v>
      </c>
      <c r="C1792" s="50"/>
    </row>
    <row r="1793" spans="1:5" ht="23.25" x14ac:dyDescent="0.35">
      <c r="A1793" s="43" t="s">
        <v>4899</v>
      </c>
      <c r="B1793" s="44" t="s">
        <v>4900</v>
      </c>
    </row>
    <row r="1794" spans="1:5" ht="23.25" x14ac:dyDescent="0.35">
      <c r="A1794" s="43" t="s">
        <v>4901</v>
      </c>
      <c r="B1794" s="44" t="s">
        <v>4902</v>
      </c>
      <c r="E1794" s="46" t="s">
        <v>2415</v>
      </c>
    </row>
    <row r="1795" spans="1:5" ht="23.25" x14ac:dyDescent="0.35">
      <c r="A1795" s="43" t="s">
        <v>4903</v>
      </c>
      <c r="B1795" s="44" t="s">
        <v>4904</v>
      </c>
      <c r="C1795" s="45" t="s">
        <v>4905</v>
      </c>
    </row>
    <row r="1796" spans="1:5" ht="23.25" x14ac:dyDescent="0.35">
      <c r="A1796" s="43" t="s">
        <v>4906</v>
      </c>
      <c r="B1796" s="44" t="s">
        <v>3661</v>
      </c>
      <c r="C1796" s="45" t="s">
        <v>4905</v>
      </c>
    </row>
    <row r="1797" spans="1:5" ht="23.25" x14ac:dyDescent="0.35">
      <c r="A1797" s="43" t="s">
        <v>4907</v>
      </c>
      <c r="E1797" s="46" t="s">
        <v>4908</v>
      </c>
    </row>
    <row r="1798" spans="1:5" ht="23.25" x14ac:dyDescent="0.35">
      <c r="A1798" s="43" t="s">
        <v>4909</v>
      </c>
      <c r="B1798" s="44" t="s">
        <v>4910</v>
      </c>
      <c r="E1798" s="46" t="s">
        <v>4911</v>
      </c>
    </row>
    <row r="1799" spans="1:5" ht="23.25" x14ac:dyDescent="0.35">
      <c r="A1799" s="43" t="s">
        <v>4912</v>
      </c>
      <c r="B1799" s="44" t="s">
        <v>4913</v>
      </c>
      <c r="E1799" s="46" t="s">
        <v>4914</v>
      </c>
    </row>
    <row r="1800" spans="1:5" ht="23.25" x14ac:dyDescent="0.35">
      <c r="A1800" s="43" t="s">
        <v>4915</v>
      </c>
      <c r="B1800" s="44" t="s">
        <v>4916</v>
      </c>
      <c r="E1800" s="46" t="s">
        <v>4917</v>
      </c>
    </row>
    <row r="1801" spans="1:5" ht="23.25" x14ac:dyDescent="0.35">
      <c r="A1801" s="43" t="s">
        <v>4918</v>
      </c>
      <c r="B1801" s="44" t="s">
        <v>4919</v>
      </c>
      <c r="E1801" s="46" t="s">
        <v>4920</v>
      </c>
    </row>
    <row r="1802" spans="1:5" ht="23.25" x14ac:dyDescent="0.35">
      <c r="A1802" s="43" t="s">
        <v>4921</v>
      </c>
      <c r="C1802" s="45" t="s">
        <v>4922</v>
      </c>
    </row>
    <row r="1803" spans="1:5" ht="23.25" x14ac:dyDescent="0.35">
      <c r="A1803" s="43" t="s">
        <v>4923</v>
      </c>
      <c r="B1803" s="176" t="s">
        <v>4924</v>
      </c>
      <c r="C1803" s="776" t="s">
        <v>4925</v>
      </c>
      <c r="D1803" s="776"/>
    </row>
    <row r="1804" spans="1:5" ht="23.25" x14ac:dyDescent="0.35">
      <c r="A1804" s="43" t="s">
        <v>4926</v>
      </c>
      <c r="E1804" s="46" t="s">
        <v>4927</v>
      </c>
    </row>
    <row r="1805" spans="1:5" ht="23.25" x14ac:dyDescent="0.35">
      <c r="A1805" s="43" t="s">
        <v>4928</v>
      </c>
      <c r="E1805" s="46" t="s">
        <v>4929</v>
      </c>
    </row>
    <row r="1806" spans="1:5" ht="23.25" x14ac:dyDescent="0.35">
      <c r="A1806" s="43" t="s">
        <v>4930</v>
      </c>
      <c r="B1806" s="44" t="s">
        <v>4931</v>
      </c>
    </row>
    <row r="1807" spans="1:5" ht="23.25" x14ac:dyDescent="0.35">
      <c r="A1807" s="43" t="s">
        <v>4932</v>
      </c>
      <c r="B1807" s="59">
        <v>35633333</v>
      </c>
    </row>
    <row r="1808" spans="1:5" ht="23.25" x14ac:dyDescent="0.35">
      <c r="A1808" s="43" t="s">
        <v>4933</v>
      </c>
      <c r="E1808" s="46" t="s">
        <v>4934</v>
      </c>
    </row>
    <row r="1809" spans="1:7" ht="23.25" x14ac:dyDescent="0.35">
      <c r="A1809" s="43" t="s">
        <v>4935</v>
      </c>
      <c r="E1809" s="46" t="s">
        <v>4936</v>
      </c>
    </row>
    <row r="1810" spans="1:7" ht="23.25" x14ac:dyDescent="0.35">
      <c r="A1810" s="43" t="s">
        <v>4937</v>
      </c>
      <c r="C1810" s="45" t="s">
        <v>4938</v>
      </c>
    </row>
    <row r="1811" spans="1:7" ht="23.25" x14ac:dyDescent="0.35">
      <c r="A1811" s="43" t="s">
        <v>4939</v>
      </c>
      <c r="E1811" s="46" t="s">
        <v>4940</v>
      </c>
    </row>
    <row r="1812" spans="1:7" ht="23.25" x14ac:dyDescent="0.35">
      <c r="A1812" s="43" t="s">
        <v>4941</v>
      </c>
      <c r="B1812" s="44" t="s">
        <v>1644</v>
      </c>
      <c r="C1812" s="45" t="s">
        <v>4942</v>
      </c>
      <c r="D1812" s="153" t="s">
        <v>4943</v>
      </c>
    </row>
    <row r="1813" spans="1:7" ht="23.25" x14ac:dyDescent="0.35">
      <c r="A1813" s="43" t="s">
        <v>4944</v>
      </c>
      <c r="B1813" s="44" t="s">
        <v>4945</v>
      </c>
      <c r="D1813" s="153"/>
      <c r="E1813" s="223" t="s">
        <v>4946</v>
      </c>
      <c r="G1813" s="38" t="s">
        <v>4947</v>
      </c>
    </row>
    <row r="1814" spans="1:7" ht="23.25" x14ac:dyDescent="0.35">
      <c r="A1814" s="43" t="s">
        <v>4944</v>
      </c>
      <c r="B1814" s="44" t="s">
        <v>4948</v>
      </c>
      <c r="C1814" s="240" t="s">
        <v>4949</v>
      </c>
      <c r="D1814" s="153"/>
      <c r="E1814" s="223"/>
    </row>
    <row r="1815" spans="1:7" ht="23.25" x14ac:dyDescent="0.35">
      <c r="A1815" s="43" t="s">
        <v>4950</v>
      </c>
      <c r="C1815" s="45" t="s">
        <v>4951</v>
      </c>
      <c r="E1815" s="46" t="s">
        <v>4952</v>
      </c>
    </row>
    <row r="1816" spans="1:7" ht="23.25" x14ac:dyDescent="0.35">
      <c r="A1816" s="43" t="s">
        <v>4953</v>
      </c>
      <c r="B1816" s="44" t="s">
        <v>4954</v>
      </c>
    </row>
    <row r="1817" spans="1:7" ht="23.25" x14ac:dyDescent="0.35">
      <c r="A1817" s="43" t="s">
        <v>4955</v>
      </c>
      <c r="B1817" s="44" t="s">
        <v>4956</v>
      </c>
    </row>
    <row r="1818" spans="1:7" ht="23.25" x14ac:dyDescent="0.35">
      <c r="A1818" s="43" t="s">
        <v>4957</v>
      </c>
      <c r="B1818" s="44" t="s">
        <v>4958</v>
      </c>
    </row>
    <row r="1819" spans="1:7" ht="23.25" x14ac:dyDescent="0.35">
      <c r="A1819" s="43" t="s">
        <v>4959</v>
      </c>
      <c r="B1819" s="44" t="s">
        <v>4960</v>
      </c>
    </row>
    <row r="1820" spans="1:7" ht="23.25" x14ac:dyDescent="0.35">
      <c r="A1820" s="43" t="s">
        <v>4961</v>
      </c>
      <c r="B1820" s="44" t="s">
        <v>4962</v>
      </c>
    </row>
    <row r="1821" spans="1:7" ht="23.25" x14ac:dyDescent="0.35">
      <c r="A1821" s="43" t="s">
        <v>4963</v>
      </c>
      <c r="B1821" s="44" t="s">
        <v>4964</v>
      </c>
      <c r="C1821" s="45" t="s">
        <v>4965</v>
      </c>
      <c r="D1821" s="63" t="s">
        <v>4966</v>
      </c>
      <c r="F1821" s="38" t="s">
        <v>4967</v>
      </c>
    </row>
    <row r="1822" spans="1:7" ht="23.25" x14ac:dyDescent="0.35">
      <c r="A1822" s="43" t="s">
        <v>4968</v>
      </c>
      <c r="B1822" s="44" t="s">
        <v>4969</v>
      </c>
    </row>
    <row r="1823" spans="1:7" ht="23.25" x14ac:dyDescent="0.35">
      <c r="A1823" s="43" t="s">
        <v>4970</v>
      </c>
      <c r="B1823" s="44" t="s">
        <v>4971</v>
      </c>
    </row>
    <row r="1824" spans="1:7" ht="23.25" x14ac:dyDescent="0.35">
      <c r="A1824" s="43" t="s">
        <v>4972</v>
      </c>
      <c r="E1824" s="46" t="s">
        <v>4973</v>
      </c>
    </row>
    <row r="1825" spans="1:5" ht="23.25" x14ac:dyDescent="0.35">
      <c r="A1825" s="43" t="s">
        <v>4974</v>
      </c>
      <c r="B1825" s="44" t="s">
        <v>4975</v>
      </c>
      <c r="E1825" s="46" t="s">
        <v>4976</v>
      </c>
    </row>
    <row r="1826" spans="1:5" ht="23.25" x14ac:dyDescent="0.35">
      <c r="A1826" s="43" t="s">
        <v>4977</v>
      </c>
      <c r="B1826" s="44" t="s">
        <v>4978</v>
      </c>
      <c r="D1826" s="46" t="s">
        <v>4979</v>
      </c>
      <c r="E1826" s="46" t="s">
        <v>4980</v>
      </c>
    </row>
    <row r="1827" spans="1:5" ht="23.25" x14ac:dyDescent="0.35">
      <c r="A1827" s="43" t="s">
        <v>4981</v>
      </c>
      <c r="B1827" s="44" t="s">
        <v>4982</v>
      </c>
      <c r="C1827" s="49" t="s">
        <v>4983</v>
      </c>
      <c r="D1827" s="46" t="s">
        <v>4984</v>
      </c>
      <c r="E1827" s="60" t="s">
        <v>4985</v>
      </c>
    </row>
    <row r="1828" spans="1:5" ht="23.25" x14ac:dyDescent="0.35">
      <c r="A1828" s="43" t="s">
        <v>4986</v>
      </c>
      <c r="B1828" s="44" t="s">
        <v>4987</v>
      </c>
      <c r="E1828" s="46" t="s">
        <v>4988</v>
      </c>
    </row>
    <row r="1829" spans="1:5" ht="23.25" x14ac:dyDescent="0.35">
      <c r="A1829" s="43" t="s">
        <v>4989</v>
      </c>
      <c r="B1829" s="44" t="s">
        <v>4990</v>
      </c>
    </row>
    <row r="1830" spans="1:5" ht="23.25" x14ac:dyDescent="0.35">
      <c r="A1830" s="43" t="s">
        <v>4991</v>
      </c>
      <c r="B1830" s="44" t="s">
        <v>4992</v>
      </c>
    </row>
    <row r="1831" spans="1:5" ht="23.25" x14ac:dyDescent="0.35">
      <c r="A1831" s="43" t="s">
        <v>4993</v>
      </c>
      <c r="B1831" s="44" t="s">
        <v>4994</v>
      </c>
    </row>
    <row r="1832" spans="1:5" ht="23.25" x14ac:dyDescent="0.35">
      <c r="A1832" s="43" t="s">
        <v>4995</v>
      </c>
      <c r="B1832" s="44" t="s">
        <v>4996</v>
      </c>
    </row>
    <row r="1833" spans="1:5" ht="23.25" x14ac:dyDescent="0.35">
      <c r="A1833" s="43" t="s">
        <v>4997</v>
      </c>
      <c r="B1833" s="44" t="s">
        <v>4998</v>
      </c>
      <c r="D1833" s="46" t="s">
        <v>4999</v>
      </c>
    </row>
    <row r="1834" spans="1:5" ht="23.25" x14ac:dyDescent="0.35">
      <c r="A1834" s="43" t="s">
        <v>5000</v>
      </c>
      <c r="B1834" s="44" t="s">
        <v>5001</v>
      </c>
    </row>
    <row r="1835" spans="1:5" ht="23.25" x14ac:dyDescent="0.35">
      <c r="A1835" s="43" t="s">
        <v>5002</v>
      </c>
      <c r="B1835" s="44" t="s">
        <v>5003</v>
      </c>
      <c r="E1835" s="46" t="s">
        <v>5004</v>
      </c>
    </row>
    <row r="1836" spans="1:5" ht="23.25" x14ac:dyDescent="0.35">
      <c r="A1836" s="43" t="s">
        <v>5005</v>
      </c>
      <c r="B1836" s="44" t="s">
        <v>5006</v>
      </c>
      <c r="E1836" s="46" t="s">
        <v>5007</v>
      </c>
    </row>
    <row r="1837" spans="1:5" ht="23.25" x14ac:dyDescent="0.35">
      <c r="A1837" s="43" t="s">
        <v>5008</v>
      </c>
      <c r="E1837" s="46" t="s">
        <v>5009</v>
      </c>
    </row>
    <row r="1838" spans="1:5" ht="23.25" x14ac:dyDescent="0.35">
      <c r="A1838" s="43" t="s">
        <v>5010</v>
      </c>
      <c r="B1838" s="44" t="s">
        <v>5011</v>
      </c>
    </row>
    <row r="1839" spans="1:5" ht="23.25" x14ac:dyDescent="0.35">
      <c r="A1839" s="43" t="s">
        <v>5012</v>
      </c>
      <c r="B1839" s="44" t="s">
        <v>5013</v>
      </c>
      <c r="D1839" s="47"/>
      <c r="E1839" s="47"/>
    </row>
    <row r="1840" spans="1:5" ht="23.25" x14ac:dyDescent="0.35">
      <c r="A1840" s="43" t="s">
        <v>5014</v>
      </c>
      <c r="B1840" s="44" t="s">
        <v>5015</v>
      </c>
      <c r="D1840" s="47"/>
      <c r="E1840" s="47"/>
    </row>
    <row r="1841" spans="1:7" ht="23.25" x14ac:dyDescent="0.35">
      <c r="A1841" s="43" t="s">
        <v>5016</v>
      </c>
      <c r="B1841" s="44" t="s">
        <v>5017</v>
      </c>
      <c r="C1841" s="45" t="s">
        <v>5018</v>
      </c>
      <c r="D1841" s="47"/>
      <c r="E1841" s="47"/>
    </row>
    <row r="1842" spans="1:7" ht="23.25" x14ac:dyDescent="0.35">
      <c r="A1842" s="43" t="s">
        <v>5019</v>
      </c>
      <c r="B1842" s="44" t="s">
        <v>5020</v>
      </c>
      <c r="D1842" s="47"/>
      <c r="E1842" s="47"/>
    </row>
    <row r="1843" spans="1:7" ht="23.25" x14ac:dyDescent="0.35">
      <c r="A1843" s="43" t="s">
        <v>5021</v>
      </c>
      <c r="B1843" s="44" t="s">
        <v>5022</v>
      </c>
      <c r="D1843" s="47"/>
      <c r="E1843" s="47"/>
    </row>
    <row r="1844" spans="1:7" ht="23.25" x14ac:dyDescent="0.35">
      <c r="A1844" s="43" t="s">
        <v>5023</v>
      </c>
      <c r="B1844" s="44" t="s">
        <v>5024</v>
      </c>
      <c r="C1844" s="45" t="s">
        <v>5025</v>
      </c>
      <c r="D1844" s="47" t="s">
        <v>5026</v>
      </c>
      <c r="E1844" s="47" t="s">
        <v>5027</v>
      </c>
    </row>
    <row r="1845" spans="1:7" ht="23.25" x14ac:dyDescent="0.35">
      <c r="A1845" s="43" t="s">
        <v>5028</v>
      </c>
      <c r="B1845" s="44" t="s">
        <v>4916</v>
      </c>
      <c r="D1845" s="47"/>
      <c r="E1845" s="47" t="s">
        <v>5029</v>
      </c>
    </row>
    <row r="1846" spans="1:7" ht="23.25" x14ac:dyDescent="0.35">
      <c r="A1846" s="43" t="s">
        <v>5030</v>
      </c>
      <c r="B1846" s="44" t="s">
        <v>5031</v>
      </c>
      <c r="C1846" s="83" t="s">
        <v>5032</v>
      </c>
      <c r="D1846" s="45" t="s">
        <v>5033</v>
      </c>
      <c r="E1846" s="47"/>
    </row>
    <row r="1847" spans="1:7" ht="23.25" x14ac:dyDescent="0.35">
      <c r="A1847" s="43" t="s">
        <v>5034</v>
      </c>
      <c r="B1847" s="44" t="s">
        <v>5035</v>
      </c>
      <c r="D1847" s="47"/>
      <c r="E1847" s="47"/>
    </row>
    <row r="1848" spans="1:7" ht="23.25" x14ac:dyDescent="0.35">
      <c r="A1848" s="43" t="s">
        <v>5036</v>
      </c>
      <c r="B1848" s="44" t="s">
        <v>5037</v>
      </c>
      <c r="D1848" s="47"/>
      <c r="E1848" s="47"/>
    </row>
    <row r="1849" spans="1:7" ht="23.25" x14ac:dyDescent="0.35">
      <c r="A1849" s="43" t="s">
        <v>5038</v>
      </c>
      <c r="B1849" s="44" t="s">
        <v>5039</v>
      </c>
      <c r="D1849" s="47" t="s">
        <v>5040</v>
      </c>
      <c r="E1849" s="47"/>
    </row>
    <row r="1850" spans="1:7" ht="23.25" x14ac:dyDescent="0.35">
      <c r="A1850" s="43" t="s">
        <v>5041</v>
      </c>
      <c r="D1850" s="47"/>
      <c r="E1850" s="47" t="s">
        <v>4557</v>
      </c>
    </row>
    <row r="1851" spans="1:7" ht="23.25" x14ac:dyDescent="0.35">
      <c r="A1851" s="43" t="s">
        <v>5042</v>
      </c>
      <c r="B1851" s="44" t="s">
        <v>5043</v>
      </c>
      <c r="D1851" s="47"/>
      <c r="E1851" s="47"/>
    </row>
    <row r="1852" spans="1:7" ht="23.25" x14ac:dyDescent="0.35">
      <c r="A1852" s="43" t="s">
        <v>5044</v>
      </c>
      <c r="B1852" s="44" t="s">
        <v>5045</v>
      </c>
      <c r="D1852" s="47"/>
      <c r="E1852" s="47"/>
    </row>
    <row r="1853" spans="1:7" ht="23.25" x14ac:dyDescent="0.35">
      <c r="A1853" s="43" t="s">
        <v>5046</v>
      </c>
      <c r="D1853" s="47"/>
      <c r="E1853" s="47" t="s">
        <v>5047</v>
      </c>
    </row>
    <row r="1854" spans="1:7" ht="23.25" x14ac:dyDescent="0.35">
      <c r="A1854" s="43" t="s">
        <v>5048</v>
      </c>
      <c r="B1854" s="44" t="s">
        <v>5049</v>
      </c>
      <c r="D1854" s="47" t="s">
        <v>5050</v>
      </c>
      <c r="E1854" s="47"/>
    </row>
    <row r="1855" spans="1:7" ht="23.25" x14ac:dyDescent="0.35">
      <c r="A1855" s="43" t="s">
        <v>5051</v>
      </c>
      <c r="B1855" s="44" t="s">
        <v>5052</v>
      </c>
      <c r="C1855" s="45" t="s">
        <v>5053</v>
      </c>
      <c r="D1855" s="241" t="s">
        <v>5054</v>
      </c>
      <c r="E1855" s="47"/>
    </row>
    <row r="1856" spans="1:7" ht="23.25" x14ac:dyDescent="0.35">
      <c r="A1856" s="43" t="s">
        <v>5055</v>
      </c>
      <c r="B1856" s="44" t="s">
        <v>5056</v>
      </c>
      <c r="D1856" s="47" t="s">
        <v>5057</v>
      </c>
      <c r="E1856" s="47"/>
      <c r="G1856" s="54">
        <v>3472373064</v>
      </c>
    </row>
    <row r="1857" spans="1:8" ht="23.25" x14ac:dyDescent="0.35">
      <c r="A1857" s="43" t="s">
        <v>5058</v>
      </c>
      <c r="B1857" s="44" t="s">
        <v>5059</v>
      </c>
      <c r="D1857" s="47" t="s">
        <v>5060</v>
      </c>
      <c r="E1857" s="47"/>
      <c r="G1857" s="57"/>
    </row>
    <row r="1858" spans="1:8" ht="23.25" x14ac:dyDescent="0.35">
      <c r="A1858" s="43" t="s">
        <v>5061</v>
      </c>
      <c r="B1858" s="44" t="s">
        <v>5062</v>
      </c>
      <c r="D1858" s="47"/>
      <c r="E1858" s="46" t="s">
        <v>5063</v>
      </c>
      <c r="G1858" s="114"/>
    </row>
    <row r="1859" spans="1:8" ht="23.25" x14ac:dyDescent="0.35">
      <c r="A1859" s="43" t="s">
        <v>5064</v>
      </c>
      <c r="B1859" s="44" t="s">
        <v>5065</v>
      </c>
      <c r="D1859" s="47"/>
      <c r="E1859" s="47" t="s">
        <v>5066</v>
      </c>
      <c r="H1859" s="38" t="s">
        <v>5067</v>
      </c>
    </row>
    <row r="1860" spans="1:8" ht="23.25" x14ac:dyDescent="0.35">
      <c r="A1860" s="43" t="s">
        <v>4738</v>
      </c>
      <c r="B1860" s="44" t="s">
        <v>5068</v>
      </c>
      <c r="D1860" s="47"/>
      <c r="E1860" s="47"/>
    </row>
    <row r="1861" spans="1:8" ht="23.25" x14ac:dyDescent="0.35">
      <c r="A1861" s="43" t="s">
        <v>5069</v>
      </c>
      <c r="B1861" s="44" t="s">
        <v>5070</v>
      </c>
      <c r="C1861" s="45" t="s">
        <v>5071</v>
      </c>
      <c r="D1861" s="45" t="s">
        <v>5072</v>
      </c>
      <c r="E1861" s="242" t="s">
        <v>5073</v>
      </c>
    </row>
    <row r="1862" spans="1:8" ht="23.25" x14ac:dyDescent="0.35">
      <c r="A1862" s="43" t="s">
        <v>5074</v>
      </c>
      <c r="B1862" s="44" t="s">
        <v>5075</v>
      </c>
      <c r="C1862" s="45" t="s">
        <v>5076</v>
      </c>
      <c r="D1862" s="47" t="s">
        <v>5077</v>
      </c>
      <c r="E1862" s="209" t="s">
        <v>5078</v>
      </c>
    </row>
    <row r="1863" spans="1:8" ht="23.25" x14ac:dyDescent="0.35">
      <c r="A1863" s="43" t="s">
        <v>5079</v>
      </c>
      <c r="D1863" s="47" t="s">
        <v>5080</v>
      </c>
      <c r="E1863" s="209" t="s">
        <v>5081</v>
      </c>
    </row>
    <row r="1864" spans="1:8" ht="23.25" x14ac:dyDescent="0.35">
      <c r="A1864" s="43" t="s">
        <v>5082</v>
      </c>
      <c r="D1864" s="47"/>
      <c r="E1864" s="209"/>
    </row>
    <row r="1865" spans="1:8" ht="23.25" x14ac:dyDescent="0.35">
      <c r="A1865" s="43" t="s">
        <v>5083</v>
      </c>
      <c r="B1865" s="44" t="s">
        <v>5084</v>
      </c>
      <c r="D1865" s="47"/>
      <c r="E1865" s="209"/>
    </row>
    <row r="1866" spans="1:8" ht="23.25" x14ac:dyDescent="0.35">
      <c r="A1866" s="43" t="s">
        <v>5085</v>
      </c>
      <c r="B1866" s="44" t="s">
        <v>5086</v>
      </c>
      <c r="C1866" s="69" t="s">
        <v>5087</v>
      </c>
      <c r="D1866" s="47"/>
      <c r="E1866" s="209"/>
    </row>
    <row r="1867" spans="1:8" ht="23.25" x14ac:dyDescent="0.35">
      <c r="A1867" s="43" t="s">
        <v>5088</v>
      </c>
      <c r="B1867" s="44" t="s">
        <v>5089</v>
      </c>
      <c r="C1867" s="45" t="s">
        <v>5090</v>
      </c>
      <c r="D1867" s="155" t="s">
        <v>5091</v>
      </c>
      <c r="E1867" s="209"/>
    </row>
    <row r="1868" spans="1:8" ht="23.25" x14ac:dyDescent="0.35">
      <c r="A1868" s="87" t="s">
        <v>1860</v>
      </c>
      <c r="B1868" s="59" t="s">
        <v>5092</v>
      </c>
      <c r="C1868" s="45" t="s">
        <v>5093</v>
      </c>
      <c r="D1868" s="155" t="s">
        <v>5094</v>
      </c>
      <c r="E1868" s="209"/>
    </row>
    <row r="1869" spans="1:8" ht="23.25" x14ac:dyDescent="0.35">
      <c r="A1869" s="87" t="s">
        <v>5095</v>
      </c>
      <c r="B1869" s="59" t="s">
        <v>5096</v>
      </c>
      <c r="C1869" s="61" t="s">
        <v>5097</v>
      </c>
      <c r="D1869" s="118" t="s">
        <v>5098</v>
      </c>
      <c r="E1869" s="54" t="s">
        <v>5099</v>
      </c>
      <c r="G1869" s="54" t="s">
        <v>5100</v>
      </c>
    </row>
    <row r="1870" spans="1:8" ht="23.25" x14ac:dyDescent="0.35">
      <c r="A1870" s="87" t="s">
        <v>5095</v>
      </c>
      <c r="B1870" s="59" t="s">
        <v>5101</v>
      </c>
      <c r="C1870" s="61" t="s">
        <v>5102</v>
      </c>
      <c r="D1870" s="186"/>
      <c r="E1870" s="54"/>
      <c r="G1870" s="54"/>
    </row>
    <row r="1871" spans="1:8" ht="23.25" x14ac:dyDescent="0.35">
      <c r="A1871" s="43" t="s">
        <v>5103</v>
      </c>
      <c r="B1871" s="44" t="s">
        <v>5104</v>
      </c>
      <c r="C1871" s="45" t="s">
        <v>5105</v>
      </c>
      <c r="D1871" s="47"/>
      <c r="E1871" s="209" t="s">
        <v>5106</v>
      </c>
    </row>
    <row r="1872" spans="1:8" ht="23.25" x14ac:dyDescent="0.35">
      <c r="A1872" s="43" t="s">
        <v>5107</v>
      </c>
      <c r="B1872" s="44" t="s">
        <v>5108</v>
      </c>
      <c r="D1872" s="47"/>
      <c r="E1872" s="209"/>
    </row>
    <row r="1873" spans="1:7" ht="23.25" x14ac:dyDescent="0.35">
      <c r="A1873" s="43" t="s">
        <v>5109</v>
      </c>
      <c r="B1873" s="44" t="s">
        <v>5110</v>
      </c>
      <c r="C1873" s="45" t="s">
        <v>5111</v>
      </c>
      <c r="D1873" s="47" t="s">
        <v>5112</v>
      </c>
      <c r="E1873" s="47"/>
    </row>
    <row r="1874" spans="1:7" ht="23.25" x14ac:dyDescent="0.35">
      <c r="A1874" s="43" t="s">
        <v>5113</v>
      </c>
      <c r="B1874" s="44" t="s">
        <v>5114</v>
      </c>
      <c r="C1874" s="45" t="s">
        <v>5115</v>
      </c>
      <c r="D1874" s="47" t="s">
        <v>5116</v>
      </c>
      <c r="E1874" s="47" t="s">
        <v>5117</v>
      </c>
      <c r="F1874" s="38" t="s">
        <v>5118</v>
      </c>
    </row>
    <row r="1875" spans="1:7" ht="23.25" x14ac:dyDescent="0.35">
      <c r="A1875" s="43" t="s">
        <v>5119</v>
      </c>
      <c r="C1875" s="45" t="s">
        <v>5120</v>
      </c>
      <c r="D1875" s="47"/>
      <c r="E1875" s="47"/>
      <c r="G1875" s="73" t="s">
        <v>5121</v>
      </c>
    </row>
    <row r="1876" spans="1:7" ht="23.25" x14ac:dyDescent="0.35">
      <c r="A1876" s="43" t="s">
        <v>5122</v>
      </c>
      <c r="B1876" s="44" t="s">
        <v>5123</v>
      </c>
      <c r="C1876" s="45" t="s">
        <v>5124</v>
      </c>
      <c r="D1876" s="47" t="s">
        <v>5125</v>
      </c>
      <c r="E1876" s="49" t="s">
        <v>5126</v>
      </c>
      <c r="G1876" s="73"/>
    </row>
    <row r="1877" spans="1:7" ht="23.25" x14ac:dyDescent="0.35">
      <c r="A1877" s="43" t="s">
        <v>5127</v>
      </c>
      <c r="B1877" s="44" t="s">
        <v>5128</v>
      </c>
      <c r="D1877" s="47"/>
      <c r="E1877" s="49"/>
    </row>
    <row r="1878" spans="1:7" ht="23.25" x14ac:dyDescent="0.35">
      <c r="A1878" s="43" t="s">
        <v>5129</v>
      </c>
      <c r="D1878" s="47" t="s">
        <v>252</v>
      </c>
      <c r="E1878" s="47"/>
    </row>
    <row r="1879" spans="1:7" ht="23.25" x14ac:dyDescent="0.35">
      <c r="A1879" s="43" t="s">
        <v>5130</v>
      </c>
      <c r="B1879" s="44" t="s">
        <v>5131</v>
      </c>
      <c r="C1879" s="45" t="s">
        <v>5132</v>
      </c>
      <c r="D1879" s="47"/>
      <c r="E1879" s="47"/>
    </row>
    <row r="1880" spans="1:7" ht="23.25" x14ac:dyDescent="0.35">
      <c r="A1880" s="43" t="s">
        <v>5133</v>
      </c>
      <c r="B1880" s="44" t="s">
        <v>3845</v>
      </c>
      <c r="D1880" s="47"/>
      <c r="E1880" s="47"/>
    </row>
    <row r="1881" spans="1:7" ht="23.25" x14ac:dyDescent="0.35">
      <c r="A1881" s="43" t="s">
        <v>5134</v>
      </c>
      <c r="B1881" s="44" t="s">
        <v>5135</v>
      </c>
      <c r="C1881" s="45" t="s">
        <v>5136</v>
      </c>
      <c r="D1881" s="47"/>
      <c r="E1881" s="47"/>
      <c r="G1881" s="38" t="s">
        <v>5137</v>
      </c>
    </row>
    <row r="1882" spans="1:7" ht="23.25" x14ac:dyDescent="0.35">
      <c r="A1882" s="43" t="s">
        <v>5138</v>
      </c>
      <c r="B1882" s="44" t="s">
        <v>5139</v>
      </c>
      <c r="D1882" s="47"/>
      <c r="E1882" s="47"/>
    </row>
    <row r="1883" spans="1:7" ht="23.25" x14ac:dyDescent="0.35">
      <c r="A1883" s="43" t="s">
        <v>5140</v>
      </c>
      <c r="C1883" s="45" t="s">
        <v>5141</v>
      </c>
      <c r="D1883" s="47"/>
      <c r="E1883" s="47"/>
    </row>
    <row r="1884" spans="1:7" ht="23.25" x14ac:dyDescent="0.35">
      <c r="A1884" s="203" t="s">
        <v>5142</v>
      </c>
    </row>
    <row r="1885" spans="1:7" ht="23.25" x14ac:dyDescent="0.35">
      <c r="A1885" s="169" t="s">
        <v>5143</v>
      </c>
      <c r="B1885" s="44" t="s">
        <v>5144</v>
      </c>
      <c r="D1885" s="47"/>
      <c r="E1885" s="47"/>
      <c r="F1885" s="38" t="s">
        <v>5145</v>
      </c>
    </row>
    <row r="1886" spans="1:7" ht="23.25" x14ac:dyDescent="0.35">
      <c r="A1886" s="169" t="s">
        <v>5146</v>
      </c>
      <c r="B1886" s="44" t="s">
        <v>5147</v>
      </c>
      <c r="C1886" s="45" t="s">
        <v>2720</v>
      </c>
      <c r="D1886" s="45" t="s">
        <v>5148</v>
      </c>
      <c r="E1886" s="47"/>
    </row>
    <row r="1887" spans="1:7" ht="23.25" x14ac:dyDescent="0.35">
      <c r="A1887" s="169" t="s">
        <v>5149</v>
      </c>
      <c r="B1887" s="44" t="s">
        <v>5150</v>
      </c>
      <c r="D1887" s="47"/>
      <c r="E1887" s="47"/>
    </row>
    <row r="1888" spans="1:7" ht="23.25" x14ac:dyDescent="0.35">
      <c r="A1888" s="169" t="s">
        <v>5151</v>
      </c>
      <c r="B1888" s="44" t="s">
        <v>5152</v>
      </c>
      <c r="D1888" s="47"/>
      <c r="E1888" s="47"/>
    </row>
    <row r="1889" spans="1:9" ht="23.25" x14ac:dyDescent="0.35">
      <c r="A1889" s="169" t="s">
        <v>5153</v>
      </c>
      <c r="C1889" s="45" t="s">
        <v>5154</v>
      </c>
      <c r="D1889" s="47"/>
      <c r="E1889" s="47"/>
    </row>
    <row r="1890" spans="1:9" ht="23.25" x14ac:dyDescent="0.35">
      <c r="A1890" s="169" t="s">
        <v>5155</v>
      </c>
      <c r="B1890" s="44" t="s">
        <v>5156</v>
      </c>
      <c r="D1890" s="47"/>
      <c r="E1890" s="47"/>
    </row>
    <row r="1891" spans="1:9" ht="23.25" x14ac:dyDescent="0.35">
      <c r="A1891" s="169" t="s">
        <v>5157</v>
      </c>
      <c r="B1891" s="44" t="s">
        <v>5158</v>
      </c>
      <c r="D1891" s="47"/>
      <c r="E1891" s="46" t="s">
        <v>5159</v>
      </c>
    </row>
    <row r="1892" spans="1:9" ht="23.25" x14ac:dyDescent="0.35">
      <c r="A1892" s="169" t="s">
        <v>5160</v>
      </c>
      <c r="B1892" s="44" t="s">
        <v>5161</v>
      </c>
      <c r="D1892" s="47"/>
      <c r="E1892" s="47"/>
    </row>
    <row r="1893" spans="1:9" ht="23.25" x14ac:dyDescent="0.35">
      <c r="A1893" s="169" t="s">
        <v>5162</v>
      </c>
      <c r="B1893" s="44" t="s">
        <v>5163</v>
      </c>
      <c r="D1893" s="47"/>
      <c r="E1893" s="47"/>
      <c r="H1893" s="777" t="s">
        <v>5164</v>
      </c>
      <c r="I1893" s="777"/>
    </row>
    <row r="1894" spans="1:9" ht="23.25" x14ac:dyDescent="0.35">
      <c r="A1894" s="169" t="s">
        <v>5165</v>
      </c>
      <c r="B1894" s="44" t="s">
        <v>5166</v>
      </c>
      <c r="C1894" s="45" t="s">
        <v>437</v>
      </c>
      <c r="D1894" s="47"/>
    </row>
    <row r="1895" spans="1:9" ht="46.5" x14ac:dyDescent="0.35">
      <c r="A1895" s="169" t="s">
        <v>5167</v>
      </c>
      <c r="B1895" s="81" t="s">
        <v>5168</v>
      </c>
      <c r="C1895" s="86" t="s">
        <v>5169</v>
      </c>
      <c r="D1895" s="243" t="s">
        <v>5170</v>
      </c>
      <c r="E1895" s="153" t="s">
        <v>5078</v>
      </c>
      <c r="G1895" s="244" t="s">
        <v>5171</v>
      </c>
    </row>
    <row r="1896" spans="1:9" ht="23.25" x14ac:dyDescent="0.35">
      <c r="A1896" s="169" t="s">
        <v>5172</v>
      </c>
      <c r="B1896" s="44" t="s">
        <v>5173</v>
      </c>
      <c r="D1896" s="47"/>
    </row>
    <row r="1897" spans="1:9" ht="23.25" x14ac:dyDescent="0.35">
      <c r="A1897" s="169" t="s">
        <v>5174</v>
      </c>
      <c r="B1897" s="44" t="s">
        <v>5175</v>
      </c>
      <c r="C1897" s="45" t="s">
        <v>5176</v>
      </c>
      <c r="D1897" s="47"/>
      <c r="E1897" s="46" t="s">
        <v>5177</v>
      </c>
    </row>
    <row r="1898" spans="1:9" ht="23.25" x14ac:dyDescent="0.35">
      <c r="A1898" s="169" t="s">
        <v>5178</v>
      </c>
      <c r="B1898" s="44" t="s">
        <v>5179</v>
      </c>
      <c r="D1898" s="47" t="s">
        <v>5180</v>
      </c>
      <c r="E1898" s="46" t="s">
        <v>5181</v>
      </c>
    </row>
    <row r="1899" spans="1:9" ht="23.25" x14ac:dyDescent="0.35">
      <c r="A1899" s="169" t="s">
        <v>5182</v>
      </c>
      <c r="B1899" s="44" t="s">
        <v>5183</v>
      </c>
      <c r="D1899" s="47"/>
    </row>
    <row r="1900" spans="1:9" ht="23.25" x14ac:dyDescent="0.35">
      <c r="A1900" s="169" t="s">
        <v>5184</v>
      </c>
      <c r="B1900" s="44" t="s">
        <v>5185</v>
      </c>
      <c r="D1900" s="47"/>
    </row>
    <row r="1901" spans="1:9" ht="23.25" x14ac:dyDescent="0.35">
      <c r="A1901" s="169" t="s">
        <v>5186</v>
      </c>
      <c r="B1901" s="44" t="s">
        <v>5187</v>
      </c>
      <c r="C1901" s="86" t="s">
        <v>5188</v>
      </c>
      <c r="D1901" s="153" t="s">
        <v>5189</v>
      </c>
      <c r="E1901" s="46" t="s">
        <v>5190</v>
      </c>
    </row>
    <row r="1902" spans="1:9" ht="23.25" x14ac:dyDescent="0.35">
      <c r="A1902" s="169" t="s">
        <v>5191</v>
      </c>
      <c r="B1902" s="59" t="s">
        <v>5192</v>
      </c>
      <c r="C1902" s="45" t="s">
        <v>5193</v>
      </c>
      <c r="D1902" s="153"/>
      <c r="H1902" s="38" t="s">
        <v>5194</v>
      </c>
    </row>
    <row r="1903" spans="1:9" ht="46.5" x14ac:dyDescent="0.35">
      <c r="A1903" s="169" t="s">
        <v>5195</v>
      </c>
      <c r="B1903" s="81" t="s">
        <v>5196</v>
      </c>
      <c r="C1903" s="86" t="s">
        <v>5197</v>
      </c>
      <c r="D1903" s="245" t="s">
        <v>5198</v>
      </c>
      <c r="E1903" s="46" t="s">
        <v>5199</v>
      </c>
      <c r="F1903" s="38" t="s">
        <v>5200</v>
      </c>
      <c r="G1903" s="60" t="s">
        <v>5201</v>
      </c>
    </row>
    <row r="1904" spans="1:9" ht="23.25" x14ac:dyDescent="0.35">
      <c r="A1904" s="169" t="s">
        <v>5202</v>
      </c>
      <c r="B1904" s="81" t="s">
        <v>5203</v>
      </c>
      <c r="C1904" s="86" t="s">
        <v>5204</v>
      </c>
      <c r="D1904" s="246"/>
    </row>
    <row r="1905" spans="1:7" ht="23.25" x14ac:dyDescent="0.35">
      <c r="A1905" s="169" t="s">
        <v>5205</v>
      </c>
      <c r="B1905" s="81" t="s">
        <v>5206</v>
      </c>
      <c r="C1905" s="86"/>
      <c r="D1905" s="246"/>
    </row>
    <row r="1906" spans="1:7" ht="23.25" x14ac:dyDescent="0.35">
      <c r="A1906" s="169" t="s">
        <v>5207</v>
      </c>
      <c r="B1906" s="81" t="s">
        <v>5208</v>
      </c>
      <c r="C1906" s="93" t="s">
        <v>5209</v>
      </c>
      <c r="D1906" s="246"/>
    </row>
    <row r="1907" spans="1:7" ht="45.75" customHeight="1" x14ac:dyDescent="0.35">
      <c r="A1907" s="113" t="s">
        <v>5210</v>
      </c>
      <c r="B1907" s="152" t="s">
        <v>5211</v>
      </c>
      <c r="C1907" s="93" t="s">
        <v>5212</v>
      </c>
      <c r="D1907" s="246"/>
      <c r="G1907" s="54" t="s">
        <v>5213</v>
      </c>
    </row>
    <row r="1908" spans="1:7" ht="42" x14ac:dyDescent="0.35">
      <c r="A1908" s="169" t="s">
        <v>5214</v>
      </c>
      <c r="B1908" s="44" t="s">
        <v>5215</v>
      </c>
      <c r="C1908" s="247" t="s">
        <v>5216</v>
      </c>
      <c r="D1908" s="54" t="s">
        <v>5217</v>
      </c>
      <c r="E1908" s="46" t="s">
        <v>5200</v>
      </c>
    </row>
    <row r="1909" spans="1:7" ht="23.25" x14ac:dyDescent="0.35">
      <c r="A1909" s="169" t="s">
        <v>5218</v>
      </c>
      <c r="B1909" s="44" t="s">
        <v>681</v>
      </c>
      <c r="D1909" s="47" t="s">
        <v>5219</v>
      </c>
      <c r="E1909" s="46" t="s">
        <v>5220</v>
      </c>
    </row>
    <row r="1910" spans="1:7" ht="23.25" x14ac:dyDescent="0.35">
      <c r="A1910" s="169" t="s">
        <v>5221</v>
      </c>
      <c r="B1910" s="44" t="s">
        <v>5222</v>
      </c>
      <c r="C1910" s="45" t="s">
        <v>5223</v>
      </c>
      <c r="D1910" s="47" t="s">
        <v>5222</v>
      </c>
      <c r="E1910" s="47" t="s">
        <v>5224</v>
      </c>
    </row>
    <row r="1911" spans="1:7" ht="23.25" x14ac:dyDescent="0.35">
      <c r="A1911" s="169" t="s">
        <v>5225</v>
      </c>
      <c r="C1911" s="45" t="s">
        <v>5226</v>
      </c>
      <c r="D1911" s="47"/>
      <c r="E1911" s="47"/>
    </row>
    <row r="1912" spans="1:7" ht="23.25" x14ac:dyDescent="0.35">
      <c r="A1912" s="169" t="s">
        <v>5227</v>
      </c>
      <c r="D1912" s="47"/>
      <c r="E1912" s="47"/>
    </row>
    <row r="1913" spans="1:7" ht="23.25" x14ac:dyDescent="0.35">
      <c r="A1913" s="169" t="s">
        <v>5228</v>
      </c>
      <c r="B1913" s="44" t="s">
        <v>5229</v>
      </c>
      <c r="D1913" s="47"/>
      <c r="E1913" s="47"/>
    </row>
    <row r="1914" spans="1:7" ht="23.25" x14ac:dyDescent="0.35">
      <c r="A1914" s="169" t="s">
        <v>5230</v>
      </c>
      <c r="B1914" s="44" t="s">
        <v>5231</v>
      </c>
      <c r="D1914" s="47"/>
      <c r="E1914" s="47"/>
    </row>
    <row r="1915" spans="1:7" ht="23.25" x14ac:dyDescent="0.35">
      <c r="A1915" s="169" t="s">
        <v>5232</v>
      </c>
      <c r="B1915" s="44" t="s">
        <v>5233</v>
      </c>
      <c r="D1915" s="47"/>
      <c r="E1915" s="47"/>
    </row>
    <row r="1916" spans="1:7" ht="23.25" x14ac:dyDescent="0.35">
      <c r="A1916" s="169" t="s">
        <v>5234</v>
      </c>
      <c r="D1916" s="47"/>
      <c r="E1916" s="47"/>
    </row>
    <row r="1917" spans="1:7" ht="42" x14ac:dyDescent="0.35">
      <c r="A1917" s="169" t="s">
        <v>5214</v>
      </c>
      <c r="B1917" s="44" t="s">
        <v>5235</v>
      </c>
      <c r="C1917" s="45" t="s">
        <v>5236</v>
      </c>
      <c r="D1917" s="47" t="s">
        <v>5237</v>
      </c>
      <c r="E1917" s="45" t="s">
        <v>5238</v>
      </c>
    </row>
    <row r="1918" spans="1:7" ht="23.25" x14ac:dyDescent="0.35">
      <c r="A1918" s="169" t="s">
        <v>5239</v>
      </c>
      <c r="B1918" s="44" t="s">
        <v>5240</v>
      </c>
      <c r="C1918" s="86" t="s">
        <v>5241</v>
      </c>
      <c r="D1918" s="47"/>
      <c r="E1918" s="47"/>
    </row>
    <row r="1919" spans="1:7" ht="18.75" customHeight="1" x14ac:dyDescent="0.35">
      <c r="A1919" s="169" t="s">
        <v>5242</v>
      </c>
      <c r="B1919" s="44" t="s">
        <v>5243</v>
      </c>
      <c r="D1919" s="47"/>
      <c r="E1919" s="47"/>
    </row>
    <row r="1920" spans="1:7" ht="23.25" x14ac:dyDescent="0.35">
      <c r="A1920" s="169" t="s">
        <v>5244</v>
      </c>
      <c r="B1920" s="59" t="s">
        <v>5245</v>
      </c>
      <c r="C1920" s="248"/>
      <c r="D1920" s="47" t="s">
        <v>5246</v>
      </c>
      <c r="E1920" s="249" t="s">
        <v>5247</v>
      </c>
      <c r="G1920" s="250" t="s">
        <v>2662</v>
      </c>
    </row>
    <row r="1921" spans="1:6" ht="29.25" customHeight="1" x14ac:dyDescent="0.35">
      <c r="A1921" s="203" t="s">
        <v>5248</v>
      </c>
      <c r="B1921" s="44" t="s">
        <v>4327</v>
      </c>
      <c r="C1921" s="251"/>
      <c r="D1921" s="47"/>
      <c r="E1921" s="38"/>
    </row>
    <row r="1922" spans="1:6" ht="23.25" x14ac:dyDescent="0.35">
      <c r="A1922" s="203" t="s">
        <v>5249</v>
      </c>
      <c r="B1922" s="44" t="s">
        <v>5250</v>
      </c>
      <c r="D1922" s="47" t="s">
        <v>5251</v>
      </c>
      <c r="E1922" s="47"/>
    </row>
    <row r="1923" spans="1:6" ht="46.5" x14ac:dyDescent="0.35">
      <c r="A1923" s="203" t="s">
        <v>5252</v>
      </c>
      <c r="B1923" s="232" t="s">
        <v>5253</v>
      </c>
      <c r="C1923" s="77" t="s">
        <v>5254</v>
      </c>
      <c r="D1923" s="237" t="s">
        <v>5255</v>
      </c>
      <c r="E1923" s="47" t="s">
        <v>5256</v>
      </c>
      <c r="F1923" s="252" t="s">
        <v>5257</v>
      </c>
    </row>
    <row r="1924" spans="1:6" ht="69.75" x14ac:dyDescent="0.35">
      <c r="A1924" s="203" t="s">
        <v>5258</v>
      </c>
      <c r="B1924" s="232" t="s">
        <v>5259</v>
      </c>
      <c r="C1924" s="61" t="s">
        <v>5260</v>
      </c>
      <c r="D1924" s="57"/>
      <c r="E1924" s="47"/>
      <c r="F1924" s="252"/>
    </row>
    <row r="1925" spans="1:6" ht="23.25" x14ac:dyDescent="0.35">
      <c r="A1925" s="203" t="s">
        <v>5261</v>
      </c>
      <c r="B1925" s="253" t="s">
        <v>5262</v>
      </c>
      <c r="C1925" s="61"/>
      <c r="D1925" s="57"/>
      <c r="E1925" s="47"/>
      <c r="F1925" s="252"/>
    </row>
    <row r="1926" spans="1:6" ht="23.25" x14ac:dyDescent="0.35">
      <c r="A1926" s="203" t="s">
        <v>5263</v>
      </c>
      <c r="B1926" s="44" t="s">
        <v>5264</v>
      </c>
      <c r="C1926" s="77" t="s">
        <v>5265</v>
      </c>
      <c r="D1926" s="47" t="s">
        <v>5266</v>
      </c>
      <c r="E1926" s="47"/>
      <c r="F1926" s="151" t="s">
        <v>5267</v>
      </c>
    </row>
    <row r="1927" spans="1:6" ht="23.25" x14ac:dyDescent="0.35">
      <c r="A1927" s="778" t="s">
        <v>5268</v>
      </c>
      <c r="B1927" s="81" t="s">
        <v>5269</v>
      </c>
      <c r="C1927" s="77" t="s">
        <v>5270</v>
      </c>
      <c r="D1927" s="153" t="s">
        <v>5271</v>
      </c>
      <c r="E1927" s="47" t="s">
        <v>4328</v>
      </c>
      <c r="F1927" s="54" t="s">
        <v>5272</v>
      </c>
    </row>
    <row r="1928" spans="1:6" ht="23.25" x14ac:dyDescent="0.35">
      <c r="A1928" s="778"/>
      <c r="B1928" s="254" t="s">
        <v>5273</v>
      </c>
      <c r="C1928" s="77"/>
      <c r="D1928" s="153"/>
      <c r="E1928" s="47"/>
      <c r="F1928" s="54"/>
    </row>
    <row r="1929" spans="1:6" ht="23.25" x14ac:dyDescent="0.35">
      <c r="A1929" s="203" t="s">
        <v>5274</v>
      </c>
      <c r="B1929" s="44" t="s">
        <v>5275</v>
      </c>
      <c r="C1929" s="77"/>
      <c r="D1929" s="47"/>
      <c r="E1929" s="47"/>
      <c r="F1929" s="54"/>
    </row>
    <row r="1930" spans="1:6" ht="23.25" x14ac:dyDescent="0.35">
      <c r="A1930" s="203" t="s">
        <v>5276</v>
      </c>
      <c r="B1930" s="44" t="s">
        <v>5277</v>
      </c>
      <c r="C1930" s="45" t="s">
        <v>5278</v>
      </c>
      <c r="D1930" s="46" t="s">
        <v>5279</v>
      </c>
      <c r="E1930" s="47" t="s">
        <v>5280</v>
      </c>
      <c r="F1930" s="46" t="s">
        <v>5281</v>
      </c>
    </row>
    <row r="1931" spans="1:6" ht="23.25" x14ac:dyDescent="0.35">
      <c r="A1931" s="203" t="s">
        <v>5282</v>
      </c>
      <c r="B1931" s="44" t="s">
        <v>5283</v>
      </c>
      <c r="E1931" s="47"/>
    </row>
    <row r="1932" spans="1:6" ht="23.25" x14ac:dyDescent="0.35">
      <c r="A1932" s="203" t="s">
        <v>5284</v>
      </c>
      <c r="B1932" s="44" t="s">
        <v>5285</v>
      </c>
      <c r="D1932" s="47"/>
      <c r="E1932" s="47" t="s">
        <v>5286</v>
      </c>
    </row>
    <row r="1933" spans="1:6" ht="23.25" x14ac:dyDescent="0.35">
      <c r="A1933" s="203" t="s">
        <v>5287</v>
      </c>
      <c r="D1933" s="47"/>
      <c r="E1933" s="46" t="s">
        <v>5177</v>
      </c>
    </row>
    <row r="1934" spans="1:6" ht="23.25" x14ac:dyDescent="0.35">
      <c r="A1934" s="203" t="s">
        <v>5288</v>
      </c>
      <c r="C1934" s="45" t="s">
        <v>5289</v>
      </c>
      <c r="D1934" s="47"/>
      <c r="E1934" s="47"/>
    </row>
    <row r="1935" spans="1:6" ht="23.25" x14ac:dyDescent="0.35">
      <c r="A1935" s="203" t="s">
        <v>5290</v>
      </c>
      <c r="B1935" s="44" t="s">
        <v>5291</v>
      </c>
      <c r="C1935" s="45" t="s">
        <v>5292</v>
      </c>
      <c r="D1935" s="47"/>
      <c r="E1935" s="47"/>
    </row>
    <row r="1936" spans="1:6" ht="23.25" x14ac:dyDescent="0.35">
      <c r="A1936" s="169" t="s">
        <v>4760</v>
      </c>
      <c r="B1936" s="44" t="s">
        <v>5293</v>
      </c>
      <c r="D1936" s="47"/>
      <c r="E1936" s="47"/>
    </row>
    <row r="1937" spans="1:5" ht="25.5" customHeight="1" x14ac:dyDescent="0.35">
      <c r="A1937" s="169" t="s">
        <v>5294</v>
      </c>
      <c r="D1937" s="47"/>
      <c r="E1937" s="47" t="s">
        <v>5286</v>
      </c>
    </row>
    <row r="1938" spans="1:5" ht="23.25" x14ac:dyDescent="0.35">
      <c r="A1938" s="169" t="s">
        <v>5295</v>
      </c>
      <c r="B1938" s="44" t="s">
        <v>5296</v>
      </c>
      <c r="D1938" s="255"/>
      <c r="E1938" s="47"/>
    </row>
    <row r="1939" spans="1:5" ht="23.25" x14ac:dyDescent="0.35">
      <c r="A1939" s="169" t="s">
        <v>5297</v>
      </c>
      <c r="B1939" s="44" t="s">
        <v>5298</v>
      </c>
      <c r="D1939" s="47"/>
      <c r="E1939" s="47"/>
    </row>
    <row r="1940" spans="1:5" ht="23.25" x14ac:dyDescent="0.35">
      <c r="A1940" s="169" t="s">
        <v>5299</v>
      </c>
      <c r="B1940" s="44" t="s">
        <v>5300</v>
      </c>
      <c r="D1940" s="47"/>
      <c r="E1940" s="47"/>
    </row>
    <row r="1941" spans="1:5" ht="23.25" x14ac:dyDescent="0.35">
      <c r="A1941" s="169" t="s">
        <v>5301</v>
      </c>
      <c r="B1941" s="44" t="s">
        <v>5302</v>
      </c>
      <c r="C1941" s="45" t="s">
        <v>5303</v>
      </c>
      <c r="D1941" s="47"/>
      <c r="E1941" s="47"/>
    </row>
    <row r="1942" spans="1:5" ht="23.25" x14ac:dyDescent="0.35">
      <c r="A1942" s="169" t="s">
        <v>5304</v>
      </c>
      <c r="C1942" s="77" t="s">
        <v>5305</v>
      </c>
      <c r="D1942" s="47"/>
      <c r="E1942" s="47" t="s">
        <v>5306</v>
      </c>
    </row>
    <row r="1943" spans="1:5" ht="23.25" x14ac:dyDescent="0.35">
      <c r="A1943" s="169" t="s">
        <v>5307</v>
      </c>
      <c r="B1943" s="44" t="s">
        <v>5308</v>
      </c>
      <c r="D1943" s="47"/>
      <c r="E1943" s="47"/>
    </row>
    <row r="1944" spans="1:5" ht="23.25" x14ac:dyDescent="0.35">
      <c r="A1944" s="169" t="s">
        <v>5309</v>
      </c>
      <c r="B1944" s="44" t="s">
        <v>5310</v>
      </c>
      <c r="D1944" s="47"/>
      <c r="E1944" s="47" t="s">
        <v>5311</v>
      </c>
    </row>
    <row r="1945" spans="1:5" ht="23.25" x14ac:dyDescent="0.35">
      <c r="A1945" s="169" t="s">
        <v>5312</v>
      </c>
      <c r="B1945" s="44" t="s">
        <v>5313</v>
      </c>
      <c r="D1945" s="47"/>
      <c r="E1945" s="47"/>
    </row>
    <row r="1946" spans="1:5" ht="23.25" x14ac:dyDescent="0.35">
      <c r="A1946" s="169" t="s">
        <v>5314</v>
      </c>
      <c r="B1946" s="44" t="s">
        <v>5315</v>
      </c>
      <c r="D1946" s="47" t="s">
        <v>5316</v>
      </c>
      <c r="E1946" s="47"/>
    </row>
    <row r="1947" spans="1:5" ht="23.25" x14ac:dyDescent="0.35">
      <c r="A1947" s="169" t="s">
        <v>5317</v>
      </c>
      <c r="B1947" s="44" t="s">
        <v>5318</v>
      </c>
      <c r="D1947" s="47"/>
      <c r="E1947" s="47"/>
    </row>
    <row r="1948" spans="1:5" ht="23.25" x14ac:dyDescent="0.35">
      <c r="A1948" s="169" t="s">
        <v>5319</v>
      </c>
      <c r="B1948" s="44" t="s">
        <v>5320</v>
      </c>
      <c r="D1948" s="47"/>
      <c r="E1948" s="47"/>
    </row>
    <row r="1949" spans="1:5" ht="23.25" x14ac:dyDescent="0.35">
      <c r="A1949" s="83" t="s">
        <v>5321</v>
      </c>
      <c r="B1949" s="44" t="s">
        <v>5322</v>
      </c>
      <c r="D1949" s="47"/>
      <c r="E1949" s="47" t="s">
        <v>5323</v>
      </c>
    </row>
    <row r="1950" spans="1:5" ht="23.25" x14ac:dyDescent="0.35">
      <c r="A1950" s="83" t="s">
        <v>5324</v>
      </c>
      <c r="B1950" s="44" t="s">
        <v>5325</v>
      </c>
      <c r="D1950" s="47" t="s">
        <v>1320</v>
      </c>
      <c r="E1950" s="47"/>
    </row>
    <row r="1951" spans="1:5" ht="23.25" x14ac:dyDescent="0.35">
      <c r="A1951" s="83" t="s">
        <v>5326</v>
      </c>
      <c r="B1951" s="44" t="s">
        <v>665</v>
      </c>
      <c r="C1951" s="77" t="s">
        <v>5327</v>
      </c>
      <c r="D1951" s="47"/>
      <c r="E1951" s="47" t="s">
        <v>5328</v>
      </c>
    </row>
    <row r="1952" spans="1:5" ht="23.25" x14ac:dyDescent="0.35">
      <c r="A1952" s="83" t="s">
        <v>5329</v>
      </c>
      <c r="B1952" s="44" t="s">
        <v>5330</v>
      </c>
      <c r="C1952" s="77" t="s">
        <v>5331</v>
      </c>
      <c r="D1952" s="47" t="s">
        <v>5332</v>
      </c>
      <c r="E1952" s="47"/>
    </row>
    <row r="1953" spans="1:8" ht="23.25" x14ac:dyDescent="0.35">
      <c r="A1953" s="83" t="s">
        <v>5333</v>
      </c>
      <c r="C1953" s="77" t="s">
        <v>5334</v>
      </c>
      <c r="D1953" s="47"/>
      <c r="E1953" s="47"/>
    </row>
    <row r="1954" spans="1:8" ht="23.25" x14ac:dyDescent="0.35">
      <c r="A1954" s="43" t="s">
        <v>5335</v>
      </c>
      <c r="B1954" s="44" t="s">
        <v>5336</v>
      </c>
      <c r="D1954" s="47"/>
      <c r="E1954" s="47"/>
    </row>
    <row r="1955" spans="1:8" ht="23.25" x14ac:dyDescent="0.35">
      <c r="A1955" s="43" t="s">
        <v>5337</v>
      </c>
      <c r="B1955" s="44" t="s">
        <v>5163</v>
      </c>
      <c r="D1955" s="47"/>
      <c r="E1955" s="47"/>
      <c r="H1955" s="38" t="s">
        <v>5338</v>
      </c>
    </row>
    <row r="1956" spans="1:8" ht="22.5" customHeight="1" x14ac:dyDescent="0.35">
      <c r="A1956" s="43" t="s">
        <v>5339</v>
      </c>
      <c r="C1956" s="45" t="s">
        <v>5340</v>
      </c>
      <c r="D1956" s="256" t="s">
        <v>5341</v>
      </c>
      <c r="E1956" s="47"/>
    </row>
    <row r="1957" spans="1:8" ht="23.25" x14ac:dyDescent="0.35">
      <c r="A1957" s="43" t="s">
        <v>5342</v>
      </c>
      <c r="B1957" s="59" t="s">
        <v>5343</v>
      </c>
      <c r="C1957" s="93" t="s">
        <v>5344</v>
      </c>
      <c r="D1957" s="47"/>
      <c r="E1957" s="47"/>
      <c r="G1957" s="38" t="s">
        <v>5345</v>
      </c>
    </row>
    <row r="1958" spans="1:8" ht="23.25" x14ac:dyDescent="0.35">
      <c r="A1958" s="43" t="s">
        <v>5346</v>
      </c>
      <c r="B1958" s="52">
        <v>36680592</v>
      </c>
      <c r="C1958" s="93" t="s">
        <v>5347</v>
      </c>
      <c r="D1958" s="257" t="s">
        <v>5348</v>
      </c>
      <c r="E1958" s="47"/>
    </row>
    <row r="1959" spans="1:8" ht="23.25" x14ac:dyDescent="0.35">
      <c r="A1959" s="43" t="s">
        <v>5349</v>
      </c>
      <c r="B1959" s="52" t="s">
        <v>5350</v>
      </c>
      <c r="C1959" s="93"/>
      <c r="D1959" s="257"/>
      <c r="E1959" s="47"/>
    </row>
    <row r="1960" spans="1:8" ht="23.25" x14ac:dyDescent="0.35">
      <c r="A1960" s="203" t="s">
        <v>5351</v>
      </c>
      <c r="B1960" s="52"/>
      <c r="D1960" s="47"/>
      <c r="E1960" s="47" t="s">
        <v>5352</v>
      </c>
    </row>
    <row r="1961" spans="1:8" ht="23.25" x14ac:dyDescent="0.35">
      <c r="A1961" s="203" t="s">
        <v>5353</v>
      </c>
      <c r="B1961" s="52" t="s">
        <v>5354</v>
      </c>
      <c r="C1961" s="45" t="s">
        <v>5355</v>
      </c>
      <c r="D1961" s="47"/>
      <c r="E1961" s="47"/>
      <c r="G1961" s="258"/>
    </row>
    <row r="1962" spans="1:8" ht="23.25" x14ac:dyDescent="0.35">
      <c r="A1962" s="43" t="s">
        <v>5356</v>
      </c>
      <c r="B1962" s="52"/>
      <c r="C1962" s="45" t="s">
        <v>5357</v>
      </c>
      <c r="D1962" s="47"/>
      <c r="E1962" s="47"/>
      <c r="G1962" s="258"/>
    </row>
    <row r="1963" spans="1:8" ht="23.25" x14ac:dyDescent="0.35">
      <c r="A1963" s="43" t="s">
        <v>5358</v>
      </c>
      <c r="B1963" s="44" t="s">
        <v>560</v>
      </c>
      <c r="D1963" s="47" t="s">
        <v>663</v>
      </c>
      <c r="E1963" s="47"/>
      <c r="G1963" s="258"/>
    </row>
    <row r="1964" spans="1:8" ht="23.25" x14ac:dyDescent="0.35">
      <c r="A1964" s="43" t="s">
        <v>5359</v>
      </c>
      <c r="C1964" s="45" t="s">
        <v>1492</v>
      </c>
      <c r="D1964" s="47"/>
      <c r="E1964" s="47"/>
    </row>
    <row r="1965" spans="1:8" ht="23.25" x14ac:dyDescent="0.35">
      <c r="A1965" s="43" t="s">
        <v>5360</v>
      </c>
      <c r="B1965" s="44" t="s">
        <v>5361</v>
      </c>
      <c r="D1965" s="47"/>
      <c r="E1965" s="47"/>
    </row>
    <row r="1966" spans="1:8" ht="18.75" customHeight="1" x14ac:dyDescent="0.35">
      <c r="A1966" s="43" t="s">
        <v>5362</v>
      </c>
      <c r="B1966" s="44" t="s">
        <v>5363</v>
      </c>
      <c r="D1966" s="47"/>
      <c r="E1966" s="50" t="s">
        <v>5364</v>
      </c>
    </row>
    <row r="1967" spans="1:8" ht="18.75" customHeight="1" x14ac:dyDescent="0.35">
      <c r="A1967" s="43" t="s">
        <v>5365</v>
      </c>
      <c r="B1967" s="59" t="s">
        <v>5366</v>
      </c>
      <c r="D1967" s="47"/>
      <c r="E1967" s="50"/>
    </row>
    <row r="1968" spans="1:8" ht="23.25" customHeight="1" x14ac:dyDescent="0.35">
      <c r="A1968" s="43" t="s">
        <v>5367</v>
      </c>
      <c r="B1968" s="59" t="s">
        <v>5368</v>
      </c>
      <c r="C1968" s="45" t="s">
        <v>5369</v>
      </c>
      <c r="D1968" s="47"/>
      <c r="E1968" s="50"/>
    </row>
    <row r="1969" spans="1:7" ht="33" x14ac:dyDescent="0.35">
      <c r="A1969" s="43" t="s">
        <v>5370</v>
      </c>
      <c r="B1969" s="81" t="s">
        <v>5371</v>
      </c>
      <c r="C1969" s="77" t="s">
        <v>5372</v>
      </c>
      <c r="D1969" s="47" t="s">
        <v>5373</v>
      </c>
      <c r="E1969" s="243" t="s">
        <v>5374</v>
      </c>
      <c r="G1969" s="38" t="s">
        <v>5375</v>
      </c>
    </row>
    <row r="1970" spans="1:7" ht="23.25" x14ac:dyDescent="0.35">
      <c r="A1970" s="43" t="s">
        <v>5376</v>
      </c>
      <c r="B1970" s="44" t="s">
        <v>5377</v>
      </c>
      <c r="C1970" s="259" t="s">
        <v>5378</v>
      </c>
      <c r="D1970" s="47"/>
      <c r="E1970" s="47"/>
    </row>
    <row r="1971" spans="1:7" ht="23.25" x14ac:dyDescent="0.35">
      <c r="A1971" s="43" t="s">
        <v>5379</v>
      </c>
      <c r="B1971" s="44" t="s">
        <v>5380</v>
      </c>
      <c r="C1971" s="259"/>
      <c r="D1971" s="45" t="s">
        <v>5381</v>
      </c>
      <c r="E1971" s="47"/>
    </row>
    <row r="1972" spans="1:7" ht="23.25" x14ac:dyDescent="0.35">
      <c r="A1972" s="43" t="s">
        <v>5382</v>
      </c>
      <c r="B1972" s="44" t="s">
        <v>5383</v>
      </c>
      <c r="C1972" s="260" t="s">
        <v>5384</v>
      </c>
      <c r="D1972" s="45" t="s">
        <v>5385</v>
      </c>
      <c r="E1972" s="47"/>
    </row>
    <row r="1973" spans="1:7" ht="23.25" x14ac:dyDescent="0.35">
      <c r="A1973" s="43" t="s">
        <v>5386</v>
      </c>
      <c r="B1973" s="44" t="s">
        <v>5387</v>
      </c>
      <c r="C1973" s="260"/>
      <c r="D1973" s="45"/>
      <c r="E1973" s="47"/>
    </row>
    <row r="1974" spans="1:7" ht="23.25" x14ac:dyDescent="0.35">
      <c r="A1974" s="43" t="s">
        <v>5388</v>
      </c>
      <c r="B1974" s="44" t="s">
        <v>5389</v>
      </c>
      <c r="C1974" s="260"/>
      <c r="D1974" s="45"/>
      <c r="E1974" s="47"/>
    </row>
    <row r="1975" spans="1:7" ht="44.25" customHeight="1" x14ac:dyDescent="0.35">
      <c r="A1975" s="43" t="s">
        <v>5390</v>
      </c>
      <c r="B1975" s="74" t="s">
        <v>5391</v>
      </c>
      <c r="C1975" s="77" t="s">
        <v>5392</v>
      </c>
      <c r="D1975" s="47" t="s">
        <v>4021</v>
      </c>
      <c r="E1975" s="261" t="s">
        <v>5393</v>
      </c>
    </row>
    <row r="1976" spans="1:7" ht="23.25" x14ac:dyDescent="0.35">
      <c r="A1976" s="43" t="s">
        <v>5394</v>
      </c>
      <c r="B1976" s="44" t="s">
        <v>5052</v>
      </c>
      <c r="C1976" s="50" t="s">
        <v>5395</v>
      </c>
      <c r="D1976" s="47" t="s">
        <v>5396</v>
      </c>
      <c r="E1976" s="47"/>
    </row>
    <row r="1977" spans="1:7" ht="23.25" x14ac:dyDescent="0.35">
      <c r="A1977" s="43" t="s">
        <v>5397</v>
      </c>
      <c r="B1977" s="44" t="s">
        <v>5398</v>
      </c>
      <c r="D1977" s="47"/>
      <c r="E1977" s="47" t="s">
        <v>5399</v>
      </c>
    </row>
    <row r="1978" spans="1:7" ht="27" customHeight="1" x14ac:dyDescent="0.35">
      <c r="A1978" s="43" t="s">
        <v>5400</v>
      </c>
      <c r="B1978" s="74" t="s">
        <v>5401</v>
      </c>
      <c r="C1978" s="77"/>
      <c r="D1978" s="47"/>
      <c r="E1978" s="47"/>
    </row>
    <row r="1979" spans="1:7" ht="42" x14ac:dyDescent="0.25">
      <c r="A1979" s="169" t="s">
        <v>5402</v>
      </c>
      <c r="B1979" s="74" t="s">
        <v>5403</v>
      </c>
      <c r="C1979" s="77"/>
      <c r="D1979" s="47" t="s">
        <v>5404</v>
      </c>
      <c r="E1979" s="47"/>
    </row>
    <row r="1980" spans="1:7" ht="23.25" x14ac:dyDescent="0.35">
      <c r="A1980" s="43" t="s">
        <v>5405</v>
      </c>
      <c r="B1980" s="74" t="s">
        <v>2565</v>
      </c>
      <c r="C1980" s="77"/>
      <c r="D1980" s="47"/>
      <c r="E1980" s="47"/>
    </row>
    <row r="1981" spans="1:7" ht="23.25" x14ac:dyDescent="0.35">
      <c r="A1981" s="43" t="s">
        <v>5406</v>
      </c>
      <c r="B1981" s="74" t="s">
        <v>5407</v>
      </c>
      <c r="C1981" s="77"/>
      <c r="D1981" s="47"/>
      <c r="E1981" s="47" t="s">
        <v>5408</v>
      </c>
    </row>
    <row r="1982" spans="1:7" ht="23.25" x14ac:dyDescent="0.35">
      <c r="A1982" s="43" t="s">
        <v>5409</v>
      </c>
      <c r="B1982" s="74" t="s">
        <v>5410</v>
      </c>
      <c r="C1982" s="77" t="s">
        <v>5411</v>
      </c>
      <c r="D1982" s="47"/>
      <c r="E1982" s="47"/>
    </row>
    <row r="1983" spans="1:7" ht="20.25" customHeight="1" x14ac:dyDescent="0.35">
      <c r="A1983" s="43" t="s">
        <v>5412</v>
      </c>
      <c r="B1983" s="74" t="s">
        <v>5413</v>
      </c>
      <c r="C1983" s="77"/>
      <c r="D1983" s="47"/>
      <c r="E1983" s="47"/>
    </row>
    <row r="1984" spans="1:7" ht="20.25" customHeight="1" x14ac:dyDescent="0.35">
      <c r="A1984" s="43" t="s">
        <v>5414</v>
      </c>
      <c r="B1984" s="74"/>
      <c r="C1984" s="77" t="s">
        <v>5415</v>
      </c>
      <c r="D1984" s="47" t="s">
        <v>5416</v>
      </c>
      <c r="E1984" s="47"/>
    </row>
    <row r="1985" spans="1:7" ht="23.25" x14ac:dyDescent="0.35">
      <c r="A1985" s="43" t="s">
        <v>5417</v>
      </c>
      <c r="B1985" s="74"/>
      <c r="C1985" s="77" t="s">
        <v>5418</v>
      </c>
      <c r="D1985" s="47"/>
      <c r="E1985" s="47"/>
    </row>
    <row r="1986" spans="1:7" ht="23.25" x14ac:dyDescent="0.35">
      <c r="A1986" s="43" t="s">
        <v>5419</v>
      </c>
      <c r="B1986" s="59" t="s">
        <v>5420</v>
      </c>
      <c r="C1986" s="77" t="s">
        <v>5421</v>
      </c>
      <c r="D1986" s="85" t="s">
        <v>5420</v>
      </c>
      <c r="E1986" s="47"/>
    </row>
    <row r="1987" spans="1:7" ht="46.5" x14ac:dyDescent="0.35">
      <c r="A1987" s="43" t="s">
        <v>5422</v>
      </c>
      <c r="B1987" s="74" t="s">
        <v>5423</v>
      </c>
      <c r="C1987" s="77" t="s">
        <v>5424</v>
      </c>
      <c r="D1987" s="47" t="s">
        <v>5425</v>
      </c>
      <c r="E1987" s="47" t="s">
        <v>5426</v>
      </c>
    </row>
    <row r="1988" spans="1:7" ht="23.25" x14ac:dyDescent="0.35">
      <c r="A1988" s="43" t="s">
        <v>5427</v>
      </c>
      <c r="B1988" s="74" t="s">
        <v>5428</v>
      </c>
      <c r="C1988" s="77" t="s">
        <v>5429</v>
      </c>
      <c r="D1988" s="45" t="s">
        <v>5430</v>
      </c>
      <c r="E1988" s="47"/>
    </row>
    <row r="1989" spans="1:7" ht="23.25" x14ac:dyDescent="0.35">
      <c r="A1989" s="43" t="s">
        <v>5431</v>
      </c>
      <c r="B1989" s="74" t="s">
        <v>5432</v>
      </c>
      <c r="C1989" s="77"/>
      <c r="D1989" s="45"/>
      <c r="E1989" s="47"/>
    </row>
    <row r="1990" spans="1:7" ht="23.25" x14ac:dyDescent="0.35">
      <c r="A1990" s="43" t="s">
        <v>5433</v>
      </c>
      <c r="B1990" s="74" t="s">
        <v>5434</v>
      </c>
      <c r="C1990" s="77" t="s">
        <v>5435</v>
      </c>
      <c r="D1990" s="48"/>
      <c r="E1990" s="47"/>
      <c r="G1990" s="38" t="s">
        <v>5436</v>
      </c>
    </row>
    <row r="1991" spans="1:7" ht="23.25" x14ac:dyDescent="0.35">
      <c r="A1991" s="43" t="s">
        <v>5437</v>
      </c>
      <c r="B1991" s="74" t="s">
        <v>5438</v>
      </c>
      <c r="C1991" s="77" t="s">
        <v>5439</v>
      </c>
      <c r="D1991" s="47"/>
      <c r="E1991" s="47"/>
    </row>
    <row r="1992" spans="1:7" ht="23.25" x14ac:dyDescent="0.35">
      <c r="A1992" s="43" t="s">
        <v>5440</v>
      </c>
      <c r="B1992" s="74" t="s">
        <v>5441</v>
      </c>
      <c r="C1992" s="77"/>
      <c r="D1992" s="47"/>
      <c r="E1992" s="47"/>
    </row>
    <row r="1993" spans="1:7" ht="23.25" x14ac:dyDescent="0.35">
      <c r="A1993" s="43" t="s">
        <v>5442</v>
      </c>
      <c r="B1993" s="74" t="s">
        <v>558</v>
      </c>
      <c r="C1993" s="77"/>
      <c r="D1993" s="47"/>
      <c r="E1993" s="47"/>
    </row>
    <row r="1994" spans="1:7" ht="23.25" x14ac:dyDescent="0.35">
      <c r="A1994" s="43" t="s">
        <v>5443</v>
      </c>
      <c r="B1994" s="74" t="s">
        <v>5444</v>
      </c>
      <c r="C1994" s="77"/>
      <c r="D1994" s="47"/>
      <c r="E1994" s="47"/>
    </row>
    <row r="1995" spans="1:7" ht="23.25" x14ac:dyDescent="0.35">
      <c r="A1995" s="43" t="s">
        <v>5445</v>
      </c>
      <c r="B1995" s="74" t="s">
        <v>5446</v>
      </c>
      <c r="C1995" s="77"/>
      <c r="D1995" s="47"/>
      <c r="E1995" s="47"/>
    </row>
    <row r="1996" spans="1:7" ht="29.25" customHeight="1" x14ac:dyDescent="0.35">
      <c r="A1996" s="43" t="s">
        <v>5447</v>
      </c>
      <c r="B1996" s="74" t="s">
        <v>5434</v>
      </c>
      <c r="C1996" s="77"/>
      <c r="D1996" s="47" t="s">
        <v>252</v>
      </c>
      <c r="E1996" s="47"/>
    </row>
    <row r="1997" spans="1:7" ht="18.75" customHeight="1" x14ac:dyDescent="0.35">
      <c r="A1997" s="43" t="s">
        <v>5448</v>
      </c>
      <c r="B1997" s="74" t="s">
        <v>4962</v>
      </c>
      <c r="C1997" s="77"/>
      <c r="D1997" s="47"/>
      <c r="E1997" s="47"/>
    </row>
    <row r="1998" spans="1:7" ht="30" customHeight="1" x14ac:dyDescent="0.35">
      <c r="A1998" s="43" t="s">
        <v>5449</v>
      </c>
      <c r="B1998" s="74" t="s">
        <v>252</v>
      </c>
      <c r="C1998" s="77"/>
      <c r="D1998" s="47"/>
      <c r="E1998" s="47"/>
    </row>
    <row r="1999" spans="1:7" ht="23.25" x14ac:dyDescent="0.35">
      <c r="A1999" s="43" t="s">
        <v>5450</v>
      </c>
      <c r="B1999" s="74" t="s">
        <v>1176</v>
      </c>
      <c r="C1999" s="77"/>
      <c r="D1999" s="47"/>
      <c r="E1999" s="47"/>
    </row>
    <row r="2000" spans="1:7" ht="23.25" x14ac:dyDescent="0.25">
      <c r="A2000" s="169" t="s">
        <v>5451</v>
      </c>
      <c r="B2000" s="74"/>
      <c r="C2000" s="77" t="s">
        <v>5452</v>
      </c>
      <c r="D2000" s="170"/>
      <c r="E2000" s="170"/>
    </row>
    <row r="2001" spans="1:5" ht="19.5" customHeight="1" x14ac:dyDescent="0.25">
      <c r="A2001" s="169" t="s">
        <v>5453</v>
      </c>
      <c r="B2001" s="74" t="s">
        <v>5454</v>
      </c>
      <c r="C2001" s="77" t="s">
        <v>5455</v>
      </c>
      <c r="D2001" s="170"/>
      <c r="E2001" s="170"/>
    </row>
    <row r="2002" spans="1:5" ht="23.25" x14ac:dyDescent="0.25">
      <c r="A2002" s="169" t="s">
        <v>5456</v>
      </c>
      <c r="B2002" s="74" t="s">
        <v>1902</v>
      </c>
      <c r="C2002" s="77" t="s">
        <v>5457</v>
      </c>
      <c r="D2002" s="170" t="s">
        <v>1904</v>
      </c>
      <c r="E2002" s="170" t="s">
        <v>5458</v>
      </c>
    </row>
    <row r="2003" spans="1:5" ht="23.25" x14ac:dyDescent="0.25">
      <c r="A2003" s="169" t="s">
        <v>5459</v>
      </c>
      <c r="B2003" s="74" t="s">
        <v>5460</v>
      </c>
      <c r="C2003" s="77" t="s">
        <v>5461</v>
      </c>
      <c r="D2003" s="170"/>
      <c r="E2003" s="170"/>
    </row>
    <row r="2004" spans="1:5" ht="32.25" customHeight="1" x14ac:dyDescent="0.25">
      <c r="A2004" s="169" t="s">
        <v>5462</v>
      </c>
      <c r="B2004" s="74" t="s">
        <v>5463</v>
      </c>
      <c r="C2004" s="77" t="s">
        <v>5464</v>
      </c>
      <c r="D2004" s="170"/>
      <c r="E2004" s="170"/>
    </row>
    <row r="2005" spans="1:5" ht="32.25" customHeight="1" x14ac:dyDescent="0.25">
      <c r="A2005" s="169" t="s">
        <v>5390</v>
      </c>
      <c r="B2005" s="74" t="s">
        <v>5465</v>
      </c>
      <c r="C2005" s="77" t="s">
        <v>5466</v>
      </c>
      <c r="D2005" s="170" t="s">
        <v>4021</v>
      </c>
      <c r="E2005" s="170" t="s">
        <v>5467</v>
      </c>
    </row>
    <row r="2006" spans="1:5" ht="32.25" customHeight="1" x14ac:dyDescent="0.25">
      <c r="A2006" s="169" t="s">
        <v>5468</v>
      </c>
      <c r="B2006" s="74" t="s">
        <v>5469</v>
      </c>
      <c r="D2006" s="170"/>
      <c r="E2006" s="170"/>
    </row>
    <row r="2007" spans="1:5" ht="23.25" x14ac:dyDescent="0.25">
      <c r="A2007" s="169" t="s">
        <v>5470</v>
      </c>
      <c r="B2007" s="74" t="s">
        <v>5471</v>
      </c>
      <c r="D2007" s="170"/>
      <c r="E2007" s="170"/>
    </row>
    <row r="2008" spans="1:5" ht="23.25" x14ac:dyDescent="0.25">
      <c r="A2008" s="169" t="s">
        <v>5472</v>
      </c>
      <c r="B2008" s="74" t="s">
        <v>5473</v>
      </c>
      <c r="D2008" s="170"/>
      <c r="E2008" s="170"/>
    </row>
    <row r="2009" spans="1:5" ht="42" x14ac:dyDescent="0.3">
      <c r="A2009" s="169" t="s">
        <v>5474</v>
      </c>
      <c r="B2009" s="74" t="s">
        <v>5475</v>
      </c>
      <c r="C2009" s="159" t="s">
        <v>5476</v>
      </c>
      <c r="D2009" s="170"/>
      <c r="E2009" s="157" t="s">
        <v>5477</v>
      </c>
    </row>
    <row r="2010" spans="1:5" ht="23.25" x14ac:dyDescent="0.25">
      <c r="A2010" s="169" t="s">
        <v>5478</v>
      </c>
      <c r="B2010" s="74" t="s">
        <v>5479</v>
      </c>
      <c r="C2010" s="45" t="s">
        <v>5480</v>
      </c>
      <c r="D2010" s="779" t="s">
        <v>5481</v>
      </c>
      <c r="E2010" s="780"/>
    </row>
    <row r="2011" spans="1:5" ht="23.25" x14ac:dyDescent="0.25">
      <c r="A2011" s="169" t="s">
        <v>5482</v>
      </c>
      <c r="B2011" s="74" t="s">
        <v>5045</v>
      </c>
      <c r="C2011" s="77"/>
      <c r="D2011" s="170"/>
      <c r="E2011" s="170" t="s">
        <v>5483</v>
      </c>
    </row>
    <row r="2012" spans="1:5" ht="23.25" x14ac:dyDescent="0.35">
      <c r="A2012" s="43" t="s">
        <v>5000</v>
      </c>
      <c r="B2012" s="44" t="s">
        <v>5484</v>
      </c>
      <c r="D2012" s="47"/>
      <c r="E2012" s="170" t="s">
        <v>5485</v>
      </c>
    </row>
    <row r="2013" spans="1:5" ht="23.25" x14ac:dyDescent="0.25">
      <c r="A2013" s="169" t="s">
        <v>5486</v>
      </c>
      <c r="B2013" s="74" t="s">
        <v>5487</v>
      </c>
      <c r="D2013" s="170" t="s">
        <v>5488</v>
      </c>
      <c r="E2013" s="170" t="s">
        <v>5489</v>
      </c>
    </row>
    <row r="2014" spans="1:5" ht="23.25" x14ac:dyDescent="0.35">
      <c r="A2014" s="169" t="s">
        <v>5490</v>
      </c>
      <c r="B2014" s="59" t="s">
        <v>5491</v>
      </c>
      <c r="C2014" s="61" t="s">
        <v>5492</v>
      </c>
      <c r="D2014" s="212" t="s">
        <v>5493</v>
      </c>
      <c r="E2014" s="170"/>
    </row>
    <row r="2015" spans="1:5" ht="23.25" x14ac:dyDescent="0.25">
      <c r="A2015" s="169" t="s">
        <v>5494</v>
      </c>
      <c r="B2015" s="74" t="s">
        <v>5495</v>
      </c>
      <c r="C2015" s="77" t="s">
        <v>5496</v>
      </c>
      <c r="D2015" s="170" t="s">
        <v>5497</v>
      </c>
      <c r="E2015" s="170" t="s">
        <v>5498</v>
      </c>
    </row>
    <row r="2016" spans="1:5" ht="21.75" customHeight="1" x14ac:dyDescent="0.35">
      <c r="A2016" s="83" t="s">
        <v>5499</v>
      </c>
      <c r="B2016" s="44" t="s">
        <v>4020</v>
      </c>
      <c r="D2016" s="47" t="s">
        <v>4021</v>
      </c>
      <c r="E2016" s="47"/>
    </row>
    <row r="2017" spans="1:8" ht="23.25" x14ac:dyDescent="0.35">
      <c r="A2017" s="83" t="s">
        <v>5500</v>
      </c>
      <c r="B2017" s="44" t="s">
        <v>789</v>
      </c>
      <c r="D2017" s="47"/>
      <c r="E2017" s="47"/>
    </row>
    <row r="2018" spans="1:8" ht="23.25" x14ac:dyDescent="0.35">
      <c r="A2018" s="83" t="s">
        <v>5501</v>
      </c>
      <c r="B2018" s="44" t="s">
        <v>4713</v>
      </c>
      <c r="C2018" s="45" t="s">
        <v>4714</v>
      </c>
      <c r="D2018" s="47"/>
      <c r="E2018" s="47"/>
    </row>
    <row r="2019" spans="1:8" ht="23.25" x14ac:dyDescent="0.35">
      <c r="A2019" s="83" t="s">
        <v>5502</v>
      </c>
      <c r="B2019" s="44" t="s">
        <v>5503</v>
      </c>
      <c r="C2019" s="45" t="s">
        <v>5504</v>
      </c>
      <c r="D2019" s="47"/>
      <c r="E2019" s="47"/>
    </row>
    <row r="2020" spans="1:8" ht="23.25" x14ac:dyDescent="0.35">
      <c r="A2020" s="169" t="s">
        <v>5505</v>
      </c>
      <c r="B2020" s="44" t="s">
        <v>5506</v>
      </c>
      <c r="D2020" s="47"/>
      <c r="E2020" s="47"/>
    </row>
    <row r="2021" spans="1:8" ht="23.25" x14ac:dyDescent="0.35">
      <c r="A2021" s="169" t="s">
        <v>5507</v>
      </c>
      <c r="B2021" s="119" t="s">
        <v>5508</v>
      </c>
      <c r="C2021" s="45" t="s">
        <v>5509</v>
      </c>
      <c r="D2021" s="47" t="s">
        <v>5510</v>
      </c>
      <c r="E2021" s="47"/>
    </row>
    <row r="2022" spans="1:8" ht="23.25" x14ac:dyDescent="0.35">
      <c r="A2022" s="169" t="s">
        <v>5511</v>
      </c>
      <c r="B2022" s="44" t="s">
        <v>5512</v>
      </c>
      <c r="D2022" s="47"/>
      <c r="E2022" s="47"/>
      <c r="H2022" s="38" t="s">
        <v>5194</v>
      </c>
    </row>
    <row r="2023" spans="1:8" ht="46.5" x14ac:dyDescent="0.35">
      <c r="A2023" s="169" t="s">
        <v>5513</v>
      </c>
      <c r="B2023" s="81" t="s">
        <v>5196</v>
      </c>
      <c r="C2023" s="86" t="s">
        <v>5197</v>
      </c>
      <c r="D2023" s="246">
        <v>34544408</v>
      </c>
      <c r="E2023" s="46" t="s">
        <v>5199</v>
      </c>
      <c r="F2023" s="38" t="s">
        <v>5200</v>
      </c>
      <c r="G2023" s="60" t="s">
        <v>5201</v>
      </c>
    </row>
    <row r="2024" spans="1:8" ht="23.25" x14ac:dyDescent="0.35">
      <c r="A2024" s="169" t="s">
        <v>5513</v>
      </c>
      <c r="B2024" s="81" t="s">
        <v>5514</v>
      </c>
      <c r="C2024" s="86"/>
      <c r="D2024" s="246"/>
      <c r="G2024" s="60"/>
    </row>
    <row r="2025" spans="1:8" ht="23.25" x14ac:dyDescent="0.35">
      <c r="A2025" s="169" t="s">
        <v>5515</v>
      </c>
      <c r="B2025" s="44" t="s">
        <v>5516</v>
      </c>
      <c r="C2025" s="45" t="s">
        <v>5517</v>
      </c>
      <c r="D2025" s="47"/>
      <c r="E2025" s="47"/>
    </row>
    <row r="2026" spans="1:8" ht="23.25" x14ac:dyDescent="0.35">
      <c r="A2026" s="169" t="s">
        <v>5518</v>
      </c>
      <c r="B2026" s="44" t="s">
        <v>5519</v>
      </c>
      <c r="D2026" s="47"/>
      <c r="E2026" s="47"/>
    </row>
    <row r="2027" spans="1:8" ht="23.25" x14ac:dyDescent="0.35">
      <c r="A2027" s="169" t="s">
        <v>5520</v>
      </c>
      <c r="B2027" s="44" t="s">
        <v>5521</v>
      </c>
      <c r="C2027" s="50" t="s">
        <v>5522</v>
      </c>
      <c r="D2027" s="60" t="s">
        <v>5523</v>
      </c>
      <c r="E2027" s="45" t="s">
        <v>5524</v>
      </c>
    </row>
    <row r="2028" spans="1:8" ht="23.25" x14ac:dyDescent="0.35">
      <c r="A2028" s="169" t="s">
        <v>5525</v>
      </c>
      <c r="B2028" s="44" t="s">
        <v>5526</v>
      </c>
      <c r="C2028" s="45" t="s">
        <v>3039</v>
      </c>
      <c r="D2028" s="47"/>
      <c r="E2028" s="47" t="s">
        <v>3824</v>
      </c>
    </row>
    <row r="2029" spans="1:8" ht="23.25" x14ac:dyDescent="0.35">
      <c r="A2029" s="169" t="s">
        <v>5527</v>
      </c>
      <c r="B2029" s="44" t="s">
        <v>5110</v>
      </c>
      <c r="C2029" s="45" t="s">
        <v>5528</v>
      </c>
      <c r="D2029" s="47" t="s">
        <v>5112</v>
      </c>
      <c r="E2029" s="47"/>
    </row>
    <row r="2030" spans="1:8" ht="23.25" x14ac:dyDescent="0.35">
      <c r="A2030" s="169" t="s">
        <v>5529</v>
      </c>
      <c r="B2030" s="44" t="s">
        <v>5530</v>
      </c>
      <c r="D2030" s="47"/>
      <c r="E2030" s="47"/>
    </row>
    <row r="2031" spans="1:8" ht="23.25" x14ac:dyDescent="0.35">
      <c r="A2031" s="169" t="s">
        <v>5531</v>
      </c>
      <c r="C2031" s="77" t="s">
        <v>5532</v>
      </c>
      <c r="D2031" s="47" t="s">
        <v>5533</v>
      </c>
      <c r="E2031" s="47" t="s">
        <v>5018</v>
      </c>
    </row>
    <row r="2032" spans="1:8" ht="23.25" x14ac:dyDescent="0.35">
      <c r="A2032" s="169" t="s">
        <v>5534</v>
      </c>
      <c r="B2032" s="44" t="s">
        <v>5535</v>
      </c>
      <c r="C2032" s="77" t="s">
        <v>5536</v>
      </c>
      <c r="D2032" s="47" t="s">
        <v>5537</v>
      </c>
      <c r="E2032" s="47"/>
    </row>
    <row r="2033" spans="1:7" ht="23.25" x14ac:dyDescent="0.35">
      <c r="A2033" s="169" t="s">
        <v>5538</v>
      </c>
      <c r="C2033" s="45" t="s">
        <v>3234</v>
      </c>
      <c r="D2033" s="47"/>
      <c r="E2033" s="47"/>
    </row>
    <row r="2034" spans="1:7" ht="23.25" x14ac:dyDescent="0.35">
      <c r="A2034" s="169" t="s">
        <v>5539</v>
      </c>
      <c r="B2034" s="44" t="s">
        <v>5540</v>
      </c>
      <c r="D2034" s="47"/>
      <c r="E2034" s="47"/>
    </row>
    <row r="2035" spans="1:7" ht="23.25" x14ac:dyDescent="0.35">
      <c r="A2035" s="169" t="s">
        <v>5541</v>
      </c>
      <c r="B2035" s="44" t="s">
        <v>1668</v>
      </c>
      <c r="C2035" s="45" t="s">
        <v>1669</v>
      </c>
      <c r="D2035" s="47"/>
      <c r="E2035" s="47" t="s">
        <v>5542</v>
      </c>
    </row>
    <row r="2036" spans="1:7" ht="23.25" x14ac:dyDescent="0.35">
      <c r="A2036" s="169" t="s">
        <v>5543</v>
      </c>
      <c r="B2036" s="44" t="s">
        <v>5544</v>
      </c>
      <c r="C2036" s="45" t="s">
        <v>5545</v>
      </c>
      <c r="D2036" s="47" t="s">
        <v>5546</v>
      </c>
      <c r="E2036" s="54" t="s">
        <v>5547</v>
      </c>
      <c r="G2036" s="38" t="s">
        <v>5548</v>
      </c>
    </row>
    <row r="2037" spans="1:7" ht="23.25" x14ac:dyDescent="0.35">
      <c r="A2037" s="83" t="s">
        <v>5549</v>
      </c>
      <c r="B2037" s="44" t="s">
        <v>5550</v>
      </c>
      <c r="D2037" s="47"/>
      <c r="E2037" s="47"/>
    </row>
    <row r="2038" spans="1:7" ht="23.25" x14ac:dyDescent="0.35">
      <c r="A2038" s="83" t="s">
        <v>4950</v>
      </c>
      <c r="B2038" s="44" t="s">
        <v>5551</v>
      </c>
      <c r="D2038" s="47"/>
      <c r="E2038" s="47"/>
    </row>
    <row r="2039" spans="1:7" ht="23.25" x14ac:dyDescent="0.35">
      <c r="A2039" s="43" t="s">
        <v>5552</v>
      </c>
      <c r="C2039" s="45" t="s">
        <v>5553</v>
      </c>
      <c r="D2039" s="47"/>
      <c r="E2039" s="47"/>
    </row>
    <row r="2040" spans="1:7" ht="23.25" x14ac:dyDescent="0.35">
      <c r="A2040" s="43" t="s">
        <v>5554</v>
      </c>
      <c r="C2040" s="45" t="s">
        <v>5555</v>
      </c>
      <c r="D2040" s="47"/>
      <c r="E2040" s="47"/>
    </row>
    <row r="2041" spans="1:7" ht="23.25" x14ac:dyDescent="0.35">
      <c r="A2041" s="43" t="s">
        <v>5556</v>
      </c>
      <c r="D2041" s="47"/>
      <c r="E2041" s="47"/>
    </row>
    <row r="2042" spans="1:7" ht="23.25" x14ac:dyDescent="0.35">
      <c r="A2042" s="43" t="s">
        <v>5557</v>
      </c>
      <c r="B2042" s="44" t="s">
        <v>5558</v>
      </c>
      <c r="D2042" s="47" t="s">
        <v>5559</v>
      </c>
      <c r="E2042" s="47" t="s">
        <v>5559</v>
      </c>
    </row>
    <row r="2043" spans="1:7" ht="23.25" x14ac:dyDescent="0.35">
      <c r="A2043" s="43" t="s">
        <v>5560</v>
      </c>
      <c r="C2043" s="45" t="s">
        <v>5561</v>
      </c>
      <c r="D2043" s="47"/>
      <c r="E2043" s="47"/>
    </row>
    <row r="2044" spans="1:7" ht="23.25" x14ac:dyDescent="0.35">
      <c r="A2044" s="43" t="s">
        <v>5562</v>
      </c>
      <c r="C2044" s="45" t="s">
        <v>5563</v>
      </c>
      <c r="D2044" s="255"/>
      <c r="E2044" s="47"/>
    </row>
    <row r="2045" spans="1:7" ht="23.25" x14ac:dyDescent="0.35">
      <c r="A2045" s="43" t="s">
        <v>5564</v>
      </c>
      <c r="D2045" s="47"/>
      <c r="E2045" s="47" t="s">
        <v>5565</v>
      </c>
    </row>
    <row r="2046" spans="1:7" ht="23.25" x14ac:dyDescent="0.35">
      <c r="A2046" s="43" t="s">
        <v>5566</v>
      </c>
      <c r="C2046" s="45" t="s">
        <v>2900</v>
      </c>
      <c r="D2046" s="47"/>
      <c r="E2046" s="47"/>
    </row>
    <row r="2047" spans="1:7" ht="23.25" x14ac:dyDescent="0.35">
      <c r="A2047" s="43" t="s">
        <v>5567</v>
      </c>
      <c r="B2047" s="44" t="s">
        <v>5568</v>
      </c>
      <c r="D2047" s="47"/>
      <c r="E2047" s="47"/>
    </row>
    <row r="2048" spans="1:7" ht="23.25" x14ac:dyDescent="0.35">
      <c r="A2048" s="43" t="s">
        <v>5569</v>
      </c>
      <c r="B2048" s="44" t="s">
        <v>5570</v>
      </c>
      <c r="C2048" s="45" t="s">
        <v>5571</v>
      </c>
      <c r="D2048" s="47" t="s">
        <v>5572</v>
      </c>
      <c r="E2048" s="192" t="s">
        <v>1880</v>
      </c>
      <c r="F2048" s="781" t="s">
        <v>5573</v>
      </c>
      <c r="G2048" s="781"/>
    </row>
    <row r="2049" spans="1:7" ht="23.25" x14ac:dyDescent="0.35">
      <c r="A2049" s="43" t="s">
        <v>5574</v>
      </c>
      <c r="B2049" s="44" t="s">
        <v>5575</v>
      </c>
      <c r="C2049" s="45" t="s">
        <v>5576</v>
      </c>
      <c r="D2049" s="47"/>
      <c r="E2049" s="192"/>
      <c r="F2049" s="47"/>
      <c r="G2049" s="47"/>
    </row>
    <row r="2050" spans="1:7" ht="23.25" x14ac:dyDescent="0.35">
      <c r="A2050" s="43" t="s">
        <v>5577</v>
      </c>
      <c r="B2050" s="44" t="s">
        <v>5578</v>
      </c>
      <c r="D2050" s="47"/>
      <c r="E2050" s="192"/>
      <c r="F2050" s="47"/>
      <c r="G2050" s="47"/>
    </row>
    <row r="2051" spans="1:7" ht="23.25" x14ac:dyDescent="0.35">
      <c r="A2051" s="43" t="s">
        <v>5579</v>
      </c>
      <c r="B2051" s="44" t="s">
        <v>5580</v>
      </c>
      <c r="C2051" s="49" t="s">
        <v>5581</v>
      </c>
      <c r="D2051" s="47"/>
      <c r="E2051" s="192"/>
      <c r="F2051" s="47"/>
      <c r="G2051" s="47"/>
    </row>
    <row r="2052" spans="1:7" ht="23.25" x14ac:dyDescent="0.35">
      <c r="A2052" s="43" t="s">
        <v>5582</v>
      </c>
      <c r="B2052" s="44" t="s">
        <v>5583</v>
      </c>
      <c r="C2052" s="262" t="s">
        <v>5584</v>
      </c>
      <c r="D2052" s="47" t="s">
        <v>5585</v>
      </c>
      <c r="E2052" s="192" t="s">
        <v>5586</v>
      </c>
      <c r="F2052" s="47"/>
      <c r="G2052" s="47"/>
    </row>
    <row r="2053" spans="1:7" ht="23.25" x14ac:dyDescent="0.35">
      <c r="A2053" s="43" t="s">
        <v>5587</v>
      </c>
      <c r="B2053" s="44" t="s">
        <v>5588</v>
      </c>
      <c r="C2053" s="262" t="s">
        <v>5589</v>
      </c>
      <c r="D2053" s="47"/>
      <c r="E2053" s="192"/>
      <c r="F2053" s="47"/>
      <c r="G2053" s="47"/>
    </row>
    <row r="2054" spans="1:7" ht="23.25" x14ac:dyDescent="0.35">
      <c r="A2054" s="83" t="s">
        <v>5590</v>
      </c>
      <c r="B2054" s="44" t="s">
        <v>5591</v>
      </c>
      <c r="C2054" s="45" t="s">
        <v>5592</v>
      </c>
      <c r="D2054" s="32"/>
      <c r="E2054" s="32"/>
    </row>
    <row r="2055" spans="1:7" ht="23.25" x14ac:dyDescent="0.35">
      <c r="A2055" s="83" t="s">
        <v>5593</v>
      </c>
      <c r="B2055" s="44" t="s">
        <v>5594</v>
      </c>
      <c r="D2055" s="32"/>
      <c r="E2055" s="32"/>
    </row>
    <row r="2056" spans="1:7" ht="23.25" x14ac:dyDescent="0.35">
      <c r="A2056" s="43" t="s">
        <v>5595</v>
      </c>
      <c r="B2056" s="44" t="s">
        <v>5596</v>
      </c>
      <c r="D2056" s="47"/>
      <c r="E2056" s="47"/>
    </row>
    <row r="2057" spans="1:7" ht="23.25" x14ac:dyDescent="0.35">
      <c r="A2057" s="43" t="s">
        <v>5597</v>
      </c>
      <c r="B2057" s="44" t="s">
        <v>5598</v>
      </c>
      <c r="D2057" s="47"/>
      <c r="E2057" s="47"/>
    </row>
    <row r="2058" spans="1:7" ht="23.25" x14ac:dyDescent="0.35">
      <c r="A2058" s="43" t="s">
        <v>5599</v>
      </c>
      <c r="C2058" s="45" t="s">
        <v>5600</v>
      </c>
      <c r="D2058" s="47"/>
      <c r="E2058" s="47"/>
    </row>
    <row r="2059" spans="1:7" ht="23.25" x14ac:dyDescent="0.35">
      <c r="A2059" s="43" t="s">
        <v>5601</v>
      </c>
      <c r="B2059" s="44" t="s">
        <v>5602</v>
      </c>
      <c r="C2059" s="45" t="s">
        <v>5603</v>
      </c>
      <c r="D2059" s="47"/>
      <c r="E2059" s="47"/>
    </row>
    <row r="2060" spans="1:7" ht="23.25" x14ac:dyDescent="0.35">
      <c r="A2060" s="43" t="s">
        <v>5604</v>
      </c>
      <c r="B2060" s="44" t="s">
        <v>5605</v>
      </c>
      <c r="D2060" s="47"/>
      <c r="E2060" s="47" t="s">
        <v>5606</v>
      </c>
    </row>
    <row r="2061" spans="1:7" ht="23.25" x14ac:dyDescent="0.35">
      <c r="A2061" s="43" t="s">
        <v>5607</v>
      </c>
      <c r="B2061" s="44" t="s">
        <v>5608</v>
      </c>
      <c r="D2061" s="47"/>
      <c r="E2061" s="47" t="s">
        <v>5609</v>
      </c>
    </row>
    <row r="2062" spans="1:7" ht="23.25" x14ac:dyDescent="0.35">
      <c r="A2062" s="43" t="s">
        <v>5610</v>
      </c>
      <c r="B2062" s="44" t="s">
        <v>5611</v>
      </c>
      <c r="D2062" s="47"/>
      <c r="E2062" s="47"/>
    </row>
    <row r="2063" spans="1:7" ht="23.25" x14ac:dyDescent="0.35">
      <c r="A2063" s="43" t="s">
        <v>5612</v>
      </c>
      <c r="B2063" s="44" t="s">
        <v>5613</v>
      </c>
      <c r="D2063" s="47"/>
      <c r="E2063" s="47"/>
    </row>
    <row r="2064" spans="1:7" ht="23.25" x14ac:dyDescent="0.35">
      <c r="A2064" s="43" t="s">
        <v>5614</v>
      </c>
      <c r="B2064" s="44" t="s">
        <v>5615</v>
      </c>
      <c r="C2064" s="45" t="s">
        <v>5616</v>
      </c>
      <c r="D2064" s="47" t="s">
        <v>5617</v>
      </c>
      <c r="E2064" s="47"/>
    </row>
    <row r="2065" spans="1:7" ht="23.25" x14ac:dyDescent="0.35">
      <c r="A2065" s="43" t="s">
        <v>5618</v>
      </c>
      <c r="C2065" s="45" t="s">
        <v>5619</v>
      </c>
      <c r="D2065" s="47"/>
      <c r="E2065" s="47"/>
    </row>
    <row r="2066" spans="1:7" ht="23.25" x14ac:dyDescent="0.35">
      <c r="A2066" s="43" t="s">
        <v>5620</v>
      </c>
      <c r="C2066" s="45" t="s">
        <v>5621</v>
      </c>
      <c r="D2066" s="47"/>
      <c r="E2066" s="47"/>
    </row>
    <row r="2067" spans="1:7" ht="23.25" x14ac:dyDescent="0.35">
      <c r="A2067" s="43" t="s">
        <v>5622</v>
      </c>
      <c r="B2067" s="44" t="s">
        <v>5623</v>
      </c>
      <c r="D2067" s="47"/>
      <c r="E2067" s="47"/>
    </row>
    <row r="2068" spans="1:7" ht="23.25" x14ac:dyDescent="0.35">
      <c r="A2068" s="43" t="s">
        <v>5624</v>
      </c>
      <c r="B2068" s="44" t="s">
        <v>5625</v>
      </c>
      <c r="D2068" s="47"/>
      <c r="E2068" s="47"/>
    </row>
    <row r="2069" spans="1:7" ht="23.25" x14ac:dyDescent="0.35">
      <c r="A2069" s="43" t="s">
        <v>5626</v>
      </c>
      <c r="B2069" s="44" t="s">
        <v>5627</v>
      </c>
      <c r="C2069" s="45" t="s">
        <v>5628</v>
      </c>
      <c r="D2069" s="47" t="s">
        <v>5629</v>
      </c>
      <c r="E2069" s="47"/>
    </row>
    <row r="2070" spans="1:7" ht="23.25" x14ac:dyDescent="0.35">
      <c r="A2070" s="43" t="s">
        <v>5630</v>
      </c>
      <c r="D2070" s="47"/>
      <c r="E2070" s="47" t="s">
        <v>5631</v>
      </c>
    </row>
    <row r="2071" spans="1:7" ht="23.25" x14ac:dyDescent="0.35">
      <c r="A2071" s="43" t="s">
        <v>5632</v>
      </c>
      <c r="B2071" s="44" t="s">
        <v>5633</v>
      </c>
      <c r="D2071" s="47"/>
    </row>
    <row r="2072" spans="1:7" ht="23.25" x14ac:dyDescent="0.35">
      <c r="A2072" s="43" t="s">
        <v>5634</v>
      </c>
      <c r="D2072" s="47"/>
      <c r="E2072" s="47" t="s">
        <v>5635</v>
      </c>
    </row>
    <row r="2073" spans="1:7" ht="23.25" x14ac:dyDescent="0.35">
      <c r="A2073" s="43" t="s">
        <v>5636</v>
      </c>
      <c r="B2073" s="44" t="s">
        <v>5637</v>
      </c>
      <c r="D2073" s="47"/>
      <c r="E2073" s="47"/>
    </row>
    <row r="2074" spans="1:7" ht="23.25" x14ac:dyDescent="0.35">
      <c r="A2074" s="43" t="s">
        <v>5638</v>
      </c>
      <c r="B2074" s="44" t="s">
        <v>5639</v>
      </c>
      <c r="D2074" s="47"/>
      <c r="E2074" s="47" t="s">
        <v>5640</v>
      </c>
    </row>
    <row r="2075" spans="1:7" ht="23.25" x14ac:dyDescent="0.35">
      <c r="A2075" s="43" t="s">
        <v>5641</v>
      </c>
      <c r="B2075" s="44" t="s">
        <v>5642</v>
      </c>
      <c r="D2075" s="47"/>
      <c r="E2075" s="47"/>
    </row>
    <row r="2076" spans="1:7" ht="23.25" x14ac:dyDescent="0.35">
      <c r="A2076" s="43" t="s">
        <v>5643</v>
      </c>
      <c r="B2076" s="44" t="s">
        <v>5644</v>
      </c>
      <c r="D2076" s="47"/>
      <c r="E2076" s="47"/>
      <c r="G2076" s="73" t="s">
        <v>5645</v>
      </c>
    </row>
    <row r="2077" spans="1:7" ht="23.25" x14ac:dyDescent="0.35">
      <c r="A2077" s="43" t="s">
        <v>5646</v>
      </c>
      <c r="B2077" s="44" t="s">
        <v>5647</v>
      </c>
      <c r="D2077" s="47" t="s">
        <v>5648</v>
      </c>
      <c r="E2077" s="153" t="s">
        <v>5649</v>
      </c>
    </row>
    <row r="2078" spans="1:7" ht="23.25" x14ac:dyDescent="0.35">
      <c r="A2078" s="43" t="s">
        <v>5650</v>
      </c>
      <c r="B2078" s="44" t="s">
        <v>5651</v>
      </c>
      <c r="D2078" s="47"/>
      <c r="E2078" s="153"/>
    </row>
    <row r="2079" spans="1:7" ht="23.25" x14ac:dyDescent="0.35">
      <c r="A2079" s="43" t="s">
        <v>5652</v>
      </c>
      <c r="B2079" s="44" t="s">
        <v>5653</v>
      </c>
      <c r="D2079" s="47"/>
      <c r="E2079" s="153"/>
    </row>
    <row r="2080" spans="1:7" ht="23.25" x14ac:dyDescent="0.35">
      <c r="A2080" s="43" t="s">
        <v>5654</v>
      </c>
      <c r="B2080" s="44" t="s">
        <v>5655</v>
      </c>
      <c r="D2080" s="47"/>
      <c r="E2080" s="153"/>
    </row>
    <row r="2081" spans="1:6" ht="23.25" x14ac:dyDescent="0.35">
      <c r="A2081" s="43" t="s">
        <v>5656</v>
      </c>
      <c r="B2081" s="44" t="s">
        <v>5657</v>
      </c>
      <c r="D2081" s="47"/>
      <c r="E2081" s="153"/>
    </row>
    <row r="2082" spans="1:6" ht="23.25" x14ac:dyDescent="0.35">
      <c r="A2082" s="43" t="s">
        <v>5646</v>
      </c>
      <c r="B2082" s="44" t="s">
        <v>5658</v>
      </c>
      <c r="D2082" s="47"/>
      <c r="E2082" s="47"/>
    </row>
    <row r="2083" spans="1:6" ht="23.25" x14ac:dyDescent="0.35">
      <c r="A2083" s="43" t="s">
        <v>5659</v>
      </c>
      <c r="B2083" s="44" t="s">
        <v>5660</v>
      </c>
      <c r="D2083" s="47"/>
      <c r="E2083" s="47"/>
    </row>
    <row r="2084" spans="1:6" ht="23.25" x14ac:dyDescent="0.35">
      <c r="A2084" s="43" t="s">
        <v>5661</v>
      </c>
      <c r="B2084" s="44" t="s">
        <v>5662</v>
      </c>
      <c r="D2084" s="47"/>
      <c r="E2084" s="47" t="s">
        <v>5663</v>
      </c>
    </row>
    <row r="2085" spans="1:6" ht="23.25" x14ac:dyDescent="0.35">
      <c r="A2085" s="43" t="s">
        <v>5664</v>
      </c>
      <c r="B2085" s="44" t="s">
        <v>5665</v>
      </c>
      <c r="D2085" s="47"/>
      <c r="E2085" s="47"/>
    </row>
    <row r="2086" spans="1:6" ht="23.25" x14ac:dyDescent="0.35">
      <c r="A2086" s="43" t="s">
        <v>5666</v>
      </c>
      <c r="B2086" s="44" t="s">
        <v>5667</v>
      </c>
      <c r="C2086" s="45" t="s">
        <v>5668</v>
      </c>
      <c r="D2086" s="47" t="s">
        <v>5669</v>
      </c>
      <c r="E2086" s="88" t="s">
        <v>5670</v>
      </c>
      <c r="F2086" s="241" t="s">
        <v>5671</v>
      </c>
    </row>
    <row r="2087" spans="1:6" ht="23.25" x14ac:dyDescent="0.35">
      <c r="A2087" s="43" t="s">
        <v>5672</v>
      </c>
      <c r="B2087" s="44" t="s">
        <v>5673</v>
      </c>
      <c r="C2087" s="45" t="s">
        <v>5674</v>
      </c>
      <c r="D2087" s="47"/>
      <c r="E2087" s="47" t="s">
        <v>5675</v>
      </c>
    </row>
    <row r="2088" spans="1:6" ht="23.25" x14ac:dyDescent="0.35">
      <c r="A2088" s="43" t="s">
        <v>5676</v>
      </c>
      <c r="B2088" s="44" t="s">
        <v>5677</v>
      </c>
      <c r="D2088" s="47"/>
      <c r="E2088" s="47"/>
    </row>
    <row r="2089" spans="1:6" ht="23.25" x14ac:dyDescent="0.35">
      <c r="A2089" s="43" t="s">
        <v>5678</v>
      </c>
      <c r="D2089" s="47"/>
      <c r="E2089" s="47" t="s">
        <v>5606</v>
      </c>
    </row>
    <row r="2090" spans="1:6" ht="23.25" x14ac:dyDescent="0.35">
      <c r="A2090" s="43" t="s">
        <v>5679</v>
      </c>
      <c r="B2090" s="44" t="s">
        <v>5680</v>
      </c>
      <c r="D2090" s="47"/>
      <c r="E2090" s="47"/>
    </row>
    <row r="2091" spans="1:6" ht="23.25" x14ac:dyDescent="0.35">
      <c r="A2091" s="43" t="s">
        <v>5681</v>
      </c>
      <c r="B2091" s="44" t="s">
        <v>5682</v>
      </c>
      <c r="C2091" s="45" t="s">
        <v>5683</v>
      </c>
      <c r="D2091" s="47" t="s">
        <v>5684</v>
      </c>
      <c r="E2091" s="47"/>
    </row>
    <row r="2092" spans="1:6" ht="23.25" x14ac:dyDescent="0.35">
      <c r="A2092" s="43" t="s">
        <v>5685</v>
      </c>
      <c r="B2092" s="44" t="s">
        <v>3000</v>
      </c>
      <c r="E2092" s="47"/>
    </row>
    <row r="2093" spans="1:6" ht="23.25" x14ac:dyDescent="0.35">
      <c r="A2093" s="43" t="s">
        <v>5686</v>
      </c>
      <c r="B2093" s="44" t="s">
        <v>5687</v>
      </c>
      <c r="D2093" s="47"/>
      <c r="E2093" s="47"/>
    </row>
    <row r="2094" spans="1:6" ht="23.25" x14ac:dyDescent="0.35">
      <c r="A2094" s="43" t="s">
        <v>5688</v>
      </c>
      <c r="C2094" s="45" t="s">
        <v>5689</v>
      </c>
      <c r="D2094" s="47"/>
      <c r="E2094" s="47"/>
    </row>
    <row r="2095" spans="1:6" ht="23.25" x14ac:dyDescent="0.35">
      <c r="A2095" s="43" t="s">
        <v>5690</v>
      </c>
      <c r="B2095" s="44" t="s">
        <v>5691</v>
      </c>
      <c r="D2095" s="47"/>
      <c r="E2095" s="47"/>
    </row>
    <row r="2096" spans="1:6" ht="16.5" customHeight="1" x14ac:dyDescent="0.35">
      <c r="A2096" s="43" t="s">
        <v>5692</v>
      </c>
      <c r="B2096" s="44" t="s">
        <v>5693</v>
      </c>
      <c r="C2096" s="50" t="s">
        <v>5694</v>
      </c>
      <c r="D2096" s="47"/>
      <c r="E2096" s="47"/>
    </row>
    <row r="2097" spans="1:5" ht="20.25" customHeight="1" x14ac:dyDescent="0.35">
      <c r="A2097" s="43" t="s">
        <v>5695</v>
      </c>
      <c r="B2097" s="44" t="s">
        <v>5444</v>
      </c>
      <c r="C2097" s="45" t="s">
        <v>5452</v>
      </c>
      <c r="D2097" s="47"/>
      <c r="E2097" s="47"/>
    </row>
    <row r="2098" spans="1:5" ht="18.75" customHeight="1" x14ac:dyDescent="0.35">
      <c r="A2098" s="43" t="s">
        <v>5696</v>
      </c>
      <c r="B2098" s="44" t="s">
        <v>348</v>
      </c>
      <c r="D2098" s="47"/>
      <c r="E2098" s="47"/>
    </row>
    <row r="2099" spans="1:5" ht="23.25" x14ac:dyDescent="0.35">
      <c r="A2099" s="43" t="s">
        <v>5697</v>
      </c>
      <c r="B2099" s="44" t="s">
        <v>5698</v>
      </c>
      <c r="D2099" s="47"/>
      <c r="E2099" s="47"/>
    </row>
    <row r="2100" spans="1:5" ht="23.25" x14ac:dyDescent="0.35">
      <c r="A2100" s="43" t="s">
        <v>5699</v>
      </c>
      <c r="B2100" s="44" t="s">
        <v>5700</v>
      </c>
      <c r="D2100" s="47"/>
      <c r="E2100" s="47" t="s">
        <v>5701</v>
      </c>
    </row>
    <row r="2101" spans="1:5" ht="23.25" x14ac:dyDescent="0.35">
      <c r="A2101" s="43" t="s">
        <v>5702</v>
      </c>
      <c r="B2101" s="44" t="s">
        <v>5703</v>
      </c>
      <c r="D2101" s="47"/>
      <c r="E2101" s="202" t="s">
        <v>5704</v>
      </c>
    </row>
    <row r="2102" spans="1:5" ht="23.25" x14ac:dyDescent="0.35">
      <c r="A2102" s="43" t="s">
        <v>5705</v>
      </c>
      <c r="B2102" s="44" t="s">
        <v>5706</v>
      </c>
      <c r="D2102" s="47"/>
      <c r="E2102" s="47" t="s">
        <v>5707</v>
      </c>
    </row>
    <row r="2103" spans="1:5" ht="23.25" x14ac:dyDescent="0.35">
      <c r="A2103" s="43" t="s">
        <v>5705</v>
      </c>
      <c r="B2103" s="44" t="s">
        <v>5708</v>
      </c>
      <c r="D2103" s="47"/>
      <c r="E2103" s="47"/>
    </row>
    <row r="2104" spans="1:5" ht="23.25" x14ac:dyDescent="0.35">
      <c r="A2104" s="43" t="s">
        <v>5709</v>
      </c>
      <c r="B2104" s="44" t="s">
        <v>5710</v>
      </c>
      <c r="C2104" s="45" t="s">
        <v>5711</v>
      </c>
      <c r="D2104" s="47" t="s">
        <v>5712</v>
      </c>
      <c r="E2104" s="47" t="s">
        <v>5713</v>
      </c>
    </row>
    <row r="2105" spans="1:5" ht="23.25" x14ac:dyDescent="0.35">
      <c r="A2105" s="43" t="s">
        <v>5714</v>
      </c>
      <c r="C2105" s="45" t="s">
        <v>5715</v>
      </c>
      <c r="D2105" s="47"/>
      <c r="E2105" s="47"/>
    </row>
    <row r="2106" spans="1:5" ht="28.5" customHeight="1" x14ac:dyDescent="0.35">
      <c r="A2106" s="43" t="s">
        <v>5716</v>
      </c>
      <c r="D2106" s="47"/>
      <c r="E2106" s="47" t="s">
        <v>5717</v>
      </c>
    </row>
    <row r="2107" spans="1:5" ht="23.25" x14ac:dyDescent="0.35">
      <c r="A2107" s="43" t="s">
        <v>5718</v>
      </c>
      <c r="C2107" s="45" t="s">
        <v>5719</v>
      </c>
      <c r="D2107" s="47"/>
      <c r="E2107" s="47"/>
    </row>
    <row r="2108" spans="1:5" ht="23.25" x14ac:dyDescent="0.35">
      <c r="A2108" s="43" t="s">
        <v>5720</v>
      </c>
      <c r="B2108" s="44" t="s">
        <v>5721</v>
      </c>
      <c r="D2108" s="47"/>
      <c r="E2108" s="47"/>
    </row>
    <row r="2109" spans="1:5" ht="23.25" x14ac:dyDescent="0.35">
      <c r="A2109" s="43" t="s">
        <v>5722</v>
      </c>
      <c r="C2109" s="45" t="s">
        <v>5723</v>
      </c>
    </row>
    <row r="2110" spans="1:5" ht="23.25" x14ac:dyDescent="0.35">
      <c r="A2110" s="43" t="s">
        <v>5724</v>
      </c>
      <c r="B2110" s="74" t="s">
        <v>5725</v>
      </c>
      <c r="D2110" s="47"/>
      <c r="E2110" s="47"/>
    </row>
    <row r="2111" spans="1:5" ht="23.25" x14ac:dyDescent="0.35">
      <c r="A2111" s="43" t="s">
        <v>5726</v>
      </c>
      <c r="B2111" s="44" t="s">
        <v>5727</v>
      </c>
      <c r="D2111" s="47"/>
      <c r="E2111" s="47" t="s">
        <v>5728</v>
      </c>
    </row>
    <row r="2112" spans="1:5" ht="23.25" x14ac:dyDescent="0.35">
      <c r="A2112" s="43" t="s">
        <v>5729</v>
      </c>
      <c r="B2112" s="44" t="s">
        <v>5730</v>
      </c>
      <c r="D2112" s="47"/>
      <c r="E2112" s="47"/>
    </row>
    <row r="2113" spans="1:5" ht="23.25" x14ac:dyDescent="0.35">
      <c r="A2113" s="43" t="s">
        <v>5731</v>
      </c>
      <c r="B2113" s="44" t="s">
        <v>5732</v>
      </c>
      <c r="D2113" s="47"/>
      <c r="E2113" s="47"/>
    </row>
    <row r="2114" spans="1:5" ht="23.25" x14ac:dyDescent="0.35">
      <c r="A2114" s="43" t="s">
        <v>5733</v>
      </c>
      <c r="B2114" s="44" t="s">
        <v>5734</v>
      </c>
      <c r="D2114" s="47"/>
      <c r="E2114" s="47"/>
    </row>
    <row r="2115" spans="1:5" ht="23.25" x14ac:dyDescent="0.35">
      <c r="A2115" s="43" t="s">
        <v>5735</v>
      </c>
      <c r="C2115" s="45" t="s">
        <v>5736</v>
      </c>
      <c r="D2115" s="47"/>
      <c r="E2115" s="47"/>
    </row>
    <row r="2116" spans="1:5" ht="23.25" x14ac:dyDescent="0.35">
      <c r="A2116" s="43" t="s">
        <v>5737</v>
      </c>
      <c r="B2116" s="44" t="s">
        <v>5738</v>
      </c>
      <c r="D2116" s="47"/>
      <c r="E2116" s="47"/>
    </row>
    <row r="2117" spans="1:5" ht="23.25" x14ac:dyDescent="0.35">
      <c r="A2117" s="43" t="s">
        <v>5739</v>
      </c>
      <c r="C2117" s="45" t="s">
        <v>5740</v>
      </c>
      <c r="D2117" s="47"/>
      <c r="E2117" s="47"/>
    </row>
    <row r="2118" spans="1:5" ht="23.25" x14ac:dyDescent="0.35">
      <c r="A2118" s="43" t="s">
        <v>5741</v>
      </c>
      <c r="B2118" s="44" t="s">
        <v>5742</v>
      </c>
      <c r="D2118" s="47"/>
      <c r="E2118" s="47"/>
    </row>
    <row r="2119" spans="1:5" ht="23.25" x14ac:dyDescent="0.35">
      <c r="A2119" s="43" t="s">
        <v>5743</v>
      </c>
      <c r="B2119" s="44" t="s">
        <v>5744</v>
      </c>
      <c r="D2119" s="47"/>
      <c r="E2119" s="47"/>
    </row>
    <row r="2120" spans="1:5" ht="23.25" x14ac:dyDescent="0.35">
      <c r="A2120" s="43" t="s">
        <v>5745</v>
      </c>
      <c r="D2120" s="47"/>
      <c r="E2120" s="47" t="s">
        <v>5746</v>
      </c>
    </row>
    <row r="2121" spans="1:5" ht="23.25" x14ac:dyDescent="0.35">
      <c r="A2121" s="43" t="s">
        <v>5733</v>
      </c>
      <c r="B2121" s="44" t="s">
        <v>5734</v>
      </c>
      <c r="D2121" s="47" t="s">
        <v>5747</v>
      </c>
      <c r="E2121" s="47"/>
    </row>
    <row r="2122" spans="1:5" ht="23.25" x14ac:dyDescent="0.35">
      <c r="A2122" s="43" t="s">
        <v>5748</v>
      </c>
      <c r="B2122" s="44" t="s">
        <v>5749</v>
      </c>
      <c r="D2122" s="47"/>
      <c r="E2122" s="47"/>
    </row>
    <row r="2123" spans="1:5" ht="25.5" x14ac:dyDescent="0.35">
      <c r="A2123" s="175" t="s">
        <v>5750</v>
      </c>
      <c r="C2123" s="45" t="s">
        <v>5751</v>
      </c>
      <c r="D2123" s="47"/>
      <c r="E2123" s="80" t="s">
        <v>5752</v>
      </c>
    </row>
    <row r="2124" spans="1:5" ht="23.25" x14ac:dyDescent="0.35">
      <c r="A2124" s="43" t="s">
        <v>5753</v>
      </c>
      <c r="C2124" s="45" t="s">
        <v>5754</v>
      </c>
      <c r="D2124" s="47"/>
      <c r="E2124" s="47"/>
    </row>
    <row r="2125" spans="1:5" ht="23.25" x14ac:dyDescent="0.35">
      <c r="A2125" s="43" t="s">
        <v>5755</v>
      </c>
      <c r="C2125" s="45" t="s">
        <v>5756</v>
      </c>
      <c r="D2125" s="47"/>
      <c r="E2125" s="47"/>
    </row>
    <row r="2126" spans="1:5" ht="23.25" x14ac:dyDescent="0.35">
      <c r="A2126" s="43" t="s">
        <v>5757</v>
      </c>
      <c r="C2126" s="45" t="s">
        <v>5758</v>
      </c>
      <c r="D2126" s="47"/>
      <c r="E2126" s="47"/>
    </row>
    <row r="2127" spans="1:5" ht="23.25" x14ac:dyDescent="0.35">
      <c r="A2127" s="43" t="s">
        <v>5759</v>
      </c>
      <c r="C2127" s="45" t="s">
        <v>5760</v>
      </c>
      <c r="D2127" s="47"/>
      <c r="E2127" s="47"/>
    </row>
    <row r="2128" spans="1:5" ht="23.25" x14ac:dyDescent="0.35">
      <c r="A2128" s="43" t="s">
        <v>5761</v>
      </c>
      <c r="C2128" s="45" t="s">
        <v>5762</v>
      </c>
      <c r="D2128" s="47"/>
      <c r="E2128" s="47"/>
    </row>
    <row r="2129" spans="1:5" ht="33.75" customHeight="1" x14ac:dyDescent="0.35">
      <c r="A2129" s="43" t="s">
        <v>5763</v>
      </c>
      <c r="C2129" s="45" t="s">
        <v>5764</v>
      </c>
      <c r="D2129" s="47"/>
      <c r="E2129" s="47"/>
    </row>
    <row r="2130" spans="1:5" ht="23.25" x14ac:dyDescent="0.35">
      <c r="A2130" s="43" t="s">
        <v>5765</v>
      </c>
      <c r="B2130" s="44" t="s">
        <v>5766</v>
      </c>
      <c r="D2130" s="47"/>
      <c r="E2130" s="47" t="s">
        <v>5767</v>
      </c>
    </row>
    <row r="2131" spans="1:5" ht="23.25" x14ac:dyDescent="0.35">
      <c r="A2131" s="43" t="s">
        <v>5765</v>
      </c>
      <c r="B2131" s="44" t="s">
        <v>5768</v>
      </c>
      <c r="D2131" s="47" t="s">
        <v>5769</v>
      </c>
      <c r="E2131" s="47"/>
    </row>
    <row r="2132" spans="1:5" ht="23.25" x14ac:dyDescent="0.35">
      <c r="A2132" s="43" t="s">
        <v>5753</v>
      </c>
      <c r="B2132" s="44" t="s">
        <v>5770</v>
      </c>
      <c r="C2132" s="45" t="s">
        <v>5771</v>
      </c>
      <c r="D2132" s="47" t="s">
        <v>5772</v>
      </c>
      <c r="E2132" s="47"/>
    </row>
    <row r="2133" spans="1:5" ht="23.25" x14ac:dyDescent="0.35">
      <c r="A2133" s="43" t="s">
        <v>5773</v>
      </c>
      <c r="B2133" s="44" t="s">
        <v>5774</v>
      </c>
      <c r="C2133" s="45" t="s">
        <v>5775</v>
      </c>
      <c r="D2133" s="47" t="s">
        <v>5776</v>
      </c>
      <c r="E2133" s="47"/>
    </row>
    <row r="2134" spans="1:5" ht="42" x14ac:dyDescent="0.35">
      <c r="A2134" s="169" t="s">
        <v>5777</v>
      </c>
      <c r="B2134" s="44" t="s">
        <v>5778</v>
      </c>
      <c r="D2134" s="47"/>
      <c r="E2134" s="47"/>
    </row>
    <row r="2135" spans="1:5" ht="23.25" x14ac:dyDescent="0.35">
      <c r="A2135" s="169" t="s">
        <v>5779</v>
      </c>
      <c r="B2135" s="44" t="s">
        <v>5780</v>
      </c>
      <c r="D2135" s="47"/>
      <c r="E2135" s="47" t="s">
        <v>5781</v>
      </c>
    </row>
    <row r="2136" spans="1:5" ht="23.25" x14ac:dyDescent="0.35">
      <c r="A2136" s="169" t="s">
        <v>5782</v>
      </c>
      <c r="B2136" s="44" t="s">
        <v>5783</v>
      </c>
      <c r="D2136" s="47"/>
      <c r="E2136" s="47"/>
    </row>
    <row r="2137" spans="1:5" ht="23.25" x14ac:dyDescent="0.35">
      <c r="A2137" s="169" t="s">
        <v>5784</v>
      </c>
      <c r="B2137" s="44" t="s">
        <v>5785</v>
      </c>
      <c r="D2137" s="47"/>
      <c r="E2137" s="47"/>
    </row>
    <row r="2138" spans="1:5" ht="23.25" x14ac:dyDescent="0.35">
      <c r="A2138" s="169" t="s">
        <v>5786</v>
      </c>
      <c r="C2138" s="45" t="s">
        <v>5787</v>
      </c>
      <c r="D2138" s="47"/>
      <c r="E2138" s="47"/>
    </row>
    <row r="2139" spans="1:5" ht="23.25" x14ac:dyDescent="0.35">
      <c r="A2139" s="169" t="s">
        <v>5788</v>
      </c>
      <c r="D2139" s="47" t="s">
        <v>5789</v>
      </c>
      <c r="E2139" s="47" t="s">
        <v>5790</v>
      </c>
    </row>
    <row r="2140" spans="1:5" ht="23.25" x14ac:dyDescent="0.35">
      <c r="A2140" s="169" t="s">
        <v>5791</v>
      </c>
      <c r="B2140" s="44" t="s">
        <v>5792</v>
      </c>
      <c r="C2140" s="45" t="s">
        <v>5793</v>
      </c>
      <c r="D2140" s="47"/>
      <c r="E2140" s="47"/>
    </row>
    <row r="2141" spans="1:5" ht="42" x14ac:dyDescent="0.35">
      <c r="A2141" s="169" t="s">
        <v>5794</v>
      </c>
      <c r="B2141" s="44" t="s">
        <v>5795</v>
      </c>
      <c r="D2141" s="47" t="s">
        <v>5796</v>
      </c>
      <c r="E2141" s="47"/>
    </row>
    <row r="2142" spans="1:5" ht="23.25" x14ac:dyDescent="0.35">
      <c r="A2142" s="169" t="s">
        <v>5797</v>
      </c>
      <c r="B2142" s="44" t="s">
        <v>5798</v>
      </c>
      <c r="D2142" s="47"/>
      <c r="E2142" s="47"/>
    </row>
    <row r="2143" spans="1:5" ht="23.25" customHeight="1" x14ac:dyDescent="0.35">
      <c r="A2143" s="169" t="s">
        <v>5799</v>
      </c>
      <c r="B2143" s="44" t="s">
        <v>5800</v>
      </c>
      <c r="D2143" s="47"/>
      <c r="E2143" s="47"/>
    </row>
    <row r="2144" spans="1:5" ht="23.25" x14ac:dyDescent="0.35">
      <c r="A2144" s="83" t="s">
        <v>5801</v>
      </c>
      <c r="B2144" s="44" t="s">
        <v>5802</v>
      </c>
      <c r="D2144" s="47"/>
      <c r="E2144" s="47"/>
    </row>
    <row r="2145" spans="1:8" ht="23.25" x14ac:dyDescent="0.35">
      <c r="A2145" s="83" t="s">
        <v>5803</v>
      </c>
      <c r="B2145" s="44" t="s">
        <v>5804</v>
      </c>
      <c r="D2145" s="47"/>
      <c r="E2145" s="47"/>
    </row>
    <row r="2146" spans="1:8" ht="23.25" x14ac:dyDescent="0.35">
      <c r="A2146" s="83" t="s">
        <v>5805</v>
      </c>
      <c r="B2146" s="44" t="s">
        <v>5806</v>
      </c>
      <c r="D2146" s="47"/>
      <c r="E2146" s="47"/>
    </row>
    <row r="2147" spans="1:8" ht="23.25" x14ac:dyDescent="0.35">
      <c r="A2147" s="83" t="s">
        <v>5807</v>
      </c>
      <c r="B2147" s="44" t="s">
        <v>5808</v>
      </c>
      <c r="C2147" s="263" t="s">
        <v>5809</v>
      </c>
      <c r="D2147" s="47" t="s">
        <v>5810</v>
      </c>
      <c r="E2147" s="264" t="s">
        <v>5811</v>
      </c>
    </row>
    <row r="2148" spans="1:8" ht="23.25" x14ac:dyDescent="0.35">
      <c r="A2148" s="83" t="s">
        <v>5812</v>
      </c>
      <c r="B2148" s="44" t="s">
        <v>5813</v>
      </c>
      <c r="C2148" s="263" t="s">
        <v>5814</v>
      </c>
      <c r="D2148" s="47"/>
      <c r="E2148" s="47"/>
    </row>
    <row r="2149" spans="1:8" ht="42" x14ac:dyDescent="0.35">
      <c r="A2149" s="265" t="s">
        <v>5815</v>
      </c>
      <c r="B2149" s="44" t="s">
        <v>5816</v>
      </c>
      <c r="C2149" s="263"/>
      <c r="D2149" s="47"/>
      <c r="E2149" s="47"/>
    </row>
    <row r="2150" spans="1:8" ht="23.25" x14ac:dyDescent="0.35">
      <c r="A2150" s="83" t="s">
        <v>5817</v>
      </c>
      <c r="B2150" s="44" t="s">
        <v>5818</v>
      </c>
      <c r="D2150" s="47" t="s">
        <v>5819</v>
      </c>
      <c r="E2150" s="47"/>
    </row>
    <row r="2151" spans="1:8" ht="23.25" x14ac:dyDescent="0.35">
      <c r="A2151" s="83" t="s">
        <v>5820</v>
      </c>
      <c r="B2151" s="44" t="s">
        <v>5821</v>
      </c>
      <c r="D2151" s="47"/>
      <c r="E2151" s="47"/>
    </row>
    <row r="2152" spans="1:8" ht="23.25" x14ac:dyDescent="0.35">
      <c r="A2152" s="83" t="s">
        <v>5822</v>
      </c>
      <c r="C2152" s="45" t="s">
        <v>5823</v>
      </c>
      <c r="D2152" s="47"/>
      <c r="E2152" s="47"/>
    </row>
    <row r="2153" spans="1:8" ht="23.25" x14ac:dyDescent="0.35">
      <c r="A2153" s="83" t="s">
        <v>5824</v>
      </c>
      <c r="B2153" s="44" t="s">
        <v>5825</v>
      </c>
      <c r="D2153" s="47"/>
      <c r="E2153" s="47"/>
    </row>
    <row r="2154" spans="1:8" ht="26.25" customHeight="1" x14ac:dyDescent="0.35">
      <c r="A2154" s="83" t="s">
        <v>5826</v>
      </c>
      <c r="B2154" s="44" t="s">
        <v>5827</v>
      </c>
      <c r="D2154" s="47"/>
      <c r="E2154" s="47"/>
    </row>
    <row r="2155" spans="1:8" ht="21" customHeight="1" x14ac:dyDescent="0.35">
      <c r="A2155" s="83" t="s">
        <v>5828</v>
      </c>
      <c r="B2155" s="44" t="s">
        <v>5829</v>
      </c>
      <c r="D2155" s="47"/>
      <c r="E2155" s="47"/>
    </row>
    <row r="2156" spans="1:8" ht="23.25" x14ac:dyDescent="0.35">
      <c r="A2156" s="83" t="s">
        <v>5830</v>
      </c>
      <c r="B2156" s="44" t="s">
        <v>5831</v>
      </c>
      <c r="D2156" s="47"/>
      <c r="E2156" s="47"/>
      <c r="F2156" s="60" t="s">
        <v>5832</v>
      </c>
      <c r="G2156" s="266" t="s">
        <v>5833</v>
      </c>
      <c r="H2156" s="45" t="s">
        <v>5834</v>
      </c>
    </row>
    <row r="2157" spans="1:8" ht="23.25" x14ac:dyDescent="0.35">
      <c r="A2157" s="83" t="s">
        <v>5835</v>
      </c>
      <c r="B2157" s="44" t="s">
        <v>5836</v>
      </c>
      <c r="C2157" s="45" t="s">
        <v>5837</v>
      </c>
      <c r="D2157" s="45" t="s">
        <v>5838</v>
      </c>
      <c r="E2157" s="47"/>
      <c r="F2157" s="60"/>
      <c r="G2157" s="266"/>
    </row>
    <row r="2158" spans="1:8" ht="23.25" x14ac:dyDescent="0.35">
      <c r="A2158" s="83" t="s">
        <v>5839</v>
      </c>
      <c r="B2158" s="44" t="s">
        <v>5840</v>
      </c>
      <c r="C2158" s="45" t="s">
        <v>5841</v>
      </c>
      <c r="D2158" s="63" t="s">
        <v>5842</v>
      </c>
      <c r="E2158" s="223" t="s">
        <v>5843</v>
      </c>
      <c r="G2158" s="60" t="s">
        <v>5844</v>
      </c>
    </row>
    <row r="2159" spans="1:8" ht="23.25" x14ac:dyDescent="0.35">
      <c r="A2159" s="83" t="s">
        <v>5839</v>
      </c>
      <c r="B2159" s="44" t="s">
        <v>5845</v>
      </c>
      <c r="C2159" s="45" t="s">
        <v>5846</v>
      </c>
      <c r="D2159" s="63"/>
      <c r="E2159" s="47"/>
      <c r="F2159" s="223"/>
      <c r="G2159" s="266"/>
    </row>
    <row r="2160" spans="1:8" ht="23.25" x14ac:dyDescent="0.35">
      <c r="A2160" s="83" t="s">
        <v>5847</v>
      </c>
      <c r="B2160" s="44" t="s">
        <v>5848</v>
      </c>
      <c r="D2160" s="45" t="s">
        <v>5844</v>
      </c>
      <c r="E2160" s="47" t="s">
        <v>5834</v>
      </c>
      <c r="F2160" s="60"/>
      <c r="G2160" s="60"/>
    </row>
    <row r="2161" spans="1:5" ht="23.25" x14ac:dyDescent="0.35">
      <c r="A2161" s="83" t="s">
        <v>5849</v>
      </c>
      <c r="B2161" s="44" t="s">
        <v>5850</v>
      </c>
      <c r="D2161" s="45" t="s">
        <v>5851</v>
      </c>
      <c r="E2161" s="47"/>
    </row>
    <row r="2162" spans="1:5" ht="30.75" customHeight="1" x14ac:dyDescent="0.35">
      <c r="A2162" s="83" t="s">
        <v>5852</v>
      </c>
      <c r="C2162" s="45" t="s">
        <v>5853</v>
      </c>
      <c r="D2162" s="45" t="s">
        <v>5854</v>
      </c>
      <c r="E2162" s="47"/>
    </row>
    <row r="2163" spans="1:5" ht="23.25" x14ac:dyDescent="0.35">
      <c r="A2163" s="83" t="s">
        <v>5855</v>
      </c>
      <c r="B2163" s="44" t="s">
        <v>5856</v>
      </c>
      <c r="C2163" s="45" t="s">
        <v>5857</v>
      </c>
      <c r="D2163" s="45" t="s">
        <v>5858</v>
      </c>
      <c r="E2163" s="47"/>
    </row>
    <row r="2164" spans="1:5" ht="23.25" x14ac:dyDescent="0.35">
      <c r="A2164" s="83" t="s">
        <v>5859</v>
      </c>
      <c r="C2164" s="45" t="s">
        <v>5860</v>
      </c>
      <c r="D2164" s="47"/>
      <c r="E2164" s="47"/>
    </row>
    <row r="2165" spans="1:5" ht="23.25" x14ac:dyDescent="0.35">
      <c r="A2165" s="43" t="s">
        <v>5861</v>
      </c>
      <c r="B2165" s="44" t="s">
        <v>5862</v>
      </c>
      <c r="D2165" s="47"/>
      <c r="E2165" s="47"/>
    </row>
    <row r="2166" spans="1:5" ht="23.25" x14ac:dyDescent="0.35">
      <c r="A2166" s="175" t="s">
        <v>5863</v>
      </c>
      <c r="B2166" s="44" t="s">
        <v>5864</v>
      </c>
      <c r="D2166" s="47"/>
      <c r="E2166" s="47" t="s">
        <v>5865</v>
      </c>
    </row>
    <row r="2167" spans="1:5" ht="23.25" x14ac:dyDescent="0.35">
      <c r="A2167" s="175" t="s">
        <v>5866</v>
      </c>
      <c r="B2167" s="44" t="s">
        <v>5867</v>
      </c>
      <c r="D2167" s="47"/>
      <c r="E2167" s="47"/>
    </row>
    <row r="2168" spans="1:5" ht="23.25" x14ac:dyDescent="0.35">
      <c r="A2168" s="175" t="s">
        <v>5868</v>
      </c>
      <c r="B2168" s="44" t="s">
        <v>5869</v>
      </c>
      <c r="D2168" s="47"/>
      <c r="E2168" s="47"/>
    </row>
    <row r="2169" spans="1:5" ht="23.25" x14ac:dyDescent="0.35">
      <c r="A2169" s="175" t="s">
        <v>5870</v>
      </c>
      <c r="B2169" s="44" t="s">
        <v>5871</v>
      </c>
      <c r="D2169" s="47"/>
      <c r="E2169" s="47"/>
    </row>
    <row r="2170" spans="1:5" ht="30.75" customHeight="1" x14ac:dyDescent="0.35">
      <c r="A2170" s="175" t="s">
        <v>5872</v>
      </c>
      <c r="B2170" s="44" t="s">
        <v>5873</v>
      </c>
      <c r="D2170" s="47"/>
      <c r="E2170" s="47"/>
    </row>
    <row r="2171" spans="1:5" ht="30.75" customHeight="1" x14ac:dyDescent="0.35">
      <c r="A2171" s="175" t="s">
        <v>5874</v>
      </c>
      <c r="B2171" s="44" t="s">
        <v>5875</v>
      </c>
      <c r="D2171" s="47"/>
      <c r="E2171" s="47"/>
    </row>
    <row r="2172" spans="1:5" ht="30.75" customHeight="1" x14ac:dyDescent="0.35">
      <c r="A2172" s="175" t="s">
        <v>5876</v>
      </c>
      <c r="B2172" s="44" t="s">
        <v>5877</v>
      </c>
      <c r="D2172" s="47"/>
      <c r="E2172" s="47"/>
    </row>
    <row r="2173" spans="1:5" ht="23.25" x14ac:dyDescent="0.35">
      <c r="A2173" s="175" t="s">
        <v>5878</v>
      </c>
      <c r="B2173" s="44" t="s">
        <v>5879</v>
      </c>
      <c r="D2173" s="47"/>
      <c r="E2173" s="47"/>
    </row>
    <row r="2174" spans="1:5" ht="23.25" x14ac:dyDescent="0.35">
      <c r="A2174" s="175" t="s">
        <v>5872</v>
      </c>
      <c r="B2174" s="44" t="s">
        <v>5873</v>
      </c>
      <c r="C2174" s="45" t="s">
        <v>5880</v>
      </c>
      <c r="D2174" s="47" t="s">
        <v>5875</v>
      </c>
      <c r="E2174" s="47"/>
    </row>
    <row r="2175" spans="1:5" ht="23.25" x14ac:dyDescent="0.35">
      <c r="A2175" s="175" t="s">
        <v>5881</v>
      </c>
      <c r="B2175" s="44" t="s">
        <v>5882</v>
      </c>
      <c r="C2175" s="45" t="s">
        <v>5883</v>
      </c>
      <c r="D2175" s="47"/>
      <c r="E2175" s="47"/>
    </row>
    <row r="2176" spans="1:5" ht="23.25" x14ac:dyDescent="0.35">
      <c r="A2176" s="175" t="s">
        <v>5884</v>
      </c>
      <c r="B2176" s="44" t="s">
        <v>5885</v>
      </c>
      <c r="D2176" s="47"/>
      <c r="E2176" s="47"/>
    </row>
    <row r="2177" spans="1:5" ht="23.25" x14ac:dyDescent="0.35">
      <c r="A2177" s="43" t="s">
        <v>5886</v>
      </c>
      <c r="B2177" s="44" t="s">
        <v>835</v>
      </c>
      <c r="D2177" s="47"/>
      <c r="E2177" s="47" t="s">
        <v>5887</v>
      </c>
    </row>
    <row r="2178" spans="1:5" ht="23.25" x14ac:dyDescent="0.35">
      <c r="A2178" s="43" t="s">
        <v>5888</v>
      </c>
      <c r="D2178" s="47"/>
      <c r="E2178" s="47" t="s">
        <v>5889</v>
      </c>
    </row>
    <row r="2179" spans="1:5" ht="23.25" x14ac:dyDescent="0.35">
      <c r="A2179" s="43" t="s">
        <v>5890</v>
      </c>
      <c r="B2179" s="44" t="s">
        <v>5891</v>
      </c>
      <c r="D2179" s="47"/>
      <c r="E2179" s="47" t="s">
        <v>5892</v>
      </c>
    </row>
    <row r="2180" spans="1:5" ht="23.25" x14ac:dyDescent="0.35">
      <c r="A2180" s="43" t="s">
        <v>5234</v>
      </c>
      <c r="B2180" s="44" t="s">
        <v>5893</v>
      </c>
      <c r="C2180" s="45" t="s">
        <v>5894</v>
      </c>
      <c r="D2180" s="47" t="s">
        <v>5895</v>
      </c>
      <c r="E2180" s="47" t="s">
        <v>5896</v>
      </c>
    </row>
    <row r="2181" spans="1:5" ht="23.25" x14ac:dyDescent="0.35">
      <c r="A2181" s="43" t="s">
        <v>5897</v>
      </c>
      <c r="C2181" s="45" t="s">
        <v>5898</v>
      </c>
      <c r="D2181" s="47"/>
      <c r="E2181" s="47" t="s">
        <v>5899</v>
      </c>
    </row>
    <row r="2182" spans="1:5" ht="23.25" x14ac:dyDescent="0.35">
      <c r="A2182" s="43" t="s">
        <v>5900</v>
      </c>
      <c r="B2182" s="44" t="s">
        <v>5901</v>
      </c>
      <c r="D2182" s="47" t="s">
        <v>1960</v>
      </c>
      <c r="E2182" s="47"/>
    </row>
    <row r="2183" spans="1:5" ht="23.25" x14ac:dyDescent="0.35">
      <c r="A2183" s="43" t="s">
        <v>5902</v>
      </c>
      <c r="B2183" s="44" t="s">
        <v>5903</v>
      </c>
      <c r="C2183" s="761" t="s">
        <v>5904</v>
      </c>
      <c r="D2183" s="761"/>
      <c r="E2183" s="761"/>
    </row>
    <row r="2184" spans="1:5" ht="23.25" x14ac:dyDescent="0.35">
      <c r="A2184" s="43" t="s">
        <v>5905</v>
      </c>
    </row>
    <row r="2185" spans="1:5" ht="23.25" x14ac:dyDescent="0.35">
      <c r="A2185" s="43" t="s">
        <v>5906</v>
      </c>
      <c r="B2185" s="44" t="s">
        <v>5907</v>
      </c>
    </row>
    <row r="2186" spans="1:5" ht="23.25" x14ac:dyDescent="0.35">
      <c r="A2186" s="43" t="s">
        <v>5908</v>
      </c>
      <c r="B2186" s="44" t="s">
        <v>5909</v>
      </c>
    </row>
    <row r="2187" spans="1:5" ht="23.25" x14ac:dyDescent="0.35">
      <c r="A2187" s="43" t="s">
        <v>5910</v>
      </c>
      <c r="B2187" s="44" t="s">
        <v>5911</v>
      </c>
      <c r="D2187" s="47"/>
      <c r="E2187" s="47"/>
    </row>
    <row r="2188" spans="1:5" ht="23.25" x14ac:dyDescent="0.35">
      <c r="A2188" s="43" t="s">
        <v>5912</v>
      </c>
      <c r="B2188" s="44" t="s">
        <v>5913</v>
      </c>
      <c r="D2188" s="47"/>
      <c r="E2188" s="47"/>
    </row>
    <row r="2189" spans="1:5" ht="23.25" x14ac:dyDescent="0.35">
      <c r="A2189" s="43" t="s">
        <v>5914</v>
      </c>
      <c r="C2189" s="45" t="s">
        <v>5915</v>
      </c>
      <c r="D2189" s="47"/>
      <c r="E2189" s="47"/>
    </row>
    <row r="2190" spans="1:5" ht="23.25" x14ac:dyDescent="0.35">
      <c r="A2190" s="43" t="s">
        <v>5916</v>
      </c>
      <c r="C2190" s="45" t="s">
        <v>5917</v>
      </c>
      <c r="D2190" s="47"/>
      <c r="E2190" s="47"/>
    </row>
    <row r="2191" spans="1:5" ht="23.25" x14ac:dyDescent="0.35">
      <c r="A2191" s="43" t="s">
        <v>5918</v>
      </c>
      <c r="B2191" s="44" t="s">
        <v>5919</v>
      </c>
      <c r="D2191" s="47"/>
      <c r="E2191" s="47"/>
    </row>
    <row r="2192" spans="1:5" ht="23.25" x14ac:dyDescent="0.35">
      <c r="A2192" s="43" t="s">
        <v>5920</v>
      </c>
      <c r="B2192" s="44" t="s">
        <v>5921</v>
      </c>
      <c r="D2192" s="47"/>
      <c r="E2192" s="47"/>
    </row>
    <row r="2193" spans="1:7" ht="23.25" x14ac:dyDescent="0.35">
      <c r="A2193" s="43" t="s">
        <v>5922</v>
      </c>
      <c r="B2193" s="44" t="s">
        <v>5923</v>
      </c>
      <c r="D2193" s="47"/>
      <c r="E2193" s="47" t="s">
        <v>5924</v>
      </c>
    </row>
    <row r="2194" spans="1:7" ht="23.25" x14ac:dyDescent="0.35">
      <c r="A2194" s="43" t="s">
        <v>5925</v>
      </c>
      <c r="D2194" s="47"/>
      <c r="E2194" s="47" t="s">
        <v>5926</v>
      </c>
    </row>
    <row r="2195" spans="1:7" ht="23.25" x14ac:dyDescent="0.35">
      <c r="A2195" s="43" t="s">
        <v>5927</v>
      </c>
      <c r="B2195" s="44" t="s">
        <v>5928</v>
      </c>
      <c r="D2195" s="47"/>
      <c r="E2195" s="47" t="s">
        <v>5929</v>
      </c>
    </row>
    <row r="2196" spans="1:7" ht="23.25" x14ac:dyDescent="0.35">
      <c r="A2196" s="43" t="s">
        <v>5930</v>
      </c>
      <c r="B2196" s="44" t="s">
        <v>5806</v>
      </c>
      <c r="D2196" s="47"/>
      <c r="E2196" s="47"/>
    </row>
    <row r="2197" spans="1:7" ht="23.25" x14ac:dyDescent="0.35">
      <c r="A2197" s="43" t="s">
        <v>5931</v>
      </c>
      <c r="D2197" s="47"/>
      <c r="E2197" s="47" t="s">
        <v>5932</v>
      </c>
    </row>
    <row r="2198" spans="1:7" ht="23.25" x14ac:dyDescent="0.35">
      <c r="A2198" s="43" t="s">
        <v>5933</v>
      </c>
      <c r="B2198" s="44" t="s">
        <v>5934</v>
      </c>
      <c r="D2198" s="47"/>
      <c r="E2198" s="47"/>
    </row>
    <row r="2199" spans="1:7" ht="30" customHeight="1" x14ac:dyDescent="0.35">
      <c r="A2199" s="43" t="s">
        <v>5935</v>
      </c>
      <c r="B2199" s="44" t="s">
        <v>5936</v>
      </c>
      <c r="D2199" s="47"/>
      <c r="E2199" s="47" t="s">
        <v>5937</v>
      </c>
    </row>
    <row r="2200" spans="1:7" ht="23.25" x14ac:dyDescent="0.35">
      <c r="A2200" s="43" t="s">
        <v>5938</v>
      </c>
      <c r="B2200" s="44" t="s">
        <v>5939</v>
      </c>
      <c r="D2200" s="47" t="s">
        <v>5940</v>
      </c>
      <c r="E2200" s="47" t="s">
        <v>5941</v>
      </c>
    </row>
    <row r="2201" spans="1:7" ht="23.25" x14ac:dyDescent="0.35">
      <c r="A2201" s="43" t="s">
        <v>5942</v>
      </c>
      <c r="B2201" s="44" t="s">
        <v>1619</v>
      </c>
      <c r="D2201" s="47"/>
      <c r="E2201" s="47"/>
    </row>
    <row r="2202" spans="1:7" ht="23.25" x14ac:dyDescent="0.35">
      <c r="A2202" s="43" t="s">
        <v>5943</v>
      </c>
      <c r="B2202" s="44" t="s">
        <v>5944</v>
      </c>
      <c r="D2202" s="47" t="s">
        <v>5945</v>
      </c>
      <c r="E2202" s="47"/>
    </row>
    <row r="2203" spans="1:7" ht="23.25" x14ac:dyDescent="0.35">
      <c r="A2203" s="43" t="s">
        <v>5946</v>
      </c>
      <c r="B2203" s="44" t="s">
        <v>5947</v>
      </c>
      <c r="C2203" s="77" t="s">
        <v>5948</v>
      </c>
      <c r="D2203" s="243" t="s">
        <v>5949</v>
      </c>
      <c r="E2203" s="47" t="s">
        <v>5950</v>
      </c>
      <c r="G2203" s="38" t="s">
        <v>5951</v>
      </c>
    </row>
    <row r="2204" spans="1:7" ht="23.25" x14ac:dyDescent="0.35">
      <c r="A2204" s="43" t="s">
        <v>5952</v>
      </c>
      <c r="B2204" s="44" t="s">
        <v>5953</v>
      </c>
      <c r="D2204" s="47"/>
      <c r="E2204" s="47" t="s">
        <v>5954</v>
      </c>
    </row>
    <row r="2205" spans="1:7" ht="23.25" x14ac:dyDescent="0.35">
      <c r="A2205" s="43" t="s">
        <v>5955</v>
      </c>
      <c r="C2205" s="45" t="s">
        <v>5956</v>
      </c>
      <c r="D2205" s="47"/>
      <c r="E2205" s="47"/>
    </row>
    <row r="2206" spans="1:7" ht="23.25" x14ac:dyDescent="0.35">
      <c r="A2206" s="43" t="s">
        <v>5957</v>
      </c>
      <c r="B2206" s="44" t="s">
        <v>5958</v>
      </c>
      <c r="D2206" s="47"/>
      <c r="E2206" s="47"/>
    </row>
    <row r="2207" spans="1:7" ht="23.25" x14ac:dyDescent="0.35">
      <c r="A2207" s="43" t="s">
        <v>5959</v>
      </c>
      <c r="B2207" s="44" t="s">
        <v>5960</v>
      </c>
      <c r="D2207" s="47" t="s">
        <v>5961</v>
      </c>
      <c r="E2207" s="47"/>
    </row>
    <row r="2208" spans="1:7" ht="23.25" x14ac:dyDescent="0.35">
      <c r="A2208" s="43" t="s">
        <v>5962</v>
      </c>
      <c r="B2208" s="44" t="s">
        <v>5963</v>
      </c>
      <c r="C2208" s="45" t="s">
        <v>5964</v>
      </c>
      <c r="D2208" s="47" t="s">
        <v>5965</v>
      </c>
      <c r="E2208" s="47"/>
    </row>
    <row r="2209" spans="1:5" ht="23.25" x14ac:dyDescent="0.35">
      <c r="A2209" s="43" t="s">
        <v>5966</v>
      </c>
      <c r="B2209" s="44" t="s">
        <v>5967</v>
      </c>
      <c r="E2209" s="47" t="s">
        <v>5968</v>
      </c>
    </row>
    <row r="2210" spans="1:5" ht="23.25" x14ac:dyDescent="0.35">
      <c r="A2210" s="43" t="s">
        <v>5969</v>
      </c>
      <c r="B2210" s="44" t="s">
        <v>428</v>
      </c>
      <c r="D2210" s="47"/>
      <c r="E2210" s="47" t="s">
        <v>5970</v>
      </c>
    </row>
    <row r="2211" spans="1:5" ht="23.25" x14ac:dyDescent="0.35">
      <c r="A2211" s="43" t="s">
        <v>5971</v>
      </c>
      <c r="B2211" s="44" t="s">
        <v>5972</v>
      </c>
      <c r="D2211" s="47"/>
      <c r="E2211" s="47"/>
    </row>
    <row r="2212" spans="1:5" ht="23.25" x14ac:dyDescent="0.35">
      <c r="A2212" s="43" t="s">
        <v>5973</v>
      </c>
      <c r="B2212" s="44" t="s">
        <v>5974</v>
      </c>
      <c r="D2212" s="47"/>
      <c r="E2212" s="47"/>
    </row>
    <row r="2213" spans="1:5" ht="23.25" x14ac:dyDescent="0.35">
      <c r="A2213" s="43" t="s">
        <v>5975</v>
      </c>
      <c r="B2213" s="44" t="s">
        <v>794</v>
      </c>
      <c r="D2213" s="47"/>
      <c r="E2213" s="47" t="s">
        <v>5976</v>
      </c>
    </row>
    <row r="2214" spans="1:5" ht="23.25" x14ac:dyDescent="0.35">
      <c r="A2214" s="43" t="s">
        <v>5977</v>
      </c>
      <c r="D2214" s="47"/>
      <c r="E2214" s="47" t="s">
        <v>5978</v>
      </c>
    </row>
    <row r="2215" spans="1:5" ht="23.25" x14ac:dyDescent="0.35">
      <c r="A2215" s="43" t="s">
        <v>5979</v>
      </c>
      <c r="B2215" s="44" t="s">
        <v>5980</v>
      </c>
      <c r="D2215" s="47"/>
      <c r="E2215" s="47" t="s">
        <v>5981</v>
      </c>
    </row>
    <row r="2216" spans="1:5" ht="23.25" x14ac:dyDescent="0.35">
      <c r="A2216" s="43" t="s">
        <v>5982</v>
      </c>
      <c r="B2216" s="44" t="s">
        <v>5983</v>
      </c>
      <c r="D2216" s="47"/>
      <c r="E2216" s="47"/>
    </row>
    <row r="2217" spans="1:5" ht="23.25" x14ac:dyDescent="0.35">
      <c r="A2217" s="43" t="s">
        <v>5984</v>
      </c>
      <c r="B2217" s="44" t="s">
        <v>5985</v>
      </c>
      <c r="D2217" s="47"/>
      <c r="E2217" s="47"/>
    </row>
    <row r="2218" spans="1:5" ht="23.25" x14ac:dyDescent="0.35">
      <c r="A2218" s="43" t="s">
        <v>5986</v>
      </c>
      <c r="C2218" s="45" t="s">
        <v>5987</v>
      </c>
      <c r="D2218" s="47"/>
      <c r="E2218" s="47"/>
    </row>
    <row r="2219" spans="1:5" ht="23.25" x14ac:dyDescent="0.35">
      <c r="A2219" s="43" t="s">
        <v>5988</v>
      </c>
      <c r="C2219" s="45" t="s">
        <v>5989</v>
      </c>
      <c r="D2219" s="47"/>
      <c r="E2219" s="47"/>
    </row>
    <row r="2220" spans="1:5" ht="23.25" x14ac:dyDescent="0.35">
      <c r="A2220" s="43" t="s">
        <v>5990</v>
      </c>
      <c r="C2220" s="45" t="s">
        <v>5991</v>
      </c>
      <c r="D2220" s="47"/>
      <c r="E2220" s="47"/>
    </row>
    <row r="2221" spans="1:5" ht="23.25" x14ac:dyDescent="0.35">
      <c r="A2221" s="43" t="s">
        <v>5992</v>
      </c>
      <c r="B2221" s="44" t="s">
        <v>5993</v>
      </c>
      <c r="D2221" s="47" t="s">
        <v>5994</v>
      </c>
      <c r="E2221" s="47"/>
    </row>
    <row r="2222" spans="1:5" ht="23.25" x14ac:dyDescent="0.35">
      <c r="A2222" s="43" t="s">
        <v>5995</v>
      </c>
      <c r="C2222" s="45" t="s">
        <v>5996</v>
      </c>
      <c r="D2222" s="47"/>
      <c r="E2222" s="47"/>
    </row>
    <row r="2223" spans="1:5" ht="23.25" x14ac:dyDescent="0.35">
      <c r="A2223" s="43" t="s">
        <v>5997</v>
      </c>
      <c r="B2223" s="44" t="s">
        <v>5998</v>
      </c>
      <c r="D2223" s="47"/>
      <c r="E2223" s="47" t="s">
        <v>5999</v>
      </c>
    </row>
    <row r="2224" spans="1:5" ht="23.25" x14ac:dyDescent="0.35">
      <c r="A2224" s="43" t="s">
        <v>6000</v>
      </c>
      <c r="D2224" s="47"/>
      <c r="E2224" s="47" t="s">
        <v>6001</v>
      </c>
    </row>
    <row r="2225" spans="1:5" ht="23.25" x14ac:dyDescent="0.35">
      <c r="A2225" s="43" t="s">
        <v>6002</v>
      </c>
      <c r="B2225" s="44" t="s">
        <v>6003</v>
      </c>
      <c r="C2225" s="45" t="s">
        <v>6004</v>
      </c>
      <c r="D2225" s="47" t="s">
        <v>5425</v>
      </c>
      <c r="E2225" s="47"/>
    </row>
    <row r="2226" spans="1:5" ht="23.25" x14ac:dyDescent="0.35">
      <c r="A2226" s="43" t="s">
        <v>6005</v>
      </c>
      <c r="B2226" s="44" t="s">
        <v>6006</v>
      </c>
      <c r="D2226" s="47"/>
      <c r="E2226" s="47"/>
    </row>
    <row r="2227" spans="1:5" ht="23.25" x14ac:dyDescent="0.35">
      <c r="A2227" s="43" t="s">
        <v>6007</v>
      </c>
      <c r="B2227" s="44" t="s">
        <v>6008</v>
      </c>
      <c r="D2227" s="47"/>
      <c r="E2227" s="47" t="s">
        <v>6009</v>
      </c>
    </row>
    <row r="2228" spans="1:5" ht="23.25" x14ac:dyDescent="0.35">
      <c r="A2228" s="43" t="s">
        <v>6010</v>
      </c>
      <c r="B2228" s="44" t="s">
        <v>6011</v>
      </c>
      <c r="D2228" s="47"/>
      <c r="E2228" s="47"/>
    </row>
    <row r="2229" spans="1:5" ht="23.25" x14ac:dyDescent="0.35">
      <c r="A2229" s="43" t="s">
        <v>6012</v>
      </c>
      <c r="B2229" s="44" t="s">
        <v>6013</v>
      </c>
      <c r="D2229" s="47"/>
      <c r="E2229" s="47"/>
    </row>
    <row r="2230" spans="1:5" ht="23.25" x14ac:dyDescent="0.35">
      <c r="A2230" s="43" t="s">
        <v>6014</v>
      </c>
      <c r="B2230" s="44" t="s">
        <v>6015</v>
      </c>
      <c r="D2230" s="47"/>
      <c r="E2230" s="47"/>
    </row>
    <row r="2231" spans="1:5" ht="23.25" x14ac:dyDescent="0.35">
      <c r="A2231" s="43" t="s">
        <v>6016</v>
      </c>
      <c r="C2231" s="45" t="s">
        <v>6017</v>
      </c>
      <c r="D2231" s="47"/>
      <c r="E2231" s="47"/>
    </row>
    <row r="2232" spans="1:5" ht="46.5" x14ac:dyDescent="0.35">
      <c r="A2232" s="43" t="s">
        <v>6018</v>
      </c>
      <c r="B2232" s="74" t="s">
        <v>6019</v>
      </c>
      <c r="C2232" s="45" t="s">
        <v>5504</v>
      </c>
      <c r="D2232" s="47" t="s">
        <v>6020</v>
      </c>
      <c r="E2232" s="170" t="s">
        <v>6021</v>
      </c>
    </row>
    <row r="2233" spans="1:5" ht="23.25" x14ac:dyDescent="0.35">
      <c r="A2233" s="43" t="s">
        <v>6022</v>
      </c>
      <c r="B2233" s="44" t="s">
        <v>6023</v>
      </c>
      <c r="D2233" s="47"/>
      <c r="E2233" s="47"/>
    </row>
    <row r="2234" spans="1:5" ht="23.25" x14ac:dyDescent="0.35">
      <c r="A2234" s="43" t="s">
        <v>6024</v>
      </c>
      <c r="B2234" s="44" t="s">
        <v>6025</v>
      </c>
      <c r="C2234" s="45" t="s">
        <v>6026</v>
      </c>
      <c r="D2234" s="47"/>
      <c r="E2234" s="47" t="s">
        <v>6027</v>
      </c>
    </row>
    <row r="2235" spans="1:5" ht="23.25" x14ac:dyDescent="0.35">
      <c r="A2235" s="43" t="s">
        <v>6028</v>
      </c>
      <c r="B2235" s="44" t="s">
        <v>6029</v>
      </c>
      <c r="D2235" s="47"/>
      <c r="E2235" s="47"/>
    </row>
    <row r="2236" spans="1:5" ht="23.25" x14ac:dyDescent="0.35">
      <c r="A2236" s="43" t="s">
        <v>6030</v>
      </c>
      <c r="C2236" s="45" t="s">
        <v>3347</v>
      </c>
      <c r="D2236" s="47"/>
      <c r="E2236" s="47"/>
    </row>
    <row r="2237" spans="1:5" ht="28.5" customHeight="1" x14ac:dyDescent="0.35">
      <c r="A2237" s="43" t="s">
        <v>6031</v>
      </c>
      <c r="B2237" s="44" t="s">
        <v>6032</v>
      </c>
      <c r="C2237" s="45" t="s">
        <v>6033</v>
      </c>
      <c r="D2237" s="47"/>
      <c r="E2237" s="47" t="s">
        <v>6034</v>
      </c>
    </row>
    <row r="2238" spans="1:5" ht="19.5" customHeight="1" x14ac:dyDescent="0.35">
      <c r="A2238" s="43" t="s">
        <v>6035</v>
      </c>
      <c r="B2238" s="44" t="s">
        <v>6036</v>
      </c>
      <c r="D2238" s="47"/>
      <c r="E2238" s="47"/>
    </row>
    <row r="2239" spans="1:5" ht="24.75" customHeight="1" x14ac:dyDescent="0.35">
      <c r="A2239" s="43" t="s">
        <v>6037</v>
      </c>
      <c r="E2239" s="80" t="s">
        <v>6038</v>
      </c>
    </row>
    <row r="2240" spans="1:5" ht="23.25" x14ac:dyDescent="0.35">
      <c r="A2240" s="43" t="s">
        <v>6039</v>
      </c>
      <c r="B2240" s="44" t="s">
        <v>6040</v>
      </c>
      <c r="D2240" s="47"/>
      <c r="E2240" s="47"/>
    </row>
    <row r="2241" spans="1:7" ht="23.25" x14ac:dyDescent="0.35">
      <c r="A2241" s="43" t="s">
        <v>6041</v>
      </c>
      <c r="C2241" s="45" t="s">
        <v>6042</v>
      </c>
      <c r="D2241" s="47"/>
      <c r="E2241" s="47"/>
    </row>
    <row r="2242" spans="1:7" ht="23.25" x14ac:dyDescent="0.35">
      <c r="A2242" s="43" t="s">
        <v>6043</v>
      </c>
      <c r="C2242" s="45" t="s">
        <v>6044</v>
      </c>
      <c r="D2242" s="47"/>
      <c r="E2242" s="47"/>
    </row>
    <row r="2243" spans="1:7" ht="23.25" x14ac:dyDescent="0.35">
      <c r="A2243" s="43" t="s">
        <v>6045</v>
      </c>
      <c r="B2243" s="44" t="s">
        <v>6046</v>
      </c>
      <c r="C2243" s="61" t="s">
        <v>6047</v>
      </c>
      <c r="D2243" s="57" t="s">
        <v>6048</v>
      </c>
      <c r="E2243" s="153" t="s">
        <v>6049</v>
      </c>
    </row>
    <row r="2244" spans="1:7" ht="23.25" x14ac:dyDescent="0.35">
      <c r="A2244" s="43" t="s">
        <v>6018</v>
      </c>
      <c r="B2244" s="44" t="s">
        <v>6050</v>
      </c>
      <c r="C2244" s="77" t="s">
        <v>6051</v>
      </c>
      <c r="D2244" s="46" t="s">
        <v>6052</v>
      </c>
      <c r="E2244" s="47"/>
    </row>
    <row r="2245" spans="1:7" ht="23.25" x14ac:dyDescent="0.35">
      <c r="A2245" s="43" t="s">
        <v>6053</v>
      </c>
      <c r="B2245" s="44" t="s">
        <v>2004</v>
      </c>
      <c r="D2245" s="47"/>
      <c r="E2245" s="47"/>
    </row>
    <row r="2246" spans="1:7" ht="23.25" x14ac:dyDescent="0.35">
      <c r="A2246" s="43" t="s">
        <v>6054</v>
      </c>
      <c r="B2246" s="44" t="s">
        <v>6055</v>
      </c>
      <c r="D2246" s="45" t="s">
        <v>6056</v>
      </c>
      <c r="E2246" s="47"/>
      <c r="G2246" s="38" t="s">
        <v>6057</v>
      </c>
    </row>
    <row r="2247" spans="1:7" ht="23.25" x14ac:dyDescent="0.35">
      <c r="A2247" s="43" t="s">
        <v>6058</v>
      </c>
      <c r="B2247" s="44" t="s">
        <v>1707</v>
      </c>
      <c r="C2247" s="45" t="s">
        <v>6059</v>
      </c>
      <c r="D2247" s="193" t="s">
        <v>6060</v>
      </c>
      <c r="E2247" s="47"/>
    </row>
    <row r="2248" spans="1:7" ht="23.25" x14ac:dyDescent="0.35">
      <c r="A2248" s="43" t="s">
        <v>6061</v>
      </c>
      <c r="D2248" s="47"/>
      <c r="E2248" s="47" t="s">
        <v>6062</v>
      </c>
    </row>
    <row r="2249" spans="1:7" ht="23.25" x14ac:dyDescent="0.35">
      <c r="A2249" s="43" t="s">
        <v>6063</v>
      </c>
      <c r="B2249" s="44" t="s">
        <v>6064</v>
      </c>
      <c r="C2249" s="45" t="s">
        <v>6065</v>
      </c>
      <c r="D2249" s="47"/>
      <c r="E2249" s="47"/>
    </row>
    <row r="2250" spans="1:7" ht="23.25" x14ac:dyDescent="0.35">
      <c r="A2250" s="43" t="s">
        <v>6066</v>
      </c>
      <c r="B2250" s="44" t="s">
        <v>6067</v>
      </c>
      <c r="D2250" s="47"/>
      <c r="E2250" s="47"/>
    </row>
    <row r="2251" spans="1:7" ht="23.25" x14ac:dyDescent="0.35">
      <c r="A2251" s="43" t="s">
        <v>6068</v>
      </c>
      <c r="C2251" s="45" t="s">
        <v>6069</v>
      </c>
      <c r="D2251" s="47"/>
      <c r="E2251" s="47"/>
    </row>
    <row r="2252" spans="1:7" ht="23.25" x14ac:dyDescent="0.35">
      <c r="A2252" s="43" t="s">
        <v>6070</v>
      </c>
      <c r="B2252" s="44" t="s">
        <v>5985</v>
      </c>
      <c r="D2252" s="47"/>
      <c r="E2252" s="47"/>
    </row>
    <row r="2253" spans="1:7" ht="23.25" x14ac:dyDescent="0.35">
      <c r="A2253" s="43" t="s">
        <v>6071</v>
      </c>
      <c r="C2253" s="45" t="s">
        <v>6072</v>
      </c>
      <c r="D2253" s="47"/>
      <c r="E2253" s="47"/>
      <c r="G2253" s="38" t="s">
        <v>6073</v>
      </c>
    </row>
    <row r="2254" spans="1:7" ht="23.25" x14ac:dyDescent="0.35">
      <c r="A2254" s="43" t="s">
        <v>6074</v>
      </c>
      <c r="B2254" s="44" t="s">
        <v>6075</v>
      </c>
      <c r="D2254" s="47"/>
      <c r="E2254" s="47" t="s">
        <v>6076</v>
      </c>
      <c r="G2254" s="38" t="s">
        <v>6077</v>
      </c>
    </row>
    <row r="2255" spans="1:7" ht="23.25" x14ac:dyDescent="0.35">
      <c r="A2255" s="43" t="s">
        <v>6078</v>
      </c>
      <c r="B2255" s="44" t="s">
        <v>6079</v>
      </c>
      <c r="D2255" s="47"/>
      <c r="E2255" s="47"/>
    </row>
    <row r="2256" spans="1:7" ht="23.25" x14ac:dyDescent="0.35">
      <c r="A2256" s="43" t="s">
        <v>6080</v>
      </c>
      <c r="B2256" s="44" t="s">
        <v>3859</v>
      </c>
      <c r="D2256" s="47"/>
      <c r="E2256" s="47" t="s">
        <v>3860</v>
      </c>
    </row>
    <row r="2257" spans="1:8" ht="23.25" x14ac:dyDescent="0.35">
      <c r="A2257" s="43" t="s">
        <v>6081</v>
      </c>
      <c r="C2257" s="45" t="s">
        <v>6082</v>
      </c>
      <c r="D2257" s="47"/>
      <c r="E2257" s="47" t="s">
        <v>6083</v>
      </c>
    </row>
    <row r="2258" spans="1:8" ht="23.25" x14ac:dyDescent="0.35">
      <c r="A2258" s="43" t="s">
        <v>6084</v>
      </c>
      <c r="B2258" s="44" t="s">
        <v>6085</v>
      </c>
      <c r="D2258" s="47"/>
      <c r="E2258" s="47"/>
    </row>
    <row r="2259" spans="1:8" ht="23.25" x14ac:dyDescent="0.35">
      <c r="A2259" s="43" t="s">
        <v>6086</v>
      </c>
      <c r="B2259" s="44" t="s">
        <v>6087</v>
      </c>
      <c r="D2259" s="47"/>
      <c r="E2259" s="47"/>
    </row>
    <row r="2260" spans="1:8" ht="23.25" x14ac:dyDescent="0.35">
      <c r="A2260" s="43" t="s">
        <v>6088</v>
      </c>
      <c r="C2260" s="45" t="s">
        <v>6089</v>
      </c>
      <c r="D2260" s="45" t="s">
        <v>6090</v>
      </c>
      <c r="E2260" s="47"/>
    </row>
    <row r="2261" spans="1:8" ht="23.25" x14ac:dyDescent="0.35">
      <c r="A2261" s="43" t="s">
        <v>6091</v>
      </c>
      <c r="B2261" s="44" t="s">
        <v>6092</v>
      </c>
      <c r="D2261" s="45"/>
      <c r="E2261" s="47"/>
    </row>
    <row r="2262" spans="1:8" ht="23.25" x14ac:dyDescent="0.35">
      <c r="A2262" s="43" t="s">
        <v>6093</v>
      </c>
      <c r="C2262" s="45" t="s">
        <v>6094</v>
      </c>
      <c r="D2262" s="47"/>
      <c r="E2262" s="47"/>
    </row>
    <row r="2263" spans="1:8" ht="23.25" x14ac:dyDescent="0.35">
      <c r="A2263" s="43" t="s">
        <v>6095</v>
      </c>
      <c r="B2263" s="44" t="s">
        <v>6096</v>
      </c>
      <c r="D2263" s="47"/>
      <c r="E2263" s="47"/>
      <c r="H2263" s="73" t="s">
        <v>6097</v>
      </c>
    </row>
    <row r="2264" spans="1:8" ht="23.25" x14ac:dyDescent="0.35">
      <c r="A2264" s="43" t="s">
        <v>6098</v>
      </c>
      <c r="B2264" s="44" t="s">
        <v>6099</v>
      </c>
      <c r="C2264" s="45" t="s">
        <v>6100</v>
      </c>
      <c r="D2264" s="47"/>
      <c r="E2264" s="47"/>
    </row>
    <row r="2265" spans="1:8" ht="23.25" x14ac:dyDescent="0.35">
      <c r="A2265" s="43" t="s">
        <v>6101</v>
      </c>
      <c r="B2265" s="44" t="s">
        <v>3325</v>
      </c>
      <c r="D2265" s="47"/>
      <c r="E2265" s="47"/>
    </row>
    <row r="2266" spans="1:8" ht="23.25" x14ac:dyDescent="0.35">
      <c r="A2266" s="43" t="s">
        <v>6102</v>
      </c>
      <c r="C2266" s="45" t="s">
        <v>6103</v>
      </c>
      <c r="D2266" s="63" t="s">
        <v>6104</v>
      </c>
    </row>
    <row r="2267" spans="1:8" ht="23.25" x14ac:dyDescent="0.35">
      <c r="A2267" s="43" t="s">
        <v>6105</v>
      </c>
      <c r="B2267" s="44" t="s">
        <v>6106</v>
      </c>
      <c r="D2267" s="47" t="s">
        <v>6107</v>
      </c>
      <c r="F2267" s="38" t="s">
        <v>6108</v>
      </c>
    </row>
    <row r="2268" spans="1:8" ht="23.25" x14ac:dyDescent="0.35">
      <c r="A2268" s="43" t="s">
        <v>6109</v>
      </c>
      <c r="B2268" s="44" t="s">
        <v>6110</v>
      </c>
      <c r="C2268" s="45" t="s">
        <v>6111</v>
      </c>
    </row>
    <row r="2269" spans="1:8" ht="23.25" x14ac:dyDescent="0.35">
      <c r="A2269" s="43" t="s">
        <v>6112</v>
      </c>
      <c r="B2269" s="44" t="s">
        <v>6113</v>
      </c>
    </row>
    <row r="2270" spans="1:8" ht="23.25" x14ac:dyDescent="0.35">
      <c r="A2270" s="43" t="s">
        <v>6114</v>
      </c>
      <c r="B2270" s="44" t="s">
        <v>6115</v>
      </c>
      <c r="C2270" s="45" t="s">
        <v>6116</v>
      </c>
    </row>
    <row r="2271" spans="1:8" ht="23.25" x14ac:dyDescent="0.35">
      <c r="A2271" s="43" t="s">
        <v>6117</v>
      </c>
      <c r="B2271" s="44" t="s">
        <v>6118</v>
      </c>
    </row>
    <row r="2272" spans="1:8" ht="23.25" x14ac:dyDescent="0.35">
      <c r="A2272" s="43" t="s">
        <v>6119</v>
      </c>
      <c r="B2272" s="44" t="s">
        <v>6120</v>
      </c>
      <c r="C2272" s="45" t="s">
        <v>6077</v>
      </c>
    </row>
    <row r="2273" spans="1:4" ht="23.25" x14ac:dyDescent="0.35">
      <c r="A2273" s="43" t="s">
        <v>6121</v>
      </c>
      <c r="B2273" s="119" t="s">
        <v>6122</v>
      </c>
      <c r="C2273" s="45" t="s">
        <v>6123</v>
      </c>
    </row>
    <row r="2274" spans="1:4" ht="23.25" x14ac:dyDescent="0.35">
      <c r="A2274" s="43" t="s">
        <v>6124</v>
      </c>
      <c r="B2274" s="44" t="s">
        <v>6125</v>
      </c>
      <c r="C2274" s="267" t="s">
        <v>6126</v>
      </c>
      <c r="D2274" s="153" t="s">
        <v>6127</v>
      </c>
    </row>
    <row r="2275" spans="1:4" ht="23.25" x14ac:dyDescent="0.35">
      <c r="A2275" s="268" t="s">
        <v>6128</v>
      </c>
      <c r="B2275" s="269" t="s">
        <v>6129</v>
      </c>
      <c r="C2275" s="270" t="s">
        <v>6130</v>
      </c>
      <c r="D2275" s="271" t="s">
        <v>6123</v>
      </c>
    </row>
    <row r="2276" spans="1:4" ht="23.25" x14ac:dyDescent="0.35">
      <c r="A2276" s="268" t="s">
        <v>6131</v>
      </c>
      <c r="B2276" s="269" t="s">
        <v>6132</v>
      </c>
      <c r="C2276" s="270"/>
      <c r="D2276" s="271"/>
    </row>
    <row r="2277" spans="1:4" ht="23.25" x14ac:dyDescent="0.35">
      <c r="A2277" s="268" t="s">
        <v>6133</v>
      </c>
      <c r="B2277" s="269" t="s">
        <v>6134</v>
      </c>
      <c r="C2277" s="270"/>
      <c r="D2277" s="271"/>
    </row>
    <row r="2278" spans="1:4" ht="23.25" x14ac:dyDescent="0.35">
      <c r="A2278" s="268" t="s">
        <v>6135</v>
      </c>
      <c r="B2278" s="269" t="s">
        <v>6136</v>
      </c>
      <c r="C2278" s="270" t="s">
        <v>6137</v>
      </c>
      <c r="D2278" s="271"/>
    </row>
    <row r="2279" spans="1:4" ht="21" x14ac:dyDescent="0.35">
      <c r="A2279" s="268" t="s">
        <v>6138</v>
      </c>
      <c r="B2279" s="272" t="s">
        <v>6139</v>
      </c>
      <c r="C2279" s="270" t="s">
        <v>6140</v>
      </c>
      <c r="D2279" s="271"/>
    </row>
    <row r="2280" spans="1:4" ht="42" x14ac:dyDescent="0.35">
      <c r="A2280" s="273" t="s">
        <v>6141</v>
      </c>
      <c r="B2280" s="274" t="s">
        <v>6142</v>
      </c>
      <c r="C2280" s="270"/>
      <c r="D2280" s="271"/>
    </row>
    <row r="2281" spans="1:4" ht="23.25" x14ac:dyDescent="0.35">
      <c r="A2281" s="275" t="s">
        <v>6143</v>
      </c>
      <c r="B2281" s="276" t="s">
        <v>3955</v>
      </c>
      <c r="C2281" s="270"/>
      <c r="D2281" s="271"/>
    </row>
    <row r="2282" spans="1:4" ht="23.25" x14ac:dyDescent="0.35">
      <c r="A2282" s="268" t="s">
        <v>6144</v>
      </c>
      <c r="B2282" s="269" t="s">
        <v>6145</v>
      </c>
      <c r="C2282" s="270"/>
      <c r="D2282" s="271"/>
    </row>
    <row r="2283" spans="1:4" ht="23.25" x14ac:dyDescent="0.35">
      <c r="A2283" s="268" t="s">
        <v>6146</v>
      </c>
      <c r="B2283" s="269" t="s">
        <v>6147</v>
      </c>
      <c r="C2283" s="270"/>
      <c r="D2283" s="271"/>
    </row>
    <row r="2284" spans="1:4" ht="23.25" x14ac:dyDescent="0.35">
      <c r="A2284" s="268" t="s">
        <v>6148</v>
      </c>
      <c r="B2284" s="269" t="s">
        <v>6149</v>
      </c>
      <c r="C2284" s="270"/>
      <c r="D2284" s="271"/>
    </row>
    <row r="2285" spans="1:4" ht="23.25" x14ac:dyDescent="0.35">
      <c r="A2285" s="268" t="s">
        <v>6150</v>
      </c>
      <c r="B2285" s="269" t="s">
        <v>6151</v>
      </c>
      <c r="C2285" s="270"/>
      <c r="D2285" s="271"/>
    </row>
    <row r="2286" spans="1:4" ht="23.25" x14ac:dyDescent="0.35">
      <c r="A2286" s="268" t="s">
        <v>6152</v>
      </c>
      <c r="B2286" s="269" t="s">
        <v>6153</v>
      </c>
      <c r="C2286" s="270"/>
      <c r="D2286" s="271"/>
    </row>
    <row r="2287" spans="1:4" ht="23.25" x14ac:dyDescent="0.35">
      <c r="A2287" s="268" t="s">
        <v>6154</v>
      </c>
      <c r="B2287" s="277" t="s">
        <v>6155</v>
      </c>
      <c r="C2287" s="270"/>
      <c r="D2287" s="271"/>
    </row>
    <row r="2288" spans="1:4" ht="23.25" x14ac:dyDescent="0.35">
      <c r="A2288" s="268" t="s">
        <v>6156</v>
      </c>
      <c r="B2288" s="269" t="s">
        <v>6157</v>
      </c>
      <c r="C2288" s="270"/>
      <c r="D2288" s="271"/>
    </row>
    <row r="2289" spans="1:5" ht="23.25" x14ac:dyDescent="0.35">
      <c r="A2289" s="268" t="s">
        <v>6158</v>
      </c>
      <c r="B2289" s="269" t="s">
        <v>6159</v>
      </c>
      <c r="C2289" s="278" t="s">
        <v>6160</v>
      </c>
      <c r="D2289" s="270" t="s">
        <v>6161</v>
      </c>
    </row>
    <row r="2290" spans="1:5" ht="23.25" x14ac:dyDescent="0.35">
      <c r="A2290" s="268" t="s">
        <v>6162</v>
      </c>
      <c r="B2290" s="269" t="s">
        <v>6163</v>
      </c>
      <c r="C2290" s="270"/>
      <c r="D2290" s="271"/>
    </row>
    <row r="2291" spans="1:5" ht="23.25" x14ac:dyDescent="0.35">
      <c r="A2291" s="268" t="s">
        <v>6164</v>
      </c>
      <c r="B2291" s="269" t="s">
        <v>6165</v>
      </c>
      <c r="C2291" s="270"/>
      <c r="D2291" s="271"/>
    </row>
    <row r="2292" spans="1:5" ht="21" x14ac:dyDescent="0.35">
      <c r="A2292" s="268" t="s">
        <v>6166</v>
      </c>
      <c r="B2292" s="279" t="s">
        <v>6167</v>
      </c>
      <c r="C2292" s="270" t="s">
        <v>6168</v>
      </c>
      <c r="D2292" s="271" t="s">
        <v>6169</v>
      </c>
    </row>
    <row r="2293" spans="1:5" ht="23.25" x14ac:dyDescent="0.35">
      <c r="A2293" s="268" t="s">
        <v>6170</v>
      </c>
      <c r="B2293" s="269" t="s">
        <v>6171</v>
      </c>
      <c r="C2293" s="270"/>
      <c r="D2293" s="271"/>
    </row>
    <row r="2294" spans="1:5" ht="24" thickBot="1" x14ac:dyDescent="0.4">
      <c r="A2294" s="268" t="s">
        <v>6172</v>
      </c>
      <c r="B2294" s="269" t="s">
        <v>6173</v>
      </c>
      <c r="C2294" s="270"/>
      <c r="D2294" s="271"/>
    </row>
    <row r="2295" spans="1:5" ht="23.25" customHeight="1" x14ac:dyDescent="0.35">
      <c r="A2295" s="754" t="s">
        <v>6174</v>
      </c>
      <c r="B2295" s="280" t="s">
        <v>6175</v>
      </c>
      <c r="C2295" s="281" t="s">
        <v>6176</v>
      </c>
      <c r="D2295" s="282"/>
    </row>
    <row r="2296" spans="1:5" ht="23.25" customHeight="1" x14ac:dyDescent="0.35">
      <c r="A2296" s="755"/>
      <c r="B2296" s="269" t="s">
        <v>6177</v>
      </c>
      <c r="C2296" s="270" t="s">
        <v>6178</v>
      </c>
      <c r="D2296" s="283"/>
    </row>
    <row r="2297" spans="1:5" ht="23.25" customHeight="1" x14ac:dyDescent="0.35">
      <c r="A2297" s="755"/>
      <c r="B2297" s="269" t="s">
        <v>6179</v>
      </c>
      <c r="C2297" s="270" t="s">
        <v>4091</v>
      </c>
      <c r="D2297" s="283"/>
    </row>
    <row r="2298" spans="1:5" ht="23.25" customHeight="1" thickBot="1" x14ac:dyDescent="0.4">
      <c r="A2298" s="756"/>
      <c r="B2298" s="284" t="s">
        <v>6180</v>
      </c>
      <c r="C2298" s="285" t="s">
        <v>6181</v>
      </c>
      <c r="D2298" s="286"/>
    </row>
    <row r="2299" spans="1:5" ht="23.25" x14ac:dyDescent="0.35">
      <c r="A2299" s="268" t="s">
        <v>6182</v>
      </c>
      <c r="B2299" s="269" t="s">
        <v>6183</v>
      </c>
      <c r="C2299" s="270"/>
      <c r="D2299" s="271"/>
    </row>
    <row r="2300" spans="1:5" ht="23.25" x14ac:dyDescent="0.35">
      <c r="A2300" s="268" t="s">
        <v>6184</v>
      </c>
      <c r="B2300" s="269" t="s">
        <v>6185</v>
      </c>
      <c r="C2300" s="270" t="s">
        <v>6186</v>
      </c>
      <c r="D2300" s="271"/>
    </row>
    <row r="2301" spans="1:5" ht="23.25" x14ac:dyDescent="0.35">
      <c r="A2301" s="268" t="s">
        <v>6187</v>
      </c>
      <c r="B2301" s="269" t="s">
        <v>6188</v>
      </c>
      <c r="C2301" s="287" t="s">
        <v>6189</v>
      </c>
      <c r="D2301" s="271" t="s">
        <v>6190</v>
      </c>
    </row>
    <row r="2302" spans="1:5" ht="20.25" customHeight="1" x14ac:dyDescent="0.25">
      <c r="A2302" s="757" t="s">
        <v>6191</v>
      </c>
      <c r="B2302" s="288" t="s">
        <v>6192</v>
      </c>
      <c r="C2302" s="241"/>
      <c r="D2302" s="289"/>
      <c r="E2302" s="38"/>
    </row>
    <row r="2303" spans="1:5" ht="20.25" customHeight="1" x14ac:dyDescent="0.25">
      <c r="A2303" s="757"/>
      <c r="B2303" s="63" t="s">
        <v>6193</v>
      </c>
      <c r="C2303" s="241"/>
      <c r="D2303" s="289"/>
      <c r="E2303" s="200"/>
    </row>
    <row r="2304" spans="1:5" ht="20.25" customHeight="1" x14ac:dyDescent="0.3">
      <c r="A2304" s="757"/>
      <c r="B2304" s="110" t="s">
        <v>6194</v>
      </c>
      <c r="C2304" s="241"/>
      <c r="D2304" s="289"/>
      <c r="E2304" s="200"/>
    </row>
    <row r="2305" spans="1:3" ht="23.25" x14ac:dyDescent="0.35">
      <c r="A2305" s="43" t="s">
        <v>6195</v>
      </c>
      <c r="B2305" s="44" t="s">
        <v>6196</v>
      </c>
      <c r="C2305" s="290" t="s">
        <v>6197</v>
      </c>
    </row>
    <row r="2306" spans="1:3" ht="23.25" x14ac:dyDescent="0.35">
      <c r="A2306" s="43" t="s">
        <v>6198</v>
      </c>
      <c r="B2306" s="44" t="s">
        <v>6199</v>
      </c>
    </row>
    <row r="2307" spans="1:3" ht="23.25" x14ac:dyDescent="0.35">
      <c r="A2307" s="43" t="s">
        <v>6200</v>
      </c>
      <c r="B2307" s="44" t="s">
        <v>6201</v>
      </c>
    </row>
    <row r="2308" spans="1:3" ht="23.25" x14ac:dyDescent="0.35">
      <c r="A2308" s="43" t="s">
        <v>6202</v>
      </c>
      <c r="B2308" s="44" t="s">
        <v>6203</v>
      </c>
    </row>
    <row r="2309" spans="1:3" ht="23.25" x14ac:dyDescent="0.35">
      <c r="A2309" s="43" t="s">
        <v>6204</v>
      </c>
      <c r="B2309" s="44" t="s">
        <v>2253</v>
      </c>
    </row>
    <row r="2310" spans="1:3" ht="23.25" x14ac:dyDescent="0.35">
      <c r="A2310" s="43" t="s">
        <v>6205</v>
      </c>
      <c r="B2310" s="44" t="s">
        <v>6206</v>
      </c>
    </row>
    <row r="2311" spans="1:3" ht="23.25" x14ac:dyDescent="0.35">
      <c r="A2311" s="43" t="s">
        <v>6207</v>
      </c>
      <c r="B2311" s="44" t="s">
        <v>1995</v>
      </c>
    </row>
    <row r="2312" spans="1:3" ht="23.25" x14ac:dyDescent="0.35">
      <c r="A2312" s="43" t="s">
        <v>6208</v>
      </c>
      <c r="B2312" s="44" t="s">
        <v>6209</v>
      </c>
    </row>
    <row r="2313" spans="1:3" ht="23.25" x14ac:dyDescent="0.35">
      <c r="A2313" s="43" t="s">
        <v>6210</v>
      </c>
      <c r="B2313" s="44" t="s">
        <v>6211</v>
      </c>
    </row>
    <row r="2314" spans="1:3" ht="23.25" x14ac:dyDescent="0.35">
      <c r="A2314" s="43" t="s">
        <v>6212</v>
      </c>
      <c r="B2314" s="44" t="s">
        <v>6213</v>
      </c>
    </row>
    <row r="2315" spans="1:3" ht="23.25" x14ac:dyDescent="0.35">
      <c r="A2315" s="43" t="s">
        <v>6214</v>
      </c>
      <c r="B2315" s="44" t="s">
        <v>6215</v>
      </c>
    </row>
    <row r="2316" spans="1:3" ht="23.25" x14ac:dyDescent="0.35">
      <c r="A2316" s="43" t="s">
        <v>6216</v>
      </c>
      <c r="B2316" s="44" t="s">
        <v>6217</v>
      </c>
    </row>
    <row r="2317" spans="1:3" ht="21" x14ac:dyDescent="0.35">
      <c r="A2317" s="43" t="s">
        <v>6218</v>
      </c>
      <c r="B2317" s="291" t="s">
        <v>6219</v>
      </c>
    </row>
    <row r="2318" spans="1:3" ht="21" x14ac:dyDescent="0.35">
      <c r="B2318" s="291" t="s">
        <v>6220</v>
      </c>
    </row>
    <row r="2319" spans="1:3" ht="21" x14ac:dyDescent="0.35">
      <c r="B2319" s="291" t="s">
        <v>6221</v>
      </c>
    </row>
    <row r="2320" spans="1:3" ht="21" x14ac:dyDescent="0.35">
      <c r="B2320" s="291" t="s">
        <v>6222</v>
      </c>
    </row>
    <row r="2321" spans="1:4" ht="21" x14ac:dyDescent="0.35">
      <c r="B2321" s="292" t="s">
        <v>6223</v>
      </c>
    </row>
    <row r="2322" spans="1:4" ht="23.25" x14ac:dyDescent="0.35">
      <c r="A2322" s="43" t="s">
        <v>6224</v>
      </c>
      <c r="B2322" s="44" t="s">
        <v>6225</v>
      </c>
    </row>
    <row r="2323" spans="1:4" ht="23.25" x14ac:dyDescent="0.35">
      <c r="A2323" s="43" t="s">
        <v>6226</v>
      </c>
      <c r="B2323" s="44" t="s">
        <v>6227</v>
      </c>
    </row>
    <row r="2324" spans="1:4" ht="23.25" x14ac:dyDescent="0.35">
      <c r="A2324" s="43" t="s">
        <v>6228</v>
      </c>
      <c r="B2324" s="44" t="s">
        <v>6229</v>
      </c>
    </row>
    <row r="2325" spans="1:4" ht="23.25" x14ac:dyDescent="0.35">
      <c r="A2325" s="43" t="s">
        <v>6230</v>
      </c>
      <c r="B2325" s="44" t="s">
        <v>6231</v>
      </c>
    </row>
    <row r="2326" spans="1:4" ht="23.25" x14ac:dyDescent="0.35">
      <c r="A2326" s="43" t="s">
        <v>6232</v>
      </c>
      <c r="B2326" s="44" t="s">
        <v>6233</v>
      </c>
      <c r="C2326" s="45" t="s">
        <v>6234</v>
      </c>
    </row>
    <row r="2327" spans="1:4" ht="23.25" x14ac:dyDescent="0.35">
      <c r="A2327" s="43" t="s">
        <v>6235</v>
      </c>
      <c r="B2327" s="44" t="s">
        <v>6236</v>
      </c>
      <c r="C2327" s="45" t="s">
        <v>6237</v>
      </c>
      <c r="D2327" s="293"/>
    </row>
    <row r="2328" spans="1:4" ht="23.25" x14ac:dyDescent="0.35">
      <c r="A2328" s="43" t="s">
        <v>6238</v>
      </c>
      <c r="B2328" s="44" t="s">
        <v>6239</v>
      </c>
    </row>
    <row r="2329" spans="1:4" ht="23.25" x14ac:dyDescent="0.35">
      <c r="A2329" s="43" t="s">
        <v>6240</v>
      </c>
      <c r="B2329" s="44" t="s">
        <v>6241</v>
      </c>
      <c r="C2329" s="69" t="s">
        <v>6242</v>
      </c>
    </row>
    <row r="2330" spans="1:4" ht="23.25" x14ac:dyDescent="0.35">
      <c r="A2330" s="43" t="s">
        <v>6243</v>
      </c>
      <c r="B2330" s="44" t="s">
        <v>6244</v>
      </c>
      <c r="C2330" s="45" t="s">
        <v>6245</v>
      </c>
    </row>
    <row r="2331" spans="1:4" ht="23.25" x14ac:dyDescent="0.35">
      <c r="A2331" s="43" t="s">
        <v>6246</v>
      </c>
      <c r="B2331" s="44" t="s">
        <v>6247</v>
      </c>
      <c r="C2331" s="294" t="s">
        <v>6248</v>
      </c>
    </row>
    <row r="2332" spans="1:4" ht="23.25" x14ac:dyDescent="0.35">
      <c r="A2332" s="43" t="s">
        <v>6249</v>
      </c>
      <c r="B2332" s="44" t="s">
        <v>6250</v>
      </c>
      <c r="C2332" s="49" t="s">
        <v>6251</v>
      </c>
    </row>
    <row r="2333" spans="1:4" ht="23.25" x14ac:dyDescent="0.35">
      <c r="A2333" s="43" t="s">
        <v>6252</v>
      </c>
      <c r="B2333" s="44" t="s">
        <v>6253</v>
      </c>
    </row>
    <row r="2334" spans="1:4" ht="26.25" x14ac:dyDescent="0.35">
      <c r="A2334" s="43" t="s">
        <v>6254</v>
      </c>
      <c r="B2334" s="44" t="s">
        <v>6255</v>
      </c>
      <c r="C2334" s="295" t="s">
        <v>6256</v>
      </c>
      <c r="D2334" s="296" t="s">
        <v>6257</v>
      </c>
    </row>
    <row r="2335" spans="1:4" ht="21.75" customHeight="1" x14ac:dyDescent="0.35">
      <c r="A2335" s="43" t="s">
        <v>6258</v>
      </c>
      <c r="B2335" s="44" t="s">
        <v>3854</v>
      </c>
    </row>
    <row r="2336" spans="1:4" ht="23.25" x14ac:dyDescent="0.35">
      <c r="A2336" s="43" t="s">
        <v>6259</v>
      </c>
      <c r="B2336" s="44" t="s">
        <v>6260</v>
      </c>
    </row>
    <row r="2337" spans="1:5" ht="23.25" x14ac:dyDescent="0.35">
      <c r="A2337" s="43" t="s">
        <v>6261</v>
      </c>
      <c r="B2337" s="44" t="s">
        <v>5432</v>
      </c>
    </row>
    <row r="2338" spans="1:5" ht="23.25" x14ac:dyDescent="0.35">
      <c r="A2338" s="43" t="s">
        <v>6262</v>
      </c>
      <c r="B2338" s="44" t="s">
        <v>6263</v>
      </c>
    </row>
    <row r="2339" spans="1:5" ht="93" x14ac:dyDescent="0.25">
      <c r="A2339" s="758" t="s">
        <v>6264</v>
      </c>
      <c r="B2339" s="74" t="s">
        <v>6265</v>
      </c>
      <c r="C2339" s="45" t="s">
        <v>6266</v>
      </c>
      <c r="D2339" s="202" t="s">
        <v>6267</v>
      </c>
    </row>
    <row r="2340" spans="1:5" ht="23.25" x14ac:dyDescent="0.35">
      <c r="A2340" s="758"/>
      <c r="C2340" s="45" t="s">
        <v>6268</v>
      </c>
    </row>
    <row r="2341" spans="1:5" ht="23.25" x14ac:dyDescent="0.35">
      <c r="A2341" s="43" t="s">
        <v>6269</v>
      </c>
      <c r="B2341" s="44" t="s">
        <v>6270</v>
      </c>
      <c r="C2341" s="69" t="s">
        <v>6271</v>
      </c>
      <c r="D2341" s="46" t="s">
        <v>6272</v>
      </c>
    </row>
    <row r="2342" spans="1:5" ht="23.25" x14ac:dyDescent="0.35">
      <c r="A2342" s="43" t="s">
        <v>6273</v>
      </c>
      <c r="B2342" s="44" t="s">
        <v>6134</v>
      </c>
      <c r="C2342" s="45" t="s">
        <v>6274</v>
      </c>
    </row>
    <row r="2343" spans="1:5" ht="23.25" x14ac:dyDescent="0.35">
      <c r="A2343" s="43" t="s">
        <v>6275</v>
      </c>
      <c r="B2343" s="44" t="s">
        <v>6276</v>
      </c>
    </row>
    <row r="2344" spans="1:5" ht="23.25" x14ac:dyDescent="0.35">
      <c r="A2344" s="43" t="s">
        <v>6277</v>
      </c>
      <c r="B2344" s="44" t="s">
        <v>6278</v>
      </c>
    </row>
    <row r="2345" spans="1:5" ht="23.25" x14ac:dyDescent="0.35">
      <c r="A2345" s="175" t="s">
        <v>6279</v>
      </c>
      <c r="B2345" s="176" t="s">
        <v>6280</v>
      </c>
      <c r="C2345" s="297" t="s">
        <v>6281</v>
      </c>
      <c r="D2345" s="153" t="s">
        <v>6282</v>
      </c>
    </row>
    <row r="2346" spans="1:5" ht="23.25" x14ac:dyDescent="0.35">
      <c r="A2346" s="43" t="s">
        <v>6283</v>
      </c>
      <c r="B2346" s="44" t="s">
        <v>6284</v>
      </c>
    </row>
    <row r="2347" spans="1:5" ht="23.25" x14ac:dyDescent="0.35">
      <c r="A2347" s="43" t="s">
        <v>6285</v>
      </c>
      <c r="B2347" s="44" t="s">
        <v>6286</v>
      </c>
      <c r="C2347" s="83" t="s">
        <v>6287</v>
      </c>
    </row>
    <row r="2348" spans="1:5" ht="23.25" x14ac:dyDescent="0.35">
      <c r="A2348" s="84" t="s">
        <v>6288</v>
      </c>
      <c r="B2348" s="44" t="s">
        <v>6289</v>
      </c>
    </row>
    <row r="2349" spans="1:5" ht="23.25" x14ac:dyDescent="0.35">
      <c r="A2349" s="43" t="s">
        <v>6290</v>
      </c>
      <c r="B2349" s="44" t="s">
        <v>6291</v>
      </c>
      <c r="C2349" s="41" t="s">
        <v>6292</v>
      </c>
      <c r="D2349" s="298" t="s">
        <v>6293</v>
      </c>
      <c r="E2349" s="46" t="s">
        <v>6294</v>
      </c>
    </row>
    <row r="2350" spans="1:5" ht="23.25" x14ac:dyDescent="0.35">
      <c r="A2350" s="43" t="s">
        <v>6295</v>
      </c>
      <c r="B2350" s="44" t="s">
        <v>6296</v>
      </c>
      <c r="C2350" s="65" t="s">
        <v>6297</v>
      </c>
    </row>
    <row r="2351" spans="1:5" ht="23.25" x14ac:dyDescent="0.35">
      <c r="A2351" s="43" t="s">
        <v>6298</v>
      </c>
      <c r="B2351" s="44" t="s">
        <v>558</v>
      </c>
    </row>
    <row r="2352" spans="1:5" ht="23.25" x14ac:dyDescent="0.35">
      <c r="A2352" s="43" t="s">
        <v>6299</v>
      </c>
      <c r="B2352" s="44" t="s">
        <v>6300</v>
      </c>
    </row>
    <row r="2353" spans="1:5" ht="23.25" x14ac:dyDescent="0.35">
      <c r="A2353" s="43" t="s">
        <v>6301</v>
      </c>
      <c r="B2353" s="44" t="s">
        <v>6302</v>
      </c>
      <c r="C2353" s="45" t="s">
        <v>6303</v>
      </c>
    </row>
    <row r="2354" spans="1:5" ht="23.25" x14ac:dyDescent="0.35">
      <c r="A2354" s="43" t="s">
        <v>6304</v>
      </c>
      <c r="B2354" s="44" t="s">
        <v>6305</v>
      </c>
    </row>
    <row r="2355" spans="1:5" ht="28.5" x14ac:dyDescent="0.35">
      <c r="A2355" s="43" t="s">
        <v>6306</v>
      </c>
      <c r="B2355" s="44" t="s">
        <v>6307</v>
      </c>
      <c r="C2355" s="299" t="s">
        <v>6308</v>
      </c>
      <c r="E2355" s="46" t="s">
        <v>6309</v>
      </c>
    </row>
    <row r="2356" spans="1:5" ht="23.25" x14ac:dyDescent="0.35">
      <c r="A2356" s="43" t="s">
        <v>6310</v>
      </c>
      <c r="C2356" s="45" t="s">
        <v>6311</v>
      </c>
    </row>
    <row r="2357" spans="1:5" ht="23.25" x14ac:dyDescent="0.35">
      <c r="A2357" s="43" t="s">
        <v>6312</v>
      </c>
      <c r="B2357" s="44" t="s">
        <v>6313</v>
      </c>
      <c r="C2357" s="40" t="s">
        <v>6314</v>
      </c>
    </row>
    <row r="2358" spans="1:5" ht="23.25" x14ac:dyDescent="0.35">
      <c r="A2358" s="43" t="s">
        <v>6315</v>
      </c>
      <c r="B2358" s="44" t="s">
        <v>6316</v>
      </c>
    </row>
    <row r="2359" spans="1:5" ht="23.25" x14ac:dyDescent="0.35">
      <c r="A2359" s="43" t="s">
        <v>6317</v>
      </c>
      <c r="B2359" s="44" t="s">
        <v>6318</v>
      </c>
    </row>
    <row r="2360" spans="1:5" ht="23.25" x14ac:dyDescent="0.35">
      <c r="A2360" s="43" t="s">
        <v>6319</v>
      </c>
      <c r="B2360" s="44" t="s">
        <v>6320</v>
      </c>
    </row>
    <row r="2361" spans="1:5" ht="23.25" x14ac:dyDescent="0.35">
      <c r="A2361" s="43" t="s">
        <v>6321</v>
      </c>
      <c r="B2361" s="44" t="s">
        <v>6322</v>
      </c>
      <c r="C2361" s="45" t="s">
        <v>6323</v>
      </c>
    </row>
    <row r="2362" spans="1:5" ht="23.25" x14ac:dyDescent="0.35">
      <c r="A2362" s="43" t="s">
        <v>6324</v>
      </c>
      <c r="B2362" s="44" t="s">
        <v>6325</v>
      </c>
      <c r="C2362" s="45" t="s">
        <v>6326</v>
      </c>
    </row>
    <row r="2363" spans="1:5" ht="23.25" x14ac:dyDescent="0.35">
      <c r="A2363" s="43" t="s">
        <v>6327</v>
      </c>
      <c r="B2363" s="44" t="s">
        <v>6328</v>
      </c>
      <c r="C2363" s="69" t="s">
        <v>6329</v>
      </c>
    </row>
    <row r="2364" spans="1:5" ht="23.25" x14ac:dyDescent="0.35">
      <c r="A2364" s="43" t="s">
        <v>6330</v>
      </c>
      <c r="B2364" s="44" t="s">
        <v>6331</v>
      </c>
      <c r="C2364" s="69" t="s">
        <v>6332</v>
      </c>
    </row>
    <row r="2365" spans="1:5" ht="23.25" x14ac:dyDescent="0.35">
      <c r="B2365" s="44" t="s">
        <v>6333</v>
      </c>
      <c r="C2365" s="45" t="s">
        <v>6334</v>
      </c>
    </row>
    <row r="2366" spans="1:5" ht="66" customHeight="1" x14ac:dyDescent="0.35">
      <c r="A2366" s="43" t="s">
        <v>6335</v>
      </c>
      <c r="B2366" s="44" t="s">
        <v>6336</v>
      </c>
      <c r="C2366" s="300" t="s">
        <v>6337</v>
      </c>
      <c r="D2366" s="46" t="s">
        <v>6338</v>
      </c>
    </row>
    <row r="2367" spans="1:5" ht="23.25" x14ac:dyDescent="0.35">
      <c r="A2367" s="43" t="s">
        <v>6339</v>
      </c>
      <c r="B2367" s="44" t="s">
        <v>6340</v>
      </c>
    </row>
    <row r="2368" spans="1:5" ht="23.25" x14ac:dyDescent="0.35">
      <c r="A2368" s="43" t="s">
        <v>6341</v>
      </c>
      <c r="B2368" s="44" t="s">
        <v>6342</v>
      </c>
      <c r="C2368" s="45" t="s">
        <v>6343</v>
      </c>
    </row>
    <row r="2369" spans="1:5" ht="23.25" x14ac:dyDescent="0.35">
      <c r="A2369" s="43" t="s">
        <v>6344</v>
      </c>
      <c r="B2369" s="44" t="s">
        <v>6345</v>
      </c>
      <c r="C2369" s="45" t="s">
        <v>6346</v>
      </c>
    </row>
    <row r="2370" spans="1:5" ht="23.25" x14ac:dyDescent="0.35">
      <c r="A2370" s="43" t="s">
        <v>6347</v>
      </c>
      <c r="B2370" s="44" t="s">
        <v>6348</v>
      </c>
      <c r="C2370" s="45" t="s">
        <v>6349</v>
      </c>
    </row>
    <row r="2371" spans="1:5" ht="23.25" x14ac:dyDescent="0.35">
      <c r="A2371" s="301" t="s">
        <v>6350</v>
      </c>
      <c r="C2371" s="181" t="s">
        <v>6351</v>
      </c>
    </row>
    <row r="2372" spans="1:5" ht="23.25" x14ac:dyDescent="0.35">
      <c r="A2372" s="43" t="s">
        <v>6352</v>
      </c>
      <c r="B2372" s="44" t="s">
        <v>5871</v>
      </c>
    </row>
    <row r="2373" spans="1:5" ht="23.25" x14ac:dyDescent="0.35">
      <c r="A2373" s="43" t="s">
        <v>6131</v>
      </c>
      <c r="B2373" s="44" t="s">
        <v>6353</v>
      </c>
    </row>
    <row r="2374" spans="1:5" ht="23.25" x14ac:dyDescent="0.35">
      <c r="A2374" s="43" t="s">
        <v>6354</v>
      </c>
      <c r="B2374" s="44" t="s">
        <v>6355</v>
      </c>
    </row>
    <row r="2375" spans="1:5" ht="143.25" x14ac:dyDescent="0.35">
      <c r="A2375" s="302" t="s">
        <v>6356</v>
      </c>
      <c r="C2375" s="86" t="s">
        <v>6357</v>
      </c>
    </row>
    <row r="2376" spans="1:5" ht="78.75" x14ac:dyDescent="0.4">
      <c r="A2376" s="303" t="s">
        <v>6358</v>
      </c>
      <c r="B2376" s="176" t="s">
        <v>6359</v>
      </c>
      <c r="C2376" s="69" t="s">
        <v>6360</v>
      </c>
      <c r="D2376" s="304" t="s">
        <v>6361</v>
      </c>
      <c r="E2376" s="305" t="s">
        <v>6362</v>
      </c>
    </row>
    <row r="2377" spans="1:5" ht="23.25" x14ac:dyDescent="0.35">
      <c r="A2377" s="43" t="s">
        <v>6363</v>
      </c>
      <c r="B2377" s="44" t="s">
        <v>5366</v>
      </c>
    </row>
    <row r="2378" spans="1:5" ht="23.25" x14ac:dyDescent="0.35">
      <c r="A2378" s="43" t="s">
        <v>6364</v>
      </c>
      <c r="B2378" s="44" t="s">
        <v>6365</v>
      </c>
      <c r="C2378" s="65"/>
    </row>
    <row r="2379" spans="1:5" ht="23.25" x14ac:dyDescent="0.35">
      <c r="A2379" s="43" t="s">
        <v>6366</v>
      </c>
      <c r="B2379" s="44" t="s">
        <v>6367</v>
      </c>
      <c r="C2379" s="45" t="s">
        <v>7598</v>
      </c>
    </row>
    <row r="2380" spans="1:5" ht="23.25" x14ac:dyDescent="0.35">
      <c r="A2380" s="43" t="s">
        <v>6368</v>
      </c>
      <c r="B2380" s="44" t="s">
        <v>6369</v>
      </c>
      <c r="C2380" s="45" t="s">
        <v>6370</v>
      </c>
      <c r="D2380" s="46" t="s">
        <v>6371</v>
      </c>
    </row>
    <row r="2381" spans="1:5" ht="23.25" x14ac:dyDescent="0.35">
      <c r="A2381" s="43" t="s">
        <v>6372</v>
      </c>
      <c r="B2381" s="44" t="s">
        <v>6373</v>
      </c>
    </row>
    <row r="2382" spans="1:5" ht="23.25" x14ac:dyDescent="0.35">
      <c r="A2382" s="43" t="s">
        <v>6374</v>
      </c>
      <c r="B2382" s="44" t="s">
        <v>6375</v>
      </c>
      <c r="C2382" s="65" t="s">
        <v>4820</v>
      </c>
      <c r="D2382" s="294" t="s">
        <v>6376</v>
      </c>
      <c r="E2382" s="46" t="s">
        <v>6377</v>
      </c>
    </row>
    <row r="2383" spans="1:5" ht="23.25" x14ac:dyDescent="0.35">
      <c r="A2383" s="43" t="s">
        <v>6378</v>
      </c>
      <c r="B2383" s="44" t="s">
        <v>6379</v>
      </c>
      <c r="C2383" s="306" t="s">
        <v>6380</v>
      </c>
    </row>
    <row r="2384" spans="1:5" ht="23.25" x14ac:dyDescent="0.35">
      <c r="A2384" s="43" t="s">
        <v>6381</v>
      </c>
      <c r="B2384" s="44" t="s">
        <v>6382</v>
      </c>
    </row>
    <row r="2385" spans="1:3" ht="23.25" x14ac:dyDescent="0.35">
      <c r="A2385" s="43" t="s">
        <v>6383</v>
      </c>
      <c r="B2385" s="44" t="s">
        <v>5871</v>
      </c>
    </row>
    <row r="2386" spans="1:3" ht="23.25" x14ac:dyDescent="0.35">
      <c r="A2386" s="43" t="s">
        <v>6384</v>
      </c>
      <c r="B2386" s="44" t="s">
        <v>6385</v>
      </c>
    </row>
    <row r="2387" spans="1:3" ht="23.25" x14ac:dyDescent="0.35">
      <c r="A2387" s="43" t="s">
        <v>6386</v>
      </c>
      <c r="B2387" s="44" t="s">
        <v>6387</v>
      </c>
    </row>
    <row r="2388" spans="1:3" ht="23.25" x14ac:dyDescent="0.35">
      <c r="A2388" s="43" t="s">
        <v>6388</v>
      </c>
      <c r="B2388" s="44" t="s">
        <v>6389</v>
      </c>
      <c r="C2388" s="69" t="s">
        <v>6390</v>
      </c>
    </row>
    <row r="2389" spans="1:3" ht="23.25" x14ac:dyDescent="0.35">
      <c r="A2389" s="43" t="s">
        <v>6391</v>
      </c>
      <c r="B2389" s="44" t="s">
        <v>6392</v>
      </c>
    </row>
    <row r="2390" spans="1:3" ht="23.25" x14ac:dyDescent="0.35">
      <c r="A2390" s="43" t="s">
        <v>6393</v>
      </c>
      <c r="B2390" s="44" t="s">
        <v>6394</v>
      </c>
    </row>
    <row r="2391" spans="1:3" ht="23.25" x14ac:dyDescent="0.35">
      <c r="A2391" s="43" t="s">
        <v>6395</v>
      </c>
      <c r="B2391" s="44" t="s">
        <v>6396</v>
      </c>
    </row>
    <row r="2392" spans="1:3" ht="23.25" x14ac:dyDescent="0.35">
      <c r="A2392" s="43" t="s">
        <v>6397</v>
      </c>
      <c r="B2392" s="44" t="s">
        <v>6398</v>
      </c>
      <c r="C2392" s="263" t="s">
        <v>6399</v>
      </c>
    </row>
    <row r="2393" spans="1:3" ht="23.25" x14ac:dyDescent="0.35">
      <c r="A2393" s="43" t="s">
        <v>6400</v>
      </c>
      <c r="B2393" s="44" t="s">
        <v>6401</v>
      </c>
    </row>
    <row r="2394" spans="1:3" ht="23.25" x14ac:dyDescent="0.35">
      <c r="A2394" s="43" t="s">
        <v>6402</v>
      </c>
      <c r="B2394" s="44" t="s">
        <v>6403</v>
      </c>
    </row>
    <row r="2395" spans="1:3" ht="23.25" x14ac:dyDescent="0.35">
      <c r="A2395" s="43" t="s">
        <v>6404</v>
      </c>
      <c r="B2395" s="44" t="s">
        <v>6405</v>
      </c>
    </row>
    <row r="2396" spans="1:3" ht="23.25" x14ac:dyDescent="0.35">
      <c r="A2396" s="43" t="s">
        <v>6406</v>
      </c>
      <c r="B2396" s="44" t="s">
        <v>6407</v>
      </c>
      <c r="C2396" s="65" t="s">
        <v>6408</v>
      </c>
    </row>
    <row r="2397" spans="1:3" ht="23.25" x14ac:dyDescent="0.35">
      <c r="A2397" s="43" t="s">
        <v>6409</v>
      </c>
      <c r="B2397" s="44" t="s">
        <v>6410</v>
      </c>
    </row>
    <row r="2398" spans="1:3" ht="31.5" x14ac:dyDescent="0.5">
      <c r="A2398" s="43" t="s">
        <v>6411</v>
      </c>
      <c r="B2398" s="307" t="s">
        <v>6412</v>
      </c>
      <c r="C2398" s="45" t="s">
        <v>6413</v>
      </c>
    </row>
    <row r="2399" spans="1:3" ht="23.25" x14ac:dyDescent="0.35">
      <c r="A2399" s="43" t="s">
        <v>6414</v>
      </c>
      <c r="B2399" s="44" t="s">
        <v>6415</v>
      </c>
    </row>
    <row r="2400" spans="1:3" ht="23.25" x14ac:dyDescent="0.35">
      <c r="A2400" s="43" t="s">
        <v>6416</v>
      </c>
      <c r="B2400" s="44" t="s">
        <v>6417</v>
      </c>
    </row>
    <row r="2401" spans="1:3" ht="23.25" x14ac:dyDescent="0.35">
      <c r="A2401" s="43" t="s">
        <v>6418</v>
      </c>
      <c r="B2401" s="44" t="s">
        <v>6419</v>
      </c>
    </row>
    <row r="2402" spans="1:3" ht="23.25" x14ac:dyDescent="0.35">
      <c r="A2402" s="43" t="s">
        <v>6420</v>
      </c>
      <c r="B2402" s="44" t="s">
        <v>6421</v>
      </c>
      <c r="C2402" s="45" t="s">
        <v>6422</v>
      </c>
    </row>
    <row r="2403" spans="1:3" ht="23.25" x14ac:dyDescent="0.35">
      <c r="A2403" s="43" t="s">
        <v>6423</v>
      </c>
      <c r="B2403" s="44" t="s">
        <v>6424</v>
      </c>
    </row>
    <row r="2404" spans="1:3" ht="23.25" x14ac:dyDescent="0.35">
      <c r="A2404" s="43" t="s">
        <v>6425</v>
      </c>
      <c r="B2404" s="44" t="s">
        <v>6426</v>
      </c>
    </row>
    <row r="2405" spans="1:3" ht="23.25" x14ac:dyDescent="0.35">
      <c r="A2405" s="43" t="s">
        <v>6427</v>
      </c>
      <c r="B2405" s="44" t="s">
        <v>6428</v>
      </c>
      <c r="C2405" s="45" t="s">
        <v>6429</v>
      </c>
    </row>
    <row r="2406" spans="1:3" ht="23.25" x14ac:dyDescent="0.35">
      <c r="A2406" s="43" t="s">
        <v>6430</v>
      </c>
      <c r="B2406" s="44" t="s">
        <v>6431</v>
      </c>
    </row>
    <row r="2407" spans="1:3" ht="23.25" x14ac:dyDescent="0.35">
      <c r="A2407" s="43" t="s">
        <v>6432</v>
      </c>
      <c r="B2407" s="44" t="s">
        <v>6433</v>
      </c>
    </row>
    <row r="2408" spans="1:3" ht="23.25" x14ac:dyDescent="0.35">
      <c r="A2408" s="43" t="s">
        <v>6434</v>
      </c>
      <c r="B2408" s="44" t="s">
        <v>6435</v>
      </c>
    </row>
    <row r="2409" spans="1:3" ht="23.25" x14ac:dyDescent="0.35">
      <c r="A2409" s="43" t="s">
        <v>6436</v>
      </c>
      <c r="B2409" s="44" t="s">
        <v>6437</v>
      </c>
    </row>
    <row r="2410" spans="1:3" ht="23.25" x14ac:dyDescent="0.35">
      <c r="A2410" s="43" t="s">
        <v>6438</v>
      </c>
      <c r="B2410" s="44" t="s">
        <v>6439</v>
      </c>
    </row>
    <row r="2411" spans="1:3" ht="23.25" x14ac:dyDescent="0.35">
      <c r="A2411" s="43" t="s">
        <v>6440</v>
      </c>
      <c r="B2411" s="44" t="s">
        <v>6441</v>
      </c>
      <c r="C2411" s="45" t="s">
        <v>6442</v>
      </c>
    </row>
    <row r="2412" spans="1:3" ht="23.25" x14ac:dyDescent="0.35">
      <c r="A2412" s="43" t="s">
        <v>6443</v>
      </c>
      <c r="B2412" s="44" t="s">
        <v>6444</v>
      </c>
    </row>
    <row r="2413" spans="1:3" ht="23.25" x14ac:dyDescent="0.35">
      <c r="A2413" s="43" t="s">
        <v>6445</v>
      </c>
      <c r="B2413" s="44" t="s">
        <v>6446</v>
      </c>
    </row>
    <row r="2414" spans="1:3" ht="23.25" x14ac:dyDescent="0.35">
      <c r="A2414" s="43" t="s">
        <v>6447</v>
      </c>
      <c r="B2414" s="44" t="s">
        <v>6448</v>
      </c>
      <c r="C2414" s="45" t="s">
        <v>6449</v>
      </c>
    </row>
    <row r="2415" spans="1:3" ht="23.25" x14ac:dyDescent="0.35">
      <c r="A2415" s="43" t="s">
        <v>6450</v>
      </c>
      <c r="B2415" s="44" t="s">
        <v>6451</v>
      </c>
    </row>
    <row r="2416" spans="1:3" ht="23.25" x14ac:dyDescent="0.35">
      <c r="A2416" s="43" t="s">
        <v>6452</v>
      </c>
      <c r="B2416" s="44" t="s">
        <v>6453</v>
      </c>
      <c r="C2416" s="65" t="s">
        <v>6454</v>
      </c>
    </row>
    <row r="2417" spans="1:4" ht="23.25" x14ac:dyDescent="0.35">
      <c r="A2417" s="43" t="s">
        <v>6455</v>
      </c>
      <c r="B2417" s="44" t="s">
        <v>6456</v>
      </c>
    </row>
    <row r="2418" spans="1:4" ht="23.25" x14ac:dyDescent="0.35">
      <c r="A2418" s="43" t="s">
        <v>6457</v>
      </c>
      <c r="B2418" s="44" t="s">
        <v>6458</v>
      </c>
    </row>
    <row r="2419" spans="1:4" ht="23.25" x14ac:dyDescent="0.35">
      <c r="A2419" s="43" t="s">
        <v>6459</v>
      </c>
      <c r="B2419" s="44" t="s">
        <v>6460</v>
      </c>
    </row>
    <row r="2420" spans="1:4" ht="23.25" x14ac:dyDescent="0.35">
      <c r="A2420" s="43" t="s">
        <v>6461</v>
      </c>
      <c r="B2420" s="44" t="s">
        <v>6462</v>
      </c>
    </row>
    <row r="2421" spans="1:4" ht="23.25" x14ac:dyDescent="0.35">
      <c r="A2421" s="43" t="s">
        <v>6463</v>
      </c>
      <c r="B2421" s="44" t="s">
        <v>6464</v>
      </c>
    </row>
    <row r="2422" spans="1:4" ht="23.25" x14ac:dyDescent="0.35">
      <c r="A2422" s="43" t="s">
        <v>6465</v>
      </c>
      <c r="B2422" s="44" t="s">
        <v>6466</v>
      </c>
    </row>
    <row r="2423" spans="1:4" ht="23.25" x14ac:dyDescent="0.35">
      <c r="A2423" s="43" t="s">
        <v>6467</v>
      </c>
      <c r="B2423" s="44" t="s">
        <v>6468</v>
      </c>
    </row>
    <row r="2424" spans="1:4" ht="23.25" x14ac:dyDescent="0.35">
      <c r="A2424" s="43" t="s">
        <v>6469</v>
      </c>
      <c r="B2424" s="44" t="s">
        <v>6470</v>
      </c>
    </row>
    <row r="2425" spans="1:4" ht="23.25" x14ac:dyDescent="0.35">
      <c r="A2425" s="43" t="s">
        <v>6471</v>
      </c>
      <c r="B2425" s="44" t="s">
        <v>6472</v>
      </c>
      <c r="C2425" s="65" t="s">
        <v>6473</v>
      </c>
    </row>
    <row r="2426" spans="1:4" ht="23.25" x14ac:dyDescent="0.35">
      <c r="A2426" s="43" t="s">
        <v>6474</v>
      </c>
      <c r="B2426" s="44" t="s">
        <v>6475</v>
      </c>
      <c r="C2426" s="45" t="s">
        <v>6476</v>
      </c>
    </row>
    <row r="2427" spans="1:4" ht="23.25" x14ac:dyDescent="0.35">
      <c r="A2427" s="43" t="s">
        <v>6477</v>
      </c>
      <c r="B2427" s="44" t="s">
        <v>6478</v>
      </c>
    </row>
    <row r="2428" spans="1:4" ht="23.25" x14ac:dyDescent="0.35">
      <c r="A2428" s="43" t="s">
        <v>6479</v>
      </c>
      <c r="B2428" s="44" t="s">
        <v>6480</v>
      </c>
    </row>
    <row r="2429" spans="1:4" ht="23.25" x14ac:dyDescent="0.35">
      <c r="A2429" s="43" t="s">
        <v>6481</v>
      </c>
      <c r="B2429" s="44" t="s">
        <v>6482</v>
      </c>
      <c r="C2429" s="45" t="s">
        <v>6483</v>
      </c>
      <c r="D2429" s="46" t="s">
        <v>6484</v>
      </c>
    </row>
    <row r="2430" spans="1:4" ht="23.25" x14ac:dyDescent="0.35">
      <c r="A2430" s="43" t="s">
        <v>7109</v>
      </c>
      <c r="B2430" s="44" t="s">
        <v>6485</v>
      </c>
      <c r="C2430" s="45" t="s">
        <v>6486</v>
      </c>
      <c r="D2430" s="304" t="s">
        <v>6487</v>
      </c>
    </row>
    <row r="2431" spans="1:4" ht="23.25" x14ac:dyDescent="0.35">
      <c r="A2431" s="43" t="s">
        <v>6488</v>
      </c>
      <c r="B2431" s="44" t="s">
        <v>6489</v>
      </c>
    </row>
    <row r="2432" spans="1:4" ht="23.25" x14ac:dyDescent="0.35">
      <c r="A2432" s="43" t="s">
        <v>6490</v>
      </c>
      <c r="B2432" s="44" t="s">
        <v>6491</v>
      </c>
    </row>
    <row r="2433" spans="1:5" ht="23.25" x14ac:dyDescent="0.35">
      <c r="A2433" s="43" t="s">
        <v>3079</v>
      </c>
      <c r="B2433" s="44" t="s">
        <v>6492</v>
      </c>
    </row>
    <row r="2434" spans="1:5" ht="23.25" x14ac:dyDescent="0.35">
      <c r="A2434" s="43" t="s">
        <v>6493</v>
      </c>
      <c r="B2434" s="44" t="s">
        <v>6494</v>
      </c>
    </row>
    <row r="2435" spans="1:5" ht="23.25" x14ac:dyDescent="0.35">
      <c r="A2435" s="43" t="s">
        <v>6495</v>
      </c>
      <c r="B2435" s="44" t="s">
        <v>6496</v>
      </c>
    </row>
    <row r="2436" spans="1:5" ht="23.25" x14ac:dyDescent="0.35">
      <c r="A2436" s="43" t="s">
        <v>6497</v>
      </c>
      <c r="B2436" s="44" t="s">
        <v>6498</v>
      </c>
    </row>
    <row r="2437" spans="1:5" ht="23.25" x14ac:dyDescent="0.35">
      <c r="A2437" s="43" t="s">
        <v>6499</v>
      </c>
      <c r="B2437" s="44" t="s">
        <v>6500</v>
      </c>
      <c r="C2437" s="65" t="s">
        <v>6501</v>
      </c>
    </row>
    <row r="2438" spans="1:5" ht="23.25" x14ac:dyDescent="0.35">
      <c r="A2438" s="43" t="s">
        <v>6502</v>
      </c>
      <c r="B2438" s="44" t="s">
        <v>6503</v>
      </c>
    </row>
    <row r="2439" spans="1:5" ht="23.25" x14ac:dyDescent="0.35">
      <c r="A2439" s="43" t="s">
        <v>6504</v>
      </c>
      <c r="B2439" s="44" t="s">
        <v>6505</v>
      </c>
    </row>
    <row r="2440" spans="1:5" ht="116.25" x14ac:dyDescent="0.35">
      <c r="A2440" s="84" t="s">
        <v>6506</v>
      </c>
      <c r="B2440" s="81" t="s">
        <v>6507</v>
      </c>
    </row>
    <row r="2441" spans="1:5" ht="23.25" x14ac:dyDescent="0.35">
      <c r="A2441" s="43" t="s">
        <v>6508</v>
      </c>
      <c r="B2441" s="44" t="s">
        <v>6509</v>
      </c>
      <c r="C2441" s="210" t="s">
        <v>6510</v>
      </c>
    </row>
    <row r="2442" spans="1:5" ht="23.25" x14ac:dyDescent="0.35">
      <c r="A2442" s="43" t="s">
        <v>6511</v>
      </c>
      <c r="B2442" s="44" t="s">
        <v>6512</v>
      </c>
      <c r="C2442" s="45" t="s">
        <v>6513</v>
      </c>
    </row>
    <row r="2443" spans="1:5" ht="23.25" x14ac:dyDescent="0.35">
      <c r="A2443" s="43" t="s">
        <v>6514</v>
      </c>
      <c r="B2443" s="105" t="s">
        <v>6515</v>
      </c>
      <c r="C2443" s="308"/>
      <c r="D2443" s="759" t="s">
        <v>6516</v>
      </c>
      <c r="E2443" s="759"/>
    </row>
    <row r="2444" spans="1:5" ht="23.25" x14ac:dyDescent="0.35">
      <c r="A2444" s="43" t="s">
        <v>6517</v>
      </c>
      <c r="B2444" s="44" t="s">
        <v>6518</v>
      </c>
      <c r="C2444" s="45" t="s">
        <v>6519</v>
      </c>
    </row>
    <row r="2445" spans="1:5" ht="23.25" x14ac:dyDescent="0.35">
      <c r="A2445" s="43" t="s">
        <v>6520</v>
      </c>
      <c r="B2445" s="44" t="s">
        <v>6521</v>
      </c>
      <c r="C2445" s="45" t="s">
        <v>6522</v>
      </c>
    </row>
    <row r="2446" spans="1:5" ht="23.25" x14ac:dyDescent="0.35">
      <c r="A2446" s="43" t="s">
        <v>6523</v>
      </c>
      <c r="B2446" s="760" t="s">
        <v>6524</v>
      </c>
      <c r="C2446" s="760"/>
    </row>
    <row r="2447" spans="1:5" ht="23.25" x14ac:dyDescent="0.35">
      <c r="A2447" s="43" t="s">
        <v>6525</v>
      </c>
      <c r="B2447" s="44" t="s">
        <v>6526</v>
      </c>
    </row>
    <row r="2448" spans="1:5" ht="23.25" x14ac:dyDescent="0.35">
      <c r="A2448" s="43" t="s">
        <v>6527</v>
      </c>
      <c r="B2448" s="44" t="s">
        <v>6528</v>
      </c>
    </row>
    <row r="2449" spans="1:3" ht="23.25" x14ac:dyDescent="0.35">
      <c r="A2449" s="43" t="s">
        <v>6529</v>
      </c>
      <c r="B2449" s="44" t="s">
        <v>6530</v>
      </c>
    </row>
    <row r="2450" spans="1:3" ht="23.25" x14ac:dyDescent="0.35">
      <c r="A2450" s="43" t="s">
        <v>6531</v>
      </c>
      <c r="B2450" s="44" t="s">
        <v>6532</v>
      </c>
    </row>
    <row r="2451" spans="1:3" ht="23.25" x14ac:dyDescent="0.35">
      <c r="A2451" s="43" t="s">
        <v>6533</v>
      </c>
      <c r="B2451" s="44" t="s">
        <v>6534</v>
      </c>
    </row>
    <row r="2452" spans="1:3" ht="23.25" x14ac:dyDescent="0.35">
      <c r="A2452" s="43" t="s">
        <v>6535</v>
      </c>
      <c r="B2452" s="44" t="s">
        <v>6536</v>
      </c>
    </row>
    <row r="2453" spans="1:3" ht="23.25" x14ac:dyDescent="0.35">
      <c r="A2453" s="43" t="s">
        <v>6537</v>
      </c>
      <c r="B2453" s="44" t="s">
        <v>6538</v>
      </c>
    </row>
    <row r="2454" spans="1:3" ht="23.25" x14ac:dyDescent="0.35">
      <c r="A2454" s="43" t="s">
        <v>6539</v>
      </c>
      <c r="B2454" s="44" t="s">
        <v>6540</v>
      </c>
      <c r="C2454" s="45" t="s">
        <v>6541</v>
      </c>
    </row>
    <row r="2455" spans="1:3" ht="23.25" x14ac:dyDescent="0.35">
      <c r="A2455" s="43" t="s">
        <v>6542</v>
      </c>
      <c r="B2455" s="44" t="s">
        <v>6543</v>
      </c>
    </row>
    <row r="2456" spans="1:3" ht="23.25" x14ac:dyDescent="0.35">
      <c r="A2456" s="43" t="s">
        <v>6544</v>
      </c>
      <c r="B2456" s="44" t="s">
        <v>425</v>
      </c>
    </row>
    <row r="2457" spans="1:3" ht="23.25" x14ac:dyDescent="0.35">
      <c r="A2457" s="43" t="s">
        <v>6545</v>
      </c>
      <c r="B2457" s="44" t="s">
        <v>6546</v>
      </c>
    </row>
    <row r="2458" spans="1:3" ht="23.25" x14ac:dyDescent="0.35">
      <c r="A2458" s="43" t="s">
        <v>6547</v>
      </c>
      <c r="B2458" s="44" t="s">
        <v>6548</v>
      </c>
    </row>
    <row r="2459" spans="1:3" ht="23.25" x14ac:dyDescent="0.35">
      <c r="A2459" s="43" t="s">
        <v>6549</v>
      </c>
      <c r="B2459" s="44" t="s">
        <v>6550</v>
      </c>
    </row>
    <row r="2460" spans="1:3" ht="23.25" x14ac:dyDescent="0.35">
      <c r="A2460" s="43" t="s">
        <v>6551</v>
      </c>
      <c r="B2460" s="44" t="s">
        <v>6552</v>
      </c>
      <c r="C2460" s="83" t="s">
        <v>6553</v>
      </c>
    </row>
    <row r="2461" spans="1:3" ht="23.25" x14ac:dyDescent="0.35">
      <c r="A2461" s="43" t="s">
        <v>6554</v>
      </c>
      <c r="B2461" s="44" t="s">
        <v>6555</v>
      </c>
    </row>
    <row r="2462" spans="1:3" ht="23.25" x14ac:dyDescent="0.35">
      <c r="A2462" s="43" t="s">
        <v>6556</v>
      </c>
      <c r="B2462" s="44" t="s">
        <v>6557</v>
      </c>
    </row>
    <row r="2463" spans="1:3" ht="23.25" x14ac:dyDescent="0.35">
      <c r="A2463" s="43" t="s">
        <v>6558</v>
      </c>
      <c r="B2463" s="44" t="s">
        <v>6559</v>
      </c>
    </row>
    <row r="2464" spans="1:3" ht="23.25" x14ac:dyDescent="0.35">
      <c r="A2464" s="43" t="s">
        <v>6560</v>
      </c>
      <c r="B2464" s="44" t="s">
        <v>6561</v>
      </c>
    </row>
    <row r="2465" spans="1:3" ht="23.25" x14ac:dyDescent="0.35">
      <c r="A2465" s="43" t="s">
        <v>6562</v>
      </c>
      <c r="B2465" s="44" t="s">
        <v>6563</v>
      </c>
      <c r="C2465" s="45" t="s">
        <v>4538</v>
      </c>
    </row>
    <row r="2466" spans="1:3" ht="23.25" x14ac:dyDescent="0.35">
      <c r="A2466" s="43" t="s">
        <v>6564</v>
      </c>
      <c r="B2466" s="44" t="s">
        <v>6565</v>
      </c>
    </row>
    <row r="2467" spans="1:3" ht="23.25" x14ac:dyDescent="0.35">
      <c r="A2467" s="43" t="s">
        <v>6566</v>
      </c>
      <c r="B2467" s="44" t="s">
        <v>6567</v>
      </c>
    </row>
    <row r="2468" spans="1:3" ht="23.25" x14ac:dyDescent="0.35">
      <c r="A2468" s="43" t="s">
        <v>6568</v>
      </c>
      <c r="B2468" s="44" t="s">
        <v>6569</v>
      </c>
      <c r="C2468" s="45" t="s">
        <v>6570</v>
      </c>
    </row>
    <row r="2469" spans="1:3" ht="23.25" x14ac:dyDescent="0.35">
      <c r="A2469" s="43" t="s">
        <v>6571</v>
      </c>
      <c r="B2469" s="44" t="s">
        <v>6572</v>
      </c>
    </row>
    <row r="2470" spans="1:3" ht="23.25" x14ac:dyDescent="0.35">
      <c r="A2470" s="43" t="s">
        <v>6573</v>
      </c>
      <c r="B2470" s="44" t="s">
        <v>1746</v>
      </c>
      <c r="C2470" s="45" t="s">
        <v>6574</v>
      </c>
    </row>
    <row r="2471" spans="1:3" ht="23.25" x14ac:dyDescent="0.35">
      <c r="A2471" s="43" t="s">
        <v>6575</v>
      </c>
      <c r="B2471" s="44" t="s">
        <v>6576</v>
      </c>
    </row>
    <row r="2472" spans="1:3" ht="23.25" x14ac:dyDescent="0.35">
      <c r="A2472" s="43" t="s">
        <v>6577</v>
      </c>
      <c r="B2472" s="44" t="s">
        <v>6578</v>
      </c>
    </row>
    <row r="2473" spans="1:3" ht="23.25" x14ac:dyDescent="0.35">
      <c r="A2473" s="43" t="s">
        <v>6579</v>
      </c>
      <c r="B2473" s="44" t="s">
        <v>6580</v>
      </c>
      <c r="C2473" s="45" t="s">
        <v>6581</v>
      </c>
    </row>
    <row r="2474" spans="1:3" ht="23.25" x14ac:dyDescent="0.35">
      <c r="A2474" s="43" t="s">
        <v>6582</v>
      </c>
      <c r="B2474" s="44" t="s">
        <v>6583</v>
      </c>
    </row>
    <row r="2475" spans="1:3" ht="23.25" x14ac:dyDescent="0.35">
      <c r="A2475" s="43" t="s">
        <v>6584</v>
      </c>
      <c r="B2475" s="44" t="s">
        <v>6585</v>
      </c>
    </row>
    <row r="2476" spans="1:3" ht="23.25" x14ac:dyDescent="0.35">
      <c r="A2476" s="43" t="s">
        <v>6586</v>
      </c>
      <c r="B2476" s="44" t="s">
        <v>6587</v>
      </c>
      <c r="C2476" s="45" t="s">
        <v>6588</v>
      </c>
    </row>
    <row r="2477" spans="1:3" ht="23.25" x14ac:dyDescent="0.35">
      <c r="A2477" s="43" t="s">
        <v>6589</v>
      </c>
      <c r="B2477" s="44" t="s">
        <v>6590</v>
      </c>
    </row>
    <row r="2478" spans="1:3" ht="23.25" x14ac:dyDescent="0.35">
      <c r="A2478" s="43" t="s">
        <v>6591</v>
      </c>
      <c r="B2478" s="44" t="s">
        <v>6592</v>
      </c>
      <c r="C2478" s="45" t="s">
        <v>6593</v>
      </c>
    </row>
    <row r="2479" spans="1:3" ht="23.25" x14ac:dyDescent="0.35">
      <c r="A2479" s="43" t="s">
        <v>6594</v>
      </c>
      <c r="B2479" s="44" t="s">
        <v>6595</v>
      </c>
    </row>
    <row r="2480" spans="1:3" ht="23.25" x14ac:dyDescent="0.35">
      <c r="A2480" s="43" t="s">
        <v>6596</v>
      </c>
      <c r="B2480" s="44" t="s">
        <v>6597</v>
      </c>
    </row>
    <row r="2481" spans="1:3" ht="23.25" x14ac:dyDescent="0.35">
      <c r="A2481" s="43" t="s">
        <v>6598</v>
      </c>
      <c r="B2481" s="44" t="s">
        <v>6599</v>
      </c>
      <c r="C2481" s="45" t="s">
        <v>6600</v>
      </c>
    </row>
    <row r="2482" spans="1:3" ht="23.25" x14ac:dyDescent="0.35">
      <c r="A2482" s="43" t="s">
        <v>6601</v>
      </c>
      <c r="B2482" s="44" t="s">
        <v>6602</v>
      </c>
    </row>
    <row r="2483" spans="1:3" ht="21" x14ac:dyDescent="0.35">
      <c r="A2483" s="43" t="s">
        <v>6603</v>
      </c>
      <c r="B2483" s="309" t="s">
        <v>6604</v>
      </c>
    </row>
    <row r="2484" spans="1:3" ht="23.25" x14ac:dyDescent="0.35">
      <c r="A2484" s="43" t="s">
        <v>6605</v>
      </c>
      <c r="B2484" s="44" t="s">
        <v>6606</v>
      </c>
    </row>
    <row r="2485" spans="1:3" ht="23.25" x14ac:dyDescent="0.35">
      <c r="A2485" s="43" t="s">
        <v>6607</v>
      </c>
      <c r="B2485" s="44" t="s">
        <v>6608</v>
      </c>
    </row>
    <row r="2486" spans="1:3" ht="23.25" x14ac:dyDescent="0.35">
      <c r="A2486" s="43" t="s">
        <v>6609</v>
      </c>
      <c r="B2486" s="44" t="s">
        <v>6610</v>
      </c>
      <c r="C2486" s="69" t="s">
        <v>5783</v>
      </c>
    </row>
    <row r="2487" spans="1:3" ht="23.25" x14ac:dyDescent="0.35">
      <c r="A2487" s="43" t="s">
        <v>6611</v>
      </c>
      <c r="B2487" s="44" t="s">
        <v>6612</v>
      </c>
      <c r="C2487" s="69" t="s">
        <v>6613</v>
      </c>
    </row>
    <row r="2488" spans="1:3" ht="23.25" x14ac:dyDescent="0.35">
      <c r="A2488" s="43" t="s">
        <v>6614</v>
      </c>
      <c r="B2488" s="44" t="s">
        <v>6615</v>
      </c>
    </row>
    <row r="2489" spans="1:3" ht="23.25" x14ac:dyDescent="0.35">
      <c r="A2489" s="43" t="s">
        <v>6616</v>
      </c>
      <c r="B2489" s="44" t="s">
        <v>6617</v>
      </c>
    </row>
    <row r="2490" spans="1:3" ht="23.25" x14ac:dyDescent="0.35">
      <c r="A2490" s="43" t="s">
        <v>6618</v>
      </c>
      <c r="B2490" s="44" t="s">
        <v>6619</v>
      </c>
      <c r="C2490" s="45" t="s">
        <v>6620</v>
      </c>
    </row>
    <row r="2491" spans="1:3" ht="23.25" x14ac:dyDescent="0.35">
      <c r="A2491" s="43" t="s">
        <v>6621</v>
      </c>
      <c r="B2491" s="44" t="s">
        <v>6622</v>
      </c>
      <c r="C2491" s="45" t="s">
        <v>6623</v>
      </c>
    </row>
    <row r="2492" spans="1:3" ht="23.25" x14ac:dyDescent="0.35">
      <c r="A2492" s="43" t="s">
        <v>6624</v>
      </c>
      <c r="B2492" s="44" t="s">
        <v>6625</v>
      </c>
    </row>
    <row r="2493" spans="1:3" ht="23.25" x14ac:dyDescent="0.35">
      <c r="A2493" s="43" t="s">
        <v>6626</v>
      </c>
      <c r="B2493" s="44" t="s">
        <v>6627</v>
      </c>
    </row>
    <row r="2494" spans="1:3" ht="23.25" x14ac:dyDescent="0.35">
      <c r="A2494" s="43" t="s">
        <v>6628</v>
      </c>
      <c r="B2494" s="44" t="s">
        <v>6629</v>
      </c>
    </row>
    <row r="2495" spans="1:3" ht="23.25" x14ac:dyDescent="0.35">
      <c r="A2495" s="43" t="s">
        <v>6630</v>
      </c>
      <c r="B2495" s="44" t="s">
        <v>6631</v>
      </c>
    </row>
    <row r="2496" spans="1:3" ht="23.25" x14ac:dyDescent="0.35">
      <c r="A2496" s="43" t="s">
        <v>6632</v>
      </c>
      <c r="B2496" s="44" t="s">
        <v>6633</v>
      </c>
    </row>
    <row r="2497" spans="1:5" ht="23.25" x14ac:dyDescent="0.35">
      <c r="A2497" s="43" t="s">
        <v>6634</v>
      </c>
      <c r="B2497" s="44" t="s">
        <v>6635</v>
      </c>
    </row>
    <row r="2498" spans="1:5" ht="302.25" x14ac:dyDescent="0.35">
      <c r="A2498" s="310" t="s">
        <v>6636</v>
      </c>
      <c r="B2498" s="81" t="s">
        <v>6637</v>
      </c>
    </row>
    <row r="2499" spans="1:5" ht="320.25" customHeight="1" x14ac:dyDescent="0.35">
      <c r="A2499" s="302" t="s">
        <v>6638</v>
      </c>
      <c r="B2499" s="81" t="s">
        <v>6639</v>
      </c>
    </row>
    <row r="2500" spans="1:5" ht="48" x14ac:dyDescent="0.45">
      <c r="A2500" s="43" t="s">
        <v>6640</v>
      </c>
      <c r="B2500" s="81" t="s">
        <v>6641</v>
      </c>
      <c r="C2500" s="311" t="s">
        <v>6642</v>
      </c>
    </row>
    <row r="2501" spans="1:5" ht="26.25" x14ac:dyDescent="0.4">
      <c r="A2501" s="43" t="s">
        <v>6643</v>
      </c>
      <c r="B2501" s="312" t="s">
        <v>6644</v>
      </c>
    </row>
    <row r="2502" spans="1:5" ht="23.25" x14ac:dyDescent="0.35">
      <c r="A2502" s="43" t="s">
        <v>6645</v>
      </c>
      <c r="B2502" s="44" t="s">
        <v>6646</v>
      </c>
    </row>
    <row r="2503" spans="1:5" ht="23.25" x14ac:dyDescent="0.35">
      <c r="A2503" s="43" t="s">
        <v>6647</v>
      </c>
      <c r="B2503" s="44" t="s">
        <v>6648</v>
      </c>
      <c r="C2503" s="65" t="s">
        <v>6649</v>
      </c>
    </row>
    <row r="2504" spans="1:5" ht="23.25" x14ac:dyDescent="0.35">
      <c r="A2504" s="43" t="s">
        <v>6650</v>
      </c>
      <c r="B2504" s="44" t="s">
        <v>6651</v>
      </c>
    </row>
    <row r="2505" spans="1:5" ht="23.25" x14ac:dyDescent="0.35">
      <c r="A2505" s="43" t="s">
        <v>6652</v>
      </c>
      <c r="B2505" s="44" t="s">
        <v>6653</v>
      </c>
      <c r="C2505" s="91" t="s">
        <v>6654</v>
      </c>
    </row>
    <row r="2506" spans="1:5" ht="23.25" x14ac:dyDescent="0.35">
      <c r="A2506" s="43" t="s">
        <v>6655</v>
      </c>
      <c r="B2506" s="44" t="s">
        <v>6656</v>
      </c>
    </row>
    <row r="2507" spans="1:5" ht="23.25" x14ac:dyDescent="0.35">
      <c r="A2507" s="43" t="s">
        <v>6657</v>
      </c>
      <c r="B2507" s="44" t="s">
        <v>6658</v>
      </c>
    </row>
    <row r="2508" spans="1:5" ht="136.5" x14ac:dyDescent="0.35">
      <c r="A2508" s="43" t="s">
        <v>6659</v>
      </c>
      <c r="B2508" s="44" t="s">
        <v>6660</v>
      </c>
      <c r="C2508" s="69" t="s">
        <v>6661</v>
      </c>
      <c r="D2508" s="313" t="s">
        <v>6662</v>
      </c>
      <c r="E2508" s="314" t="s">
        <v>6663</v>
      </c>
    </row>
    <row r="2509" spans="1:5" ht="23.25" x14ac:dyDescent="0.35">
      <c r="A2509" s="43" t="s">
        <v>6664</v>
      </c>
      <c r="B2509" s="44" t="s">
        <v>6665</v>
      </c>
    </row>
    <row r="2510" spans="1:5" ht="23.25" x14ac:dyDescent="0.35">
      <c r="A2510" s="43" t="s">
        <v>6666</v>
      </c>
      <c r="B2510" s="44" t="s">
        <v>6667</v>
      </c>
    </row>
    <row r="2511" spans="1:5" ht="23.25" x14ac:dyDescent="0.35">
      <c r="A2511" s="43" t="s">
        <v>6668</v>
      </c>
      <c r="B2511" s="44" t="s">
        <v>6669</v>
      </c>
    </row>
    <row r="2512" spans="1:5" ht="23.25" x14ac:dyDescent="0.35">
      <c r="A2512" s="43" t="s">
        <v>6670</v>
      </c>
      <c r="B2512" s="44" t="s">
        <v>6671</v>
      </c>
    </row>
    <row r="2513" spans="1:5" ht="23.25" x14ac:dyDescent="0.35">
      <c r="A2513" s="43" t="s">
        <v>6670</v>
      </c>
      <c r="B2513" s="44" t="s">
        <v>6672</v>
      </c>
    </row>
    <row r="2514" spans="1:5" ht="23.25" x14ac:dyDescent="0.35">
      <c r="A2514" s="43" t="s">
        <v>6673</v>
      </c>
      <c r="B2514" s="44" t="s">
        <v>6674</v>
      </c>
    </row>
    <row r="2515" spans="1:5" ht="23.25" x14ac:dyDescent="0.35">
      <c r="A2515" s="43" t="s">
        <v>6675</v>
      </c>
      <c r="B2515" s="44" t="s">
        <v>6676</v>
      </c>
    </row>
    <row r="2516" spans="1:5" ht="23.25" x14ac:dyDescent="0.35">
      <c r="A2516" s="43" t="s">
        <v>6677</v>
      </c>
      <c r="B2516" s="44" t="s">
        <v>6678</v>
      </c>
    </row>
    <row r="2517" spans="1:5" ht="23.25" x14ac:dyDescent="0.35">
      <c r="A2517" s="43" t="s">
        <v>6679</v>
      </c>
      <c r="B2517" s="44" t="s">
        <v>6680</v>
      </c>
    </row>
    <row r="2518" spans="1:5" ht="23.25" x14ac:dyDescent="0.35">
      <c r="A2518" s="43" t="s">
        <v>6681</v>
      </c>
      <c r="B2518" s="44" t="s">
        <v>6682</v>
      </c>
    </row>
    <row r="2519" spans="1:5" ht="23.25" x14ac:dyDescent="0.35">
      <c r="A2519" s="43" t="s">
        <v>6683</v>
      </c>
      <c r="B2519" s="44" t="s">
        <v>6684</v>
      </c>
    </row>
    <row r="2520" spans="1:5" ht="23.25" x14ac:dyDescent="0.35">
      <c r="A2520" s="43" t="s">
        <v>6685</v>
      </c>
      <c r="B2520" s="44" t="s">
        <v>6686</v>
      </c>
    </row>
    <row r="2521" spans="1:5" ht="23.25" x14ac:dyDescent="0.35">
      <c r="A2521" s="43" t="s">
        <v>6687</v>
      </c>
      <c r="B2521" s="44" t="s">
        <v>6688</v>
      </c>
      <c r="C2521" s="297" t="s">
        <v>6530</v>
      </c>
    </row>
    <row r="2522" spans="1:5" ht="23.25" x14ac:dyDescent="0.35">
      <c r="A2522" s="43" t="s">
        <v>6689</v>
      </c>
      <c r="B2522" s="44" t="s">
        <v>6690</v>
      </c>
      <c r="C2522" s="45" t="s">
        <v>6691</v>
      </c>
      <c r="D2522" s="46" t="s">
        <v>6692</v>
      </c>
      <c r="E2522" s="264" t="s">
        <v>6693</v>
      </c>
    </row>
    <row r="2523" spans="1:5" ht="23.25" x14ac:dyDescent="0.35">
      <c r="A2523" s="43" t="s">
        <v>6694</v>
      </c>
      <c r="B2523" s="44" t="s">
        <v>6695</v>
      </c>
      <c r="C2523" s="45" t="s">
        <v>6696</v>
      </c>
    </row>
    <row r="2524" spans="1:5" ht="23.25" x14ac:dyDescent="0.35">
      <c r="A2524" s="43" t="s">
        <v>6697</v>
      </c>
      <c r="B2524" s="44" t="s">
        <v>6698</v>
      </c>
    </row>
    <row r="2525" spans="1:5" ht="23.25" x14ac:dyDescent="0.35">
      <c r="A2525" s="43" t="s">
        <v>6699</v>
      </c>
      <c r="B2525" s="44" t="s">
        <v>6700</v>
      </c>
      <c r="C2525" s="45" t="s">
        <v>6701</v>
      </c>
    </row>
    <row r="2526" spans="1:5" ht="23.25" x14ac:dyDescent="0.35">
      <c r="A2526" s="43" t="s">
        <v>6702</v>
      </c>
      <c r="B2526" s="44" t="s">
        <v>6703</v>
      </c>
      <c r="C2526" s="45" t="s">
        <v>6704</v>
      </c>
    </row>
    <row r="2527" spans="1:5" ht="23.25" x14ac:dyDescent="0.35">
      <c r="A2527" s="43" t="s">
        <v>6705</v>
      </c>
      <c r="B2527" s="44" t="s">
        <v>6706</v>
      </c>
    </row>
    <row r="2528" spans="1:5" ht="23.25" x14ac:dyDescent="0.35">
      <c r="A2528" s="43" t="s">
        <v>6707</v>
      </c>
      <c r="B2528" s="44" t="s">
        <v>6708</v>
      </c>
    </row>
    <row r="2529" spans="1:3" ht="23.25" x14ac:dyDescent="0.35">
      <c r="A2529" s="43" t="s">
        <v>6709</v>
      </c>
      <c r="B2529" s="44" t="s">
        <v>6710</v>
      </c>
    </row>
    <row r="2530" spans="1:3" ht="23.25" x14ac:dyDescent="0.35">
      <c r="A2530" s="43" t="s">
        <v>6711</v>
      </c>
      <c r="B2530" s="44" t="s">
        <v>6712</v>
      </c>
    </row>
    <row r="2531" spans="1:3" ht="23.25" x14ac:dyDescent="0.35">
      <c r="A2531" s="43" t="s">
        <v>6713</v>
      </c>
      <c r="B2531" s="44" t="s">
        <v>6714</v>
      </c>
    </row>
    <row r="2532" spans="1:3" ht="23.25" x14ac:dyDescent="0.35">
      <c r="A2532" s="43" t="s">
        <v>6715</v>
      </c>
      <c r="B2532" s="44" t="s">
        <v>6716</v>
      </c>
    </row>
    <row r="2533" spans="1:3" ht="23.25" x14ac:dyDescent="0.35">
      <c r="A2533" s="43" t="s">
        <v>6717</v>
      </c>
      <c r="B2533" s="44" t="s">
        <v>6718</v>
      </c>
      <c r="C2533" s="45" t="s">
        <v>6719</v>
      </c>
    </row>
    <row r="2534" spans="1:3" ht="23.25" x14ac:dyDescent="0.35">
      <c r="A2534" s="43" t="s">
        <v>6720</v>
      </c>
      <c r="B2534" s="44" t="s">
        <v>6721</v>
      </c>
      <c r="C2534" s="176" t="s">
        <v>6722</v>
      </c>
    </row>
    <row r="2535" spans="1:3" ht="21" x14ac:dyDescent="0.35">
      <c r="A2535" s="43" t="s">
        <v>6723</v>
      </c>
      <c r="B2535" s="315" t="s">
        <v>6724</v>
      </c>
    </row>
    <row r="2536" spans="1:3" ht="26.25" x14ac:dyDescent="0.35">
      <c r="A2536" s="43" t="s">
        <v>6725</v>
      </c>
      <c r="B2536" s="44" t="s">
        <v>6726</v>
      </c>
      <c r="C2536" s="316" t="s">
        <v>6727</v>
      </c>
    </row>
    <row r="2537" spans="1:3" ht="26.25" x14ac:dyDescent="0.4">
      <c r="A2537" s="43" t="s">
        <v>6728</v>
      </c>
      <c r="B2537" s="317" t="s">
        <v>6729</v>
      </c>
    </row>
    <row r="2538" spans="1:3" ht="23.25" x14ac:dyDescent="0.35">
      <c r="A2538" s="43" t="s">
        <v>6730</v>
      </c>
      <c r="B2538" s="44" t="s">
        <v>6731</v>
      </c>
    </row>
    <row r="2539" spans="1:3" ht="23.25" x14ac:dyDescent="0.35">
      <c r="A2539" s="43" t="s">
        <v>6732</v>
      </c>
      <c r="B2539" s="44" t="s">
        <v>6733</v>
      </c>
      <c r="C2539" s="297" t="s">
        <v>6734</v>
      </c>
    </row>
    <row r="2540" spans="1:3" ht="23.25" x14ac:dyDescent="0.35">
      <c r="A2540" s="43" t="s">
        <v>6735</v>
      </c>
      <c r="B2540" s="44" t="s">
        <v>6736</v>
      </c>
    </row>
    <row r="2541" spans="1:3" ht="23.25" x14ac:dyDescent="0.35">
      <c r="A2541" s="43" t="s">
        <v>6737</v>
      </c>
      <c r="B2541" s="44" t="s">
        <v>6738</v>
      </c>
    </row>
    <row r="2542" spans="1:3" ht="23.25" x14ac:dyDescent="0.35">
      <c r="A2542" s="43" t="s">
        <v>6739</v>
      </c>
      <c r="B2542" s="44" t="s">
        <v>6740</v>
      </c>
    </row>
    <row r="2543" spans="1:3" ht="23.25" x14ac:dyDescent="0.35">
      <c r="A2543" s="43" t="s">
        <v>6741</v>
      </c>
      <c r="B2543" s="44" t="s">
        <v>6742</v>
      </c>
    </row>
    <row r="2544" spans="1:3" ht="23.25" x14ac:dyDescent="0.35">
      <c r="A2544" s="43" t="s">
        <v>6743</v>
      </c>
      <c r="B2544" s="44" t="s">
        <v>6744</v>
      </c>
      <c r="C2544" s="45" t="s">
        <v>6745</v>
      </c>
    </row>
    <row r="2545" spans="1:4" ht="23.25" x14ac:dyDescent="0.35">
      <c r="A2545" s="43" t="s">
        <v>6746</v>
      </c>
      <c r="B2545" s="44" t="s">
        <v>6747</v>
      </c>
    </row>
    <row r="2546" spans="1:4" ht="23.25" x14ac:dyDescent="0.35">
      <c r="A2546" s="43" t="s">
        <v>6746</v>
      </c>
      <c r="B2546" s="44" t="s">
        <v>6748</v>
      </c>
    </row>
    <row r="2547" spans="1:4" ht="23.25" x14ac:dyDescent="0.35">
      <c r="A2547" s="43" t="s">
        <v>6749</v>
      </c>
      <c r="B2547" s="44" t="s">
        <v>6750</v>
      </c>
    </row>
    <row r="2548" spans="1:4" ht="21" x14ac:dyDescent="0.35">
      <c r="A2548" s="43" t="s">
        <v>6751</v>
      </c>
      <c r="B2548" s="309" t="s">
        <v>6752</v>
      </c>
    </row>
    <row r="2549" spans="1:4" ht="21" x14ac:dyDescent="0.35">
      <c r="A2549" s="43" t="s">
        <v>6753</v>
      </c>
      <c r="B2549" s="309" t="s">
        <v>6754</v>
      </c>
    </row>
    <row r="2550" spans="1:4" ht="23.25" x14ac:dyDescent="0.35">
      <c r="A2550" s="43" t="s">
        <v>6755</v>
      </c>
      <c r="B2550" s="44" t="s">
        <v>6756</v>
      </c>
    </row>
    <row r="2551" spans="1:4" ht="23.25" x14ac:dyDescent="0.35">
      <c r="A2551" s="43" t="s">
        <v>6757</v>
      </c>
      <c r="B2551" s="44" t="s">
        <v>6758</v>
      </c>
    </row>
    <row r="2552" spans="1:4" ht="23.25" x14ac:dyDescent="0.35">
      <c r="A2552" s="43" t="s">
        <v>6759</v>
      </c>
      <c r="B2552" s="44" t="s">
        <v>6760</v>
      </c>
    </row>
    <row r="2553" spans="1:4" ht="23.25" x14ac:dyDescent="0.35">
      <c r="A2553" s="43" t="s">
        <v>6761</v>
      </c>
      <c r="B2553" s="44" t="s">
        <v>6762</v>
      </c>
    </row>
    <row r="2554" spans="1:4" ht="23.25" x14ac:dyDescent="0.35">
      <c r="A2554" s="43" t="s">
        <v>6763</v>
      </c>
      <c r="B2554" s="44" t="s">
        <v>6764</v>
      </c>
    </row>
    <row r="2555" spans="1:4" ht="23.25" x14ac:dyDescent="0.35">
      <c r="A2555" s="43" t="s">
        <v>6765</v>
      </c>
      <c r="B2555" s="44" t="s">
        <v>6766</v>
      </c>
    </row>
    <row r="2556" spans="1:4" ht="23.25" x14ac:dyDescent="0.35">
      <c r="A2556" s="43" t="s">
        <v>6767</v>
      </c>
      <c r="B2556" s="44" t="s">
        <v>6768</v>
      </c>
    </row>
    <row r="2557" spans="1:4" ht="23.25" x14ac:dyDescent="0.35">
      <c r="A2557" s="43" t="s">
        <v>6769</v>
      </c>
      <c r="B2557" s="44" t="s">
        <v>6770</v>
      </c>
      <c r="C2557" s="69" t="s">
        <v>6771</v>
      </c>
      <c r="D2557" s="318" t="s">
        <v>6772</v>
      </c>
    </row>
    <row r="2558" spans="1:4" ht="21" x14ac:dyDescent="0.35">
      <c r="A2558" s="43" t="s">
        <v>6773</v>
      </c>
      <c r="B2558" s="319" t="s">
        <v>6771</v>
      </c>
    </row>
    <row r="2559" spans="1:4" ht="23.25" x14ac:dyDescent="0.35">
      <c r="A2559" s="43" t="s">
        <v>6774</v>
      </c>
      <c r="B2559" s="44" t="s">
        <v>6775</v>
      </c>
      <c r="C2559" s="45" t="s">
        <v>6776</v>
      </c>
    </row>
    <row r="2560" spans="1:4" ht="23.25" x14ac:dyDescent="0.35">
      <c r="A2560" s="43" t="s">
        <v>6777</v>
      </c>
      <c r="B2560" s="44" t="s">
        <v>6778</v>
      </c>
      <c r="C2560" s="45" t="s">
        <v>6779</v>
      </c>
    </row>
    <row r="2561" spans="1:3" ht="23.25" x14ac:dyDescent="0.35">
      <c r="A2561" s="43" t="s">
        <v>6780</v>
      </c>
      <c r="B2561" s="44" t="s">
        <v>6781</v>
      </c>
    </row>
    <row r="2562" spans="1:3" ht="23.25" x14ac:dyDescent="0.35">
      <c r="A2562" s="43" t="s">
        <v>6782</v>
      </c>
      <c r="B2562" s="44" t="s">
        <v>6783</v>
      </c>
    </row>
    <row r="2563" spans="1:3" ht="23.25" x14ac:dyDescent="0.35">
      <c r="A2563" s="43" t="s">
        <v>6784</v>
      </c>
      <c r="B2563" s="44" t="s">
        <v>6785</v>
      </c>
    </row>
    <row r="2564" spans="1:3" ht="23.25" x14ac:dyDescent="0.35">
      <c r="A2564" s="43" t="s">
        <v>6786</v>
      </c>
      <c r="B2564" s="44" t="s">
        <v>6787</v>
      </c>
    </row>
    <row r="2565" spans="1:3" ht="23.25" x14ac:dyDescent="0.35">
      <c r="A2565" s="43" t="s">
        <v>6788</v>
      </c>
      <c r="B2565" s="44" t="s">
        <v>6789</v>
      </c>
    </row>
    <row r="2566" spans="1:3" ht="23.25" x14ac:dyDescent="0.35">
      <c r="A2566" s="43" t="s">
        <v>6790</v>
      </c>
      <c r="B2566" s="44" t="s">
        <v>6742</v>
      </c>
    </row>
    <row r="2567" spans="1:3" ht="23.25" x14ac:dyDescent="0.35">
      <c r="A2567" s="43" t="s">
        <v>6791</v>
      </c>
      <c r="B2567" s="44" t="s">
        <v>6748</v>
      </c>
    </row>
    <row r="2568" spans="1:3" ht="23.25" x14ac:dyDescent="0.35">
      <c r="A2568" s="43" t="s">
        <v>6792</v>
      </c>
      <c r="B2568" s="44" t="s">
        <v>6793</v>
      </c>
    </row>
    <row r="2569" spans="1:3" ht="23.25" x14ac:dyDescent="0.35">
      <c r="A2569" s="43" t="s">
        <v>6210</v>
      </c>
      <c r="B2569" s="44" t="s">
        <v>6211</v>
      </c>
    </row>
    <row r="2570" spans="1:3" ht="23.25" x14ac:dyDescent="0.35">
      <c r="A2570" s="43" t="s">
        <v>6794</v>
      </c>
      <c r="B2570" s="44" t="s">
        <v>6795</v>
      </c>
    </row>
    <row r="2571" spans="1:3" ht="23.25" x14ac:dyDescent="0.35">
      <c r="A2571" s="43" t="s">
        <v>6796</v>
      </c>
      <c r="B2571" s="44" t="s">
        <v>6797</v>
      </c>
    </row>
    <row r="2572" spans="1:3" ht="23.25" x14ac:dyDescent="0.35">
      <c r="A2572" s="43" t="s">
        <v>6798</v>
      </c>
      <c r="B2572" s="44" t="s">
        <v>6799</v>
      </c>
    </row>
    <row r="2573" spans="1:3" ht="23.25" x14ac:dyDescent="0.35">
      <c r="A2573" s="43" t="s">
        <v>6800</v>
      </c>
      <c r="B2573" s="44" t="s">
        <v>6801</v>
      </c>
      <c r="C2573" s="45" t="s">
        <v>6802</v>
      </c>
    </row>
    <row r="2574" spans="1:3" ht="23.25" x14ac:dyDescent="0.35">
      <c r="A2574" s="43" t="s">
        <v>6803</v>
      </c>
      <c r="B2574" s="44" t="s">
        <v>6804</v>
      </c>
      <c r="C2574" s="45" t="s">
        <v>6805</v>
      </c>
    </row>
    <row r="2575" spans="1:3" ht="23.25" x14ac:dyDescent="0.35">
      <c r="A2575" s="43" t="s">
        <v>6806</v>
      </c>
      <c r="B2575" s="44" t="s">
        <v>6807</v>
      </c>
    </row>
    <row r="2576" spans="1:3" ht="23.25" x14ac:dyDescent="0.35">
      <c r="A2576" s="43" t="s">
        <v>6808</v>
      </c>
      <c r="B2576" s="44" t="s">
        <v>6809</v>
      </c>
      <c r="C2576" s="65" t="s">
        <v>6810</v>
      </c>
    </row>
    <row r="2577" spans="1:3" ht="23.25" x14ac:dyDescent="0.35">
      <c r="A2577" s="43" t="s">
        <v>6811</v>
      </c>
      <c r="B2577" s="44" t="s">
        <v>6812</v>
      </c>
    </row>
    <row r="2578" spans="1:3" ht="23.25" x14ac:dyDescent="0.35">
      <c r="A2578" s="43" t="s">
        <v>6813</v>
      </c>
      <c r="B2578" s="44" t="s">
        <v>6814</v>
      </c>
      <c r="C2578" s="45" t="s">
        <v>6815</v>
      </c>
    </row>
    <row r="2579" spans="1:3" ht="23.25" x14ac:dyDescent="0.35">
      <c r="A2579" s="43" t="s">
        <v>6816</v>
      </c>
      <c r="B2579" s="44" t="s">
        <v>6817</v>
      </c>
    </row>
    <row r="2580" spans="1:3" ht="23.25" x14ac:dyDescent="0.35">
      <c r="A2580" s="43" t="s">
        <v>6818</v>
      </c>
      <c r="B2580" s="44" t="s">
        <v>6819</v>
      </c>
    </row>
    <row r="2581" spans="1:3" ht="23.25" x14ac:dyDescent="0.35">
      <c r="A2581" s="43" t="s">
        <v>6820</v>
      </c>
      <c r="B2581" s="44" t="s">
        <v>6821</v>
      </c>
    </row>
    <row r="2582" spans="1:3" ht="23.25" x14ac:dyDescent="0.35">
      <c r="A2582" s="43" t="s">
        <v>6822</v>
      </c>
      <c r="B2582" s="44" t="s">
        <v>6823</v>
      </c>
    </row>
    <row r="2583" spans="1:3" ht="23.25" x14ac:dyDescent="0.35">
      <c r="A2583" s="43" t="s">
        <v>6824</v>
      </c>
      <c r="B2583" s="44" t="s">
        <v>445</v>
      </c>
    </row>
    <row r="2584" spans="1:3" ht="23.25" x14ac:dyDescent="0.35">
      <c r="A2584" s="43" t="s">
        <v>6825</v>
      </c>
      <c r="B2584" s="44" t="s">
        <v>6826</v>
      </c>
      <c r="C2584" s="45" t="s">
        <v>6827</v>
      </c>
    </row>
    <row r="2585" spans="1:3" ht="23.25" x14ac:dyDescent="0.35">
      <c r="A2585" s="43" t="s">
        <v>6828</v>
      </c>
      <c r="B2585" s="44" t="s">
        <v>6829</v>
      </c>
      <c r="C2585" s="65" t="s">
        <v>6830</v>
      </c>
    </row>
    <row r="2586" spans="1:3" ht="23.25" x14ac:dyDescent="0.35">
      <c r="A2586" s="43" t="s">
        <v>6831</v>
      </c>
      <c r="B2586" s="44" t="s">
        <v>6832</v>
      </c>
    </row>
    <row r="2587" spans="1:3" ht="23.25" x14ac:dyDescent="0.35">
      <c r="A2587" s="43" t="s">
        <v>6833</v>
      </c>
      <c r="B2587" s="44" t="s">
        <v>6834</v>
      </c>
    </row>
    <row r="2588" spans="1:3" ht="23.25" x14ac:dyDescent="0.35">
      <c r="A2588" s="43" t="s">
        <v>6835</v>
      </c>
      <c r="B2588" s="44" t="s">
        <v>6836</v>
      </c>
      <c r="C2588" s="45" t="s">
        <v>6837</v>
      </c>
    </row>
    <row r="2589" spans="1:3" ht="23.25" x14ac:dyDescent="0.35">
      <c r="A2589" s="43" t="s">
        <v>6838</v>
      </c>
      <c r="B2589" s="44" t="s">
        <v>6839</v>
      </c>
    </row>
    <row r="2590" spans="1:3" ht="23.25" x14ac:dyDescent="0.35">
      <c r="A2590" s="43" t="s">
        <v>6840</v>
      </c>
      <c r="B2590" s="44" t="s">
        <v>6841</v>
      </c>
    </row>
    <row r="2591" spans="1:3" ht="23.25" x14ac:dyDescent="0.35">
      <c r="A2591" s="43" t="s">
        <v>6842</v>
      </c>
      <c r="B2591" s="44" t="s">
        <v>6843</v>
      </c>
    </row>
    <row r="2592" spans="1:3" ht="23.25" x14ac:dyDescent="0.35">
      <c r="A2592" s="43" t="s">
        <v>6844</v>
      </c>
      <c r="B2592" s="44" t="s">
        <v>6845</v>
      </c>
    </row>
    <row r="2593" spans="1:3" ht="23.25" x14ac:dyDescent="0.35">
      <c r="A2593" s="43" t="s">
        <v>6846</v>
      </c>
      <c r="B2593" s="44" t="s">
        <v>6847</v>
      </c>
    </row>
    <row r="2594" spans="1:3" ht="23.25" x14ac:dyDescent="0.35">
      <c r="A2594" s="43" t="s">
        <v>6848</v>
      </c>
      <c r="B2594" s="44" t="s">
        <v>6485</v>
      </c>
      <c r="C2594" s="45" t="s">
        <v>6849</v>
      </c>
    </row>
    <row r="2595" spans="1:3" ht="23.25" x14ac:dyDescent="0.35">
      <c r="A2595" s="43" t="s">
        <v>6850</v>
      </c>
      <c r="B2595" s="44" t="s">
        <v>6851</v>
      </c>
    </row>
    <row r="2596" spans="1:3" ht="23.25" x14ac:dyDescent="0.35">
      <c r="A2596" s="43" t="s">
        <v>6852</v>
      </c>
      <c r="B2596" s="44" t="s">
        <v>6853</v>
      </c>
    </row>
    <row r="2597" spans="1:3" ht="23.25" x14ac:dyDescent="0.35">
      <c r="A2597" s="43" t="s">
        <v>6854</v>
      </c>
      <c r="B2597" s="44" t="s">
        <v>6855</v>
      </c>
    </row>
    <row r="2598" spans="1:3" ht="23.25" x14ac:dyDescent="0.35">
      <c r="A2598" s="43" t="s">
        <v>6856</v>
      </c>
      <c r="B2598" s="44" t="s">
        <v>6857</v>
      </c>
    </row>
    <row r="2599" spans="1:3" ht="23.25" x14ac:dyDescent="0.35">
      <c r="A2599" s="43" t="s">
        <v>6858</v>
      </c>
      <c r="B2599" s="44" t="s">
        <v>6859</v>
      </c>
      <c r="C2599" s="45" t="s">
        <v>6860</v>
      </c>
    </row>
    <row r="2600" spans="1:3" ht="23.25" x14ac:dyDescent="0.35">
      <c r="A2600" s="43" t="s">
        <v>6861</v>
      </c>
      <c r="B2600" s="44" t="s">
        <v>6862</v>
      </c>
    </row>
    <row r="2601" spans="1:3" ht="21" x14ac:dyDescent="0.35">
      <c r="A2601" s="43" t="s">
        <v>6863</v>
      </c>
      <c r="B2601" s="320" t="s">
        <v>6864</v>
      </c>
    </row>
    <row r="2602" spans="1:3" ht="23.25" x14ac:dyDescent="0.35">
      <c r="A2602" s="43" t="s">
        <v>6865</v>
      </c>
      <c r="B2602" s="44" t="s">
        <v>6866</v>
      </c>
    </row>
    <row r="2603" spans="1:3" ht="21" x14ac:dyDescent="0.35">
      <c r="A2603" s="43" t="s">
        <v>6867</v>
      </c>
      <c r="B2603" s="320" t="s">
        <v>6868</v>
      </c>
    </row>
    <row r="2604" spans="1:3" ht="23.25" x14ac:dyDescent="0.35">
      <c r="A2604" s="43" t="s">
        <v>6869</v>
      </c>
      <c r="B2604" s="44" t="s">
        <v>6870</v>
      </c>
    </row>
    <row r="2605" spans="1:3" ht="23.25" x14ac:dyDescent="0.35">
      <c r="A2605" s="43" t="s">
        <v>6871</v>
      </c>
      <c r="B2605" s="44" t="s">
        <v>6872</v>
      </c>
    </row>
    <row r="2606" spans="1:3" ht="23.25" x14ac:dyDescent="0.35">
      <c r="A2606" s="43" t="s">
        <v>6873</v>
      </c>
      <c r="B2606" s="44" t="s">
        <v>6874</v>
      </c>
      <c r="C2606" s="45" t="s">
        <v>6875</v>
      </c>
    </row>
    <row r="2607" spans="1:3" ht="23.25" x14ac:dyDescent="0.35">
      <c r="A2607" s="43" t="s">
        <v>6876</v>
      </c>
      <c r="B2607" s="44" t="s">
        <v>6877</v>
      </c>
      <c r="C2607" s="45" t="s">
        <v>6878</v>
      </c>
    </row>
    <row r="2608" spans="1:3" ht="23.25" x14ac:dyDescent="0.35">
      <c r="A2608" s="43" t="s">
        <v>6879</v>
      </c>
      <c r="B2608" s="44" t="s">
        <v>6880</v>
      </c>
    </row>
    <row r="2609" spans="1:3" ht="42" x14ac:dyDescent="0.35">
      <c r="A2609" s="175" t="s">
        <v>6881</v>
      </c>
      <c r="B2609" s="44" t="s">
        <v>6882</v>
      </c>
    </row>
    <row r="2610" spans="1:3" ht="23.25" x14ac:dyDescent="0.35">
      <c r="A2610" s="43" t="s">
        <v>6883</v>
      </c>
      <c r="B2610" s="44" t="s">
        <v>6884</v>
      </c>
      <c r="C2610" s="45" t="s">
        <v>6885</v>
      </c>
    </row>
    <row r="2611" spans="1:3" ht="23.25" x14ac:dyDescent="0.35">
      <c r="A2611" s="43" t="s">
        <v>6886</v>
      </c>
      <c r="B2611" s="44" t="s">
        <v>6887</v>
      </c>
    </row>
    <row r="2612" spans="1:3" ht="23.25" x14ac:dyDescent="0.35">
      <c r="A2612" s="43" t="s">
        <v>6888</v>
      </c>
      <c r="B2612" s="44" t="s">
        <v>6889</v>
      </c>
    </row>
    <row r="2613" spans="1:3" ht="23.25" x14ac:dyDescent="0.35">
      <c r="A2613" s="43" t="s">
        <v>6890</v>
      </c>
      <c r="B2613" s="44" t="s">
        <v>6891</v>
      </c>
      <c r="C2613" s="45" t="s">
        <v>6892</v>
      </c>
    </row>
    <row r="2614" spans="1:3" ht="23.25" x14ac:dyDescent="0.35">
      <c r="A2614" s="43" t="s">
        <v>6893</v>
      </c>
      <c r="B2614" s="44" t="s">
        <v>6894</v>
      </c>
    </row>
    <row r="2615" spans="1:3" ht="23.25" x14ac:dyDescent="0.35">
      <c r="A2615" s="43" t="s">
        <v>6893</v>
      </c>
      <c r="B2615" s="44" t="s">
        <v>6895</v>
      </c>
    </row>
    <row r="2616" spans="1:3" ht="23.25" x14ac:dyDescent="0.35">
      <c r="A2616" s="43" t="s">
        <v>6893</v>
      </c>
      <c r="B2616" s="44" t="s">
        <v>6896</v>
      </c>
    </row>
    <row r="2617" spans="1:3" ht="23.25" x14ac:dyDescent="0.35">
      <c r="A2617" s="43" t="s">
        <v>6897</v>
      </c>
      <c r="B2617" s="44" t="s">
        <v>6898</v>
      </c>
    </row>
    <row r="2618" spans="1:3" ht="23.25" x14ac:dyDescent="0.35">
      <c r="A2618" s="43" t="s">
        <v>6899</v>
      </c>
      <c r="B2618" s="44" t="s">
        <v>6900</v>
      </c>
      <c r="C2618" s="45" t="s">
        <v>6901</v>
      </c>
    </row>
    <row r="2619" spans="1:3" ht="23.25" x14ac:dyDescent="0.35">
      <c r="A2619" s="43" t="s">
        <v>6902</v>
      </c>
      <c r="B2619" s="44" t="s">
        <v>6903</v>
      </c>
    </row>
    <row r="2620" spans="1:3" ht="23.25" x14ac:dyDescent="0.35">
      <c r="A2620" s="43" t="s">
        <v>6904</v>
      </c>
      <c r="B2620" s="44" t="s">
        <v>6905</v>
      </c>
    </row>
    <row r="2621" spans="1:3" ht="23.25" x14ac:dyDescent="0.35">
      <c r="A2621" s="43" t="s">
        <v>6906</v>
      </c>
      <c r="B2621" s="81" t="s">
        <v>6907</v>
      </c>
    </row>
    <row r="2622" spans="1:3" ht="23.25" x14ac:dyDescent="0.35">
      <c r="A2622" s="43" t="s">
        <v>6908</v>
      </c>
      <c r="B2622" s="44" t="s">
        <v>6909</v>
      </c>
      <c r="C2622" s="91" t="s">
        <v>6910</v>
      </c>
    </row>
    <row r="2623" spans="1:3" ht="23.25" x14ac:dyDescent="0.35">
      <c r="A2623" s="43" t="s">
        <v>6911</v>
      </c>
      <c r="B2623" s="44" t="s">
        <v>6912</v>
      </c>
    </row>
    <row r="2624" spans="1:3" ht="23.25" x14ac:dyDescent="0.35">
      <c r="A2624" s="43" t="s">
        <v>6913</v>
      </c>
      <c r="B2624" s="44" t="s">
        <v>6914</v>
      </c>
    </row>
    <row r="2625" spans="1:3" ht="23.25" x14ac:dyDescent="0.35">
      <c r="A2625" s="43" t="s">
        <v>6915</v>
      </c>
      <c r="B2625" s="44" t="s">
        <v>6916</v>
      </c>
    </row>
    <row r="2626" spans="1:3" ht="186" x14ac:dyDescent="0.35">
      <c r="A2626" s="84" t="s">
        <v>6917</v>
      </c>
      <c r="B2626" s="81" t="s">
        <v>6918</v>
      </c>
    </row>
    <row r="2627" spans="1:3" ht="23.25" x14ac:dyDescent="0.35">
      <c r="A2627" s="43" t="s">
        <v>6919</v>
      </c>
      <c r="B2627" s="44" t="s">
        <v>6920</v>
      </c>
    </row>
    <row r="2628" spans="1:3" ht="23.25" x14ac:dyDescent="0.35">
      <c r="A2628" s="43" t="s">
        <v>6921</v>
      </c>
      <c r="B2628" s="44" t="s">
        <v>6922</v>
      </c>
      <c r="C2628" s="110" t="s">
        <v>6923</v>
      </c>
    </row>
    <row r="2629" spans="1:3" ht="23.25" x14ac:dyDescent="0.35">
      <c r="A2629" s="43" t="s">
        <v>6924</v>
      </c>
      <c r="B2629" s="44" t="s">
        <v>6925</v>
      </c>
    </row>
    <row r="2630" spans="1:3" ht="23.25" x14ac:dyDescent="0.35">
      <c r="A2630" s="43" t="s">
        <v>6926</v>
      </c>
      <c r="B2630" s="44" t="s">
        <v>6927</v>
      </c>
    </row>
    <row r="2631" spans="1:3" ht="23.25" x14ac:dyDescent="0.35">
      <c r="A2631" s="43" t="s">
        <v>6928</v>
      </c>
      <c r="B2631" s="44" t="s">
        <v>6929</v>
      </c>
      <c r="C2631" s="45" t="s">
        <v>6930</v>
      </c>
    </row>
    <row r="2632" spans="1:3" ht="23.25" x14ac:dyDescent="0.35">
      <c r="A2632" s="43" t="s">
        <v>6931</v>
      </c>
      <c r="B2632" s="44" t="s">
        <v>6932</v>
      </c>
    </row>
    <row r="2633" spans="1:3" ht="23.25" x14ac:dyDescent="0.35">
      <c r="A2633" s="43" t="s">
        <v>6933</v>
      </c>
      <c r="B2633" s="44" t="s">
        <v>6934</v>
      </c>
      <c r="C2633" s="45" t="s">
        <v>6935</v>
      </c>
    </row>
    <row r="2634" spans="1:3" ht="23.25" x14ac:dyDescent="0.35">
      <c r="A2634" s="43" t="s">
        <v>6936</v>
      </c>
      <c r="B2634" s="44" t="s">
        <v>6937</v>
      </c>
    </row>
    <row r="2635" spans="1:3" ht="23.25" x14ac:dyDescent="0.35">
      <c r="A2635" s="43" t="s">
        <v>6938</v>
      </c>
      <c r="B2635" s="44" t="s">
        <v>6939</v>
      </c>
    </row>
    <row r="2636" spans="1:3" ht="23.25" x14ac:dyDescent="0.35">
      <c r="A2636" s="43" t="s">
        <v>6940</v>
      </c>
    </row>
    <row r="2637" spans="1:3" ht="23.25" x14ac:dyDescent="0.35">
      <c r="A2637" s="43" t="s">
        <v>6941</v>
      </c>
      <c r="B2637" s="44" t="s">
        <v>6942</v>
      </c>
    </row>
    <row r="2638" spans="1:3" ht="23.25" x14ac:dyDescent="0.35">
      <c r="A2638" s="43" t="s">
        <v>6943</v>
      </c>
      <c r="B2638" s="44" t="s">
        <v>6944</v>
      </c>
    </row>
    <row r="2639" spans="1:3" ht="23.25" x14ac:dyDescent="0.35">
      <c r="A2639" s="43" t="s">
        <v>6945</v>
      </c>
      <c r="B2639" s="44" t="s">
        <v>6946</v>
      </c>
      <c r="C2639" s="91" t="s">
        <v>6947</v>
      </c>
    </row>
    <row r="2640" spans="1:3" ht="23.25" x14ac:dyDescent="0.35">
      <c r="A2640" s="43" t="s">
        <v>6948</v>
      </c>
      <c r="B2640" s="44" t="s">
        <v>6949</v>
      </c>
    </row>
    <row r="2641" spans="1:5" ht="23.25" x14ac:dyDescent="0.35">
      <c r="A2641" s="43" t="s">
        <v>6950</v>
      </c>
      <c r="B2641" s="44" t="s">
        <v>6951</v>
      </c>
    </row>
    <row r="2642" spans="1:5" ht="23.25" x14ac:dyDescent="0.35">
      <c r="A2642" s="43" t="s">
        <v>6952</v>
      </c>
      <c r="B2642" s="44" t="s">
        <v>6953</v>
      </c>
      <c r="C2642" s="45" t="s">
        <v>6954</v>
      </c>
    </row>
    <row r="2643" spans="1:5" ht="23.25" x14ac:dyDescent="0.35">
      <c r="A2643" s="43" t="s">
        <v>6955</v>
      </c>
      <c r="B2643" s="44" t="s">
        <v>6956</v>
      </c>
    </row>
    <row r="2644" spans="1:5" ht="23.25" x14ac:dyDescent="0.35">
      <c r="A2644" s="43" t="s">
        <v>6957</v>
      </c>
      <c r="B2644" s="44" t="s">
        <v>6958</v>
      </c>
      <c r="C2644" s="45" t="s">
        <v>6959</v>
      </c>
      <c r="D2644" s="264" t="s">
        <v>6960</v>
      </c>
      <c r="E2644" s="46" t="s">
        <v>6961</v>
      </c>
    </row>
    <row r="2645" spans="1:5" ht="23.25" x14ac:dyDescent="0.35">
      <c r="A2645" s="43" t="s">
        <v>6962</v>
      </c>
      <c r="B2645" s="44" t="s">
        <v>6963</v>
      </c>
    </row>
    <row r="2646" spans="1:5" ht="23.25" x14ac:dyDescent="0.35">
      <c r="A2646" s="43" t="s">
        <v>6964</v>
      </c>
      <c r="B2646" s="44" t="s">
        <v>6965</v>
      </c>
      <c r="C2646" s="45" t="s">
        <v>6966</v>
      </c>
    </row>
    <row r="2647" spans="1:5" s="322" customFormat="1" ht="23.25" x14ac:dyDescent="0.25">
      <c r="A2647" s="84" t="s">
        <v>6967</v>
      </c>
      <c r="B2647" s="176" t="s">
        <v>6968</v>
      </c>
      <c r="C2647" s="91" t="s">
        <v>6969</v>
      </c>
      <c r="D2647" s="318" t="s">
        <v>6970</v>
      </c>
      <c r="E2647" s="321"/>
    </row>
    <row r="2648" spans="1:5" ht="23.25" x14ac:dyDescent="0.35">
      <c r="A2648" s="43" t="s">
        <v>6971</v>
      </c>
      <c r="B2648" s="44" t="s">
        <v>6972</v>
      </c>
    </row>
    <row r="2649" spans="1:5" ht="46.5" x14ac:dyDescent="0.35">
      <c r="A2649" s="43" t="s">
        <v>6973</v>
      </c>
      <c r="B2649" s="81" t="s">
        <v>6974</v>
      </c>
    </row>
    <row r="2650" spans="1:5" ht="23.25" x14ac:dyDescent="0.35">
      <c r="A2650" s="43" t="s">
        <v>6975</v>
      </c>
      <c r="B2650" s="44" t="s">
        <v>6976</v>
      </c>
    </row>
    <row r="2651" spans="1:5" ht="23.25" x14ac:dyDescent="0.35">
      <c r="A2651" s="43" t="s">
        <v>6977</v>
      </c>
      <c r="B2651" s="44" t="s">
        <v>6978</v>
      </c>
    </row>
    <row r="2652" spans="1:5" ht="23.25" x14ac:dyDescent="0.35">
      <c r="A2652" s="43" t="s">
        <v>6979</v>
      </c>
      <c r="B2652" s="44" t="s">
        <v>6980</v>
      </c>
    </row>
    <row r="2653" spans="1:5" ht="23.25" x14ac:dyDescent="0.35">
      <c r="A2653" s="43" t="s">
        <v>6981</v>
      </c>
      <c r="B2653" s="44" t="s">
        <v>6982</v>
      </c>
    </row>
    <row r="2654" spans="1:5" ht="23.25" x14ac:dyDescent="0.35">
      <c r="A2654" s="43" t="s">
        <v>7038</v>
      </c>
      <c r="B2654" s="44" t="s">
        <v>7039</v>
      </c>
      <c r="C2654" s="65" t="s">
        <v>7040</v>
      </c>
    </row>
    <row r="2655" spans="1:5" ht="23.25" x14ac:dyDescent="0.35">
      <c r="A2655" s="43" t="s">
        <v>7047</v>
      </c>
      <c r="B2655" s="44" t="s">
        <v>7048</v>
      </c>
    </row>
    <row r="2656" spans="1:5" ht="23.25" x14ac:dyDescent="0.35">
      <c r="A2656" s="43" t="s">
        <v>7058</v>
      </c>
      <c r="B2656" s="418" t="s">
        <v>7059</v>
      </c>
    </row>
    <row r="2657" spans="1:4" ht="23.25" x14ac:dyDescent="0.35">
      <c r="A2657" s="43" t="s">
        <v>7073</v>
      </c>
      <c r="B2657" s="44" t="s">
        <v>7072</v>
      </c>
      <c r="C2657" s="45" t="s">
        <v>7071</v>
      </c>
    </row>
    <row r="2658" spans="1:4" ht="23.25" x14ac:dyDescent="0.35">
      <c r="A2658" s="43" t="s">
        <v>7090</v>
      </c>
      <c r="B2658" s="44" t="s">
        <v>7091</v>
      </c>
    </row>
    <row r="2659" spans="1:4" ht="23.25" x14ac:dyDescent="0.35">
      <c r="A2659" s="43" t="s">
        <v>834</v>
      </c>
      <c r="B2659" s="44" t="s">
        <v>723</v>
      </c>
    </row>
    <row r="2660" spans="1:4" ht="23.25" x14ac:dyDescent="0.35">
      <c r="A2660" s="43" t="s">
        <v>7117</v>
      </c>
      <c r="B2660" s="44" t="s">
        <v>7118</v>
      </c>
    </row>
    <row r="2661" spans="1:4" ht="23.25" x14ac:dyDescent="0.35">
      <c r="A2661" s="43" t="s">
        <v>7140</v>
      </c>
      <c r="B2661" s="44" t="s">
        <v>7139</v>
      </c>
      <c r="C2661" s="69" t="s">
        <v>7184</v>
      </c>
      <c r="D2661" s="110" t="s">
        <v>7162</v>
      </c>
    </row>
    <row r="2662" spans="1:4" ht="23.25" x14ac:dyDescent="0.35">
      <c r="A2662" s="43" t="s">
        <v>7141</v>
      </c>
      <c r="B2662" s="44" t="s">
        <v>7150</v>
      </c>
    </row>
    <row r="2663" spans="1:4" ht="23.25" x14ac:dyDescent="0.35">
      <c r="A2663" s="43" t="s">
        <v>7151</v>
      </c>
      <c r="B2663" s="44" t="s">
        <v>7152</v>
      </c>
    </row>
    <row r="2664" spans="1:4" ht="23.25" x14ac:dyDescent="0.35">
      <c r="A2664" s="43" t="s">
        <v>7161</v>
      </c>
      <c r="B2664" s="447" t="s">
        <v>7159</v>
      </c>
    </row>
    <row r="2665" spans="1:4" ht="23.25" x14ac:dyDescent="0.35">
      <c r="A2665" s="43" t="s">
        <v>7173</v>
      </c>
    </row>
    <row r="2666" spans="1:4" ht="23.25" x14ac:dyDescent="0.35">
      <c r="A2666" s="43" t="s">
        <v>7174</v>
      </c>
      <c r="B2666" s="44" t="s">
        <v>7178</v>
      </c>
      <c r="C2666" s="45" t="s">
        <v>7179</v>
      </c>
    </row>
    <row r="2667" spans="1:4" ht="23.25" x14ac:dyDescent="0.35">
      <c r="A2667" s="43" t="s">
        <v>7175</v>
      </c>
      <c r="B2667" s="44" t="s">
        <v>7176</v>
      </c>
      <c r="C2667" s="45" t="s">
        <v>7177</v>
      </c>
    </row>
    <row r="2668" spans="1:4" ht="23.25" x14ac:dyDescent="0.35">
      <c r="A2668" s="43" t="s">
        <v>7180</v>
      </c>
      <c r="B2668" s="44" t="s">
        <v>7181</v>
      </c>
      <c r="C2668" s="69" t="s">
        <v>7182</v>
      </c>
    </row>
    <row r="2669" spans="1:4" ht="23.25" x14ac:dyDescent="0.35">
      <c r="A2669" s="43" t="s">
        <v>7280</v>
      </c>
      <c r="B2669" s="44" t="s">
        <v>7281</v>
      </c>
    </row>
    <row r="2670" spans="1:4" ht="23.25" x14ac:dyDescent="0.35">
      <c r="A2670" s="43" t="s">
        <v>7324</v>
      </c>
      <c r="B2670" s="44" t="s">
        <v>7325</v>
      </c>
    </row>
    <row r="2671" spans="1:4" ht="23.25" x14ac:dyDescent="0.35">
      <c r="A2671" s="43" t="s">
        <v>7326</v>
      </c>
      <c r="B2671" s="44" t="s">
        <v>7327</v>
      </c>
      <c r="C2671" s="45" t="s">
        <v>6350</v>
      </c>
    </row>
    <row r="2672" spans="1:4" ht="23.25" x14ac:dyDescent="0.35">
      <c r="A2672" s="43" t="s">
        <v>7351</v>
      </c>
      <c r="B2672" s="44" t="s">
        <v>7350</v>
      </c>
    </row>
    <row r="2673" spans="1:3" ht="23.25" x14ac:dyDescent="0.35">
      <c r="A2673" s="43" t="s">
        <v>7352</v>
      </c>
      <c r="B2673" s="44" t="s">
        <v>7353</v>
      </c>
    </row>
    <row r="2674" spans="1:3" ht="23.25" x14ac:dyDescent="0.35">
      <c r="A2674" s="43" t="s">
        <v>7354</v>
      </c>
    </row>
    <row r="2675" spans="1:3" ht="31.5" x14ac:dyDescent="0.35">
      <c r="A2675" s="43" t="s">
        <v>7364</v>
      </c>
      <c r="B2675" s="44" t="s">
        <v>7365</v>
      </c>
      <c r="C2675" s="77" t="s">
        <v>7366</v>
      </c>
    </row>
    <row r="2676" spans="1:3" ht="23.25" x14ac:dyDescent="0.35">
      <c r="A2676" s="43" t="s">
        <v>7396</v>
      </c>
      <c r="B2676" s="44" t="s">
        <v>7397</v>
      </c>
    </row>
    <row r="2677" spans="1:3" ht="23.25" x14ac:dyDescent="0.35">
      <c r="A2677" s="43" t="s">
        <v>7398</v>
      </c>
      <c r="B2677" s="44" t="s">
        <v>7399</v>
      </c>
    </row>
    <row r="2678" spans="1:3" ht="23.25" x14ac:dyDescent="0.35">
      <c r="A2678" s="43" t="s">
        <v>7449</v>
      </c>
      <c r="B2678" s="44" t="s">
        <v>7448</v>
      </c>
    </row>
    <row r="2679" spans="1:3" ht="23.25" x14ac:dyDescent="0.35">
      <c r="A2679" s="43" t="s">
        <v>7449</v>
      </c>
      <c r="B2679" s="44" t="s">
        <v>7807</v>
      </c>
    </row>
    <row r="2680" spans="1:3" ht="23.25" x14ac:dyDescent="0.35">
      <c r="A2680" s="43" t="s">
        <v>7454</v>
      </c>
      <c r="B2680" s="44" t="s">
        <v>7455</v>
      </c>
    </row>
    <row r="2681" spans="1:3" ht="23.25" x14ac:dyDescent="0.35">
      <c r="A2681" s="43" t="s">
        <v>7486</v>
      </c>
      <c r="B2681" s="44" t="s">
        <v>7485</v>
      </c>
    </row>
    <row r="2682" spans="1:3" ht="23.25" x14ac:dyDescent="0.35">
      <c r="A2682" s="43" t="s">
        <v>7489</v>
      </c>
      <c r="B2682" s="44" t="s">
        <v>7488</v>
      </c>
    </row>
    <row r="2683" spans="1:3" ht="23.25" x14ac:dyDescent="0.35">
      <c r="A2683" s="43" t="s">
        <v>7504</v>
      </c>
      <c r="B2683" s="44" t="s">
        <v>7505</v>
      </c>
    </row>
    <row r="2684" spans="1:3" ht="23.25" x14ac:dyDescent="0.35">
      <c r="A2684" s="43" t="s">
        <v>7518</v>
      </c>
      <c r="B2684" s="44" t="s">
        <v>7516</v>
      </c>
      <c r="C2684" s="593" t="s">
        <v>7517</v>
      </c>
    </row>
    <row r="2685" spans="1:3" ht="23.25" x14ac:dyDescent="0.35">
      <c r="A2685" s="43" t="s">
        <v>7579</v>
      </c>
      <c r="B2685" s="44" t="s">
        <v>7580</v>
      </c>
    </row>
    <row r="2686" spans="1:3" ht="23.25" x14ac:dyDescent="0.35">
      <c r="A2686" s="43" t="s">
        <v>7674</v>
      </c>
      <c r="B2686" s="44" t="s">
        <v>7675</v>
      </c>
    </row>
    <row r="2687" spans="1:3" ht="23.25" x14ac:dyDescent="0.35">
      <c r="A2687" s="43" t="s">
        <v>7722</v>
      </c>
      <c r="B2687" s="44" t="s">
        <v>7723</v>
      </c>
    </row>
    <row r="2688" spans="1:3" ht="23.25" x14ac:dyDescent="0.35">
      <c r="A2688" s="43" t="s">
        <v>7829</v>
      </c>
      <c r="B2688" s="44" t="s">
        <v>7830</v>
      </c>
    </row>
    <row r="2689" spans="1:3" ht="23.25" x14ac:dyDescent="0.35">
      <c r="A2689" s="43" t="s">
        <v>7841</v>
      </c>
      <c r="B2689" s="44" t="s">
        <v>7843</v>
      </c>
      <c r="C2689" s="69" t="s">
        <v>7842</v>
      </c>
    </row>
    <row r="2690" spans="1:3" ht="23.25" x14ac:dyDescent="0.35">
      <c r="A2690" s="43" t="s">
        <v>7967</v>
      </c>
      <c r="B2690" s="44" t="s">
        <v>7968</v>
      </c>
    </row>
    <row r="2691" spans="1:3" ht="31.5" x14ac:dyDescent="0.5">
      <c r="A2691" s="43" t="s">
        <v>7969</v>
      </c>
      <c r="B2691" s="44" t="s">
        <v>7970</v>
      </c>
      <c r="C2691" s="704" t="s">
        <v>7971</v>
      </c>
    </row>
    <row r="2692" spans="1:3" ht="23.25" x14ac:dyDescent="0.35">
      <c r="A2692" s="43" t="s">
        <v>8104</v>
      </c>
      <c r="B2692" s="44" t="s">
        <v>8103</v>
      </c>
    </row>
    <row r="2693" spans="1:3" ht="23.25" x14ac:dyDescent="0.35"/>
    <row r="2694" spans="1:3" ht="23.25" x14ac:dyDescent="0.35"/>
    <row r="2695" spans="1:3" ht="23.25" x14ac:dyDescent="0.35"/>
    <row r="2696" spans="1:3" ht="23.25" x14ac:dyDescent="0.35"/>
    <row r="2697" spans="1:3" ht="23.25" x14ac:dyDescent="0.35"/>
    <row r="2698" spans="1:3" ht="23.25" x14ac:dyDescent="0.35"/>
    <row r="2699" spans="1:3" ht="23.25" x14ac:dyDescent="0.35"/>
    <row r="2700" spans="1:3" ht="23.25" x14ac:dyDescent="0.35"/>
    <row r="2701" spans="1:3" ht="23.25" x14ac:dyDescent="0.35"/>
    <row r="2702" spans="1:3" ht="23.25" x14ac:dyDescent="0.35"/>
    <row r="2703" spans="1:3" ht="23.25" x14ac:dyDescent="0.35"/>
    <row r="2704" spans="1:3" ht="23.25" x14ac:dyDescent="0.35"/>
    <row r="2705" ht="23.25" x14ac:dyDescent="0.35"/>
    <row r="2706" ht="23.25" x14ac:dyDescent="0.35"/>
    <row r="2707" ht="23.25" x14ac:dyDescent="0.35"/>
    <row r="2708" ht="23.25" x14ac:dyDescent="0.35"/>
    <row r="2709" ht="23.25" x14ac:dyDescent="0.35"/>
    <row r="2710" ht="23.25" x14ac:dyDescent="0.35"/>
    <row r="2711" ht="23.25" x14ac:dyDescent="0.35"/>
    <row r="2712" ht="23.25" x14ac:dyDescent="0.35"/>
    <row r="2713" ht="23.25" x14ac:dyDescent="0.35"/>
    <row r="2714" ht="23.25" x14ac:dyDescent="0.35"/>
    <row r="2715" ht="23.25" x14ac:dyDescent="0.35"/>
    <row r="2716" ht="23.25" x14ac:dyDescent="0.35"/>
    <row r="2717" ht="23.25" x14ac:dyDescent="0.35"/>
    <row r="2718" ht="23.25" x14ac:dyDescent="0.35"/>
    <row r="2719" ht="23.25" x14ac:dyDescent="0.35"/>
    <row r="2720" ht="23.25" x14ac:dyDescent="0.35"/>
    <row r="2721" ht="23.25" x14ac:dyDescent="0.35"/>
    <row r="2722" ht="23.25" x14ac:dyDescent="0.35"/>
    <row r="2723" ht="23.25" x14ac:dyDescent="0.35"/>
    <row r="2724" ht="23.25" x14ac:dyDescent="0.35"/>
    <row r="2725" ht="23.25" x14ac:dyDescent="0.35"/>
    <row r="2726" ht="23.25" x14ac:dyDescent="0.35"/>
    <row r="2727" ht="23.25" x14ac:dyDescent="0.35"/>
    <row r="2728" ht="23.25" x14ac:dyDescent="0.35"/>
    <row r="2729" ht="23.25" x14ac:dyDescent="0.35"/>
    <row r="2730" ht="23.25" x14ac:dyDescent="0.35"/>
    <row r="2731" ht="23.25" x14ac:dyDescent="0.35"/>
    <row r="2732" ht="23.25" x14ac:dyDescent="0.35"/>
    <row r="2733" ht="23.25" x14ac:dyDescent="0.35"/>
    <row r="2734" ht="23.25" x14ac:dyDescent="0.35"/>
    <row r="2735" ht="23.25" x14ac:dyDescent="0.35"/>
    <row r="2736" ht="23.25" x14ac:dyDescent="0.35"/>
    <row r="2737" ht="23.25" x14ac:dyDescent="0.35"/>
    <row r="2738" ht="23.25" x14ac:dyDescent="0.35"/>
    <row r="2739" ht="23.25" x14ac:dyDescent="0.35"/>
    <row r="2740" ht="23.25" x14ac:dyDescent="0.35"/>
    <row r="2741" ht="23.25" x14ac:dyDescent="0.35"/>
    <row r="2742" ht="23.25" x14ac:dyDescent="0.35"/>
    <row r="2743" ht="23.25" x14ac:dyDescent="0.35"/>
    <row r="2744" ht="23.25" x14ac:dyDescent="0.35"/>
    <row r="2745" ht="23.25" x14ac:dyDescent="0.35"/>
    <row r="2746" ht="23.25" x14ac:dyDescent="0.35"/>
    <row r="2747" ht="23.25" x14ac:dyDescent="0.35"/>
    <row r="2748" ht="23.25" x14ac:dyDescent="0.35"/>
    <row r="2749" ht="23.25" x14ac:dyDescent="0.35"/>
    <row r="2750" ht="23.25" x14ac:dyDescent="0.35"/>
    <row r="2751" ht="23.25" x14ac:dyDescent="0.35"/>
    <row r="2752" ht="23.25" x14ac:dyDescent="0.35"/>
    <row r="2753" ht="23.25" x14ac:dyDescent="0.35"/>
    <row r="2754" ht="23.25" x14ac:dyDescent="0.35"/>
    <row r="2755" ht="23.25" x14ac:dyDescent="0.35"/>
    <row r="2756" ht="23.25" x14ac:dyDescent="0.35"/>
    <row r="2757" ht="23.25" x14ac:dyDescent="0.35"/>
    <row r="2758" ht="23.25" x14ac:dyDescent="0.35"/>
    <row r="2759" ht="23.25" x14ac:dyDescent="0.35"/>
    <row r="2760" ht="23.25" x14ac:dyDescent="0.35"/>
    <row r="2761" ht="23.25" x14ac:dyDescent="0.35"/>
    <row r="2762" ht="23.25" x14ac:dyDescent="0.35"/>
    <row r="2763" ht="23.25" x14ac:dyDescent="0.35"/>
    <row r="2764" ht="23.25" x14ac:dyDescent="0.35"/>
    <row r="2765" ht="23.25" x14ac:dyDescent="0.35"/>
    <row r="2766" ht="23.25" x14ac:dyDescent="0.35"/>
    <row r="2767" ht="23.25" x14ac:dyDescent="0.35"/>
    <row r="2768" ht="23.25" x14ac:dyDescent="0.35"/>
    <row r="2769" ht="23.25" x14ac:dyDescent="0.35"/>
    <row r="2770" ht="23.25" x14ac:dyDescent="0.35"/>
    <row r="2771" ht="23.25" x14ac:dyDescent="0.35"/>
    <row r="2772" ht="23.25" x14ac:dyDescent="0.35"/>
    <row r="2773" ht="23.25" x14ac:dyDescent="0.35"/>
    <row r="2774" ht="23.25" x14ac:dyDescent="0.35"/>
    <row r="2775" ht="23.25" x14ac:dyDescent="0.35"/>
    <row r="2776" ht="23.25" x14ac:dyDescent="0.35"/>
    <row r="2777" ht="23.25" x14ac:dyDescent="0.35"/>
    <row r="2778" ht="23.25" x14ac:dyDescent="0.35"/>
    <row r="2779" ht="23.25" x14ac:dyDescent="0.35"/>
    <row r="2780" ht="23.25" x14ac:dyDescent="0.35"/>
    <row r="2781" ht="23.25" x14ac:dyDescent="0.35"/>
    <row r="2782" ht="23.25" x14ac:dyDescent="0.35"/>
    <row r="2783" ht="23.25" x14ac:dyDescent="0.35"/>
    <row r="2784" ht="23.25" x14ac:dyDescent="0.35"/>
    <row r="2785" ht="23.25" x14ac:dyDescent="0.35"/>
    <row r="2786" ht="23.25" x14ac:dyDescent="0.35"/>
    <row r="2787" ht="23.25" x14ac:dyDescent="0.35"/>
    <row r="2788" ht="23.25" x14ac:dyDescent="0.35"/>
    <row r="2789" ht="23.25" x14ac:dyDescent="0.35"/>
    <row r="2790" ht="23.25" x14ac:dyDescent="0.35"/>
    <row r="2791" ht="23.25" x14ac:dyDescent="0.35"/>
    <row r="2792" ht="23.25" x14ac:dyDescent="0.35"/>
    <row r="2793" ht="23.25" x14ac:dyDescent="0.35"/>
    <row r="2794" ht="23.25" x14ac:dyDescent="0.35"/>
    <row r="2795" ht="23.25" x14ac:dyDescent="0.35"/>
    <row r="2796" ht="23.25" x14ac:dyDescent="0.35"/>
    <row r="2797" ht="23.25" x14ac:dyDescent="0.35"/>
    <row r="2798" ht="23.25" x14ac:dyDescent="0.35"/>
    <row r="2799" ht="23.25" x14ac:dyDescent="0.35"/>
    <row r="2800" ht="23.25" x14ac:dyDescent="0.35"/>
    <row r="2801" ht="23.25" x14ac:dyDescent="0.35"/>
    <row r="2802" ht="23.25" x14ac:dyDescent="0.35"/>
    <row r="2803" ht="23.25" x14ac:dyDescent="0.35"/>
    <row r="2804" ht="23.25" x14ac:dyDescent="0.35"/>
    <row r="2805" ht="23.25" x14ac:dyDescent="0.35"/>
    <row r="2806" ht="23.25" x14ac:dyDescent="0.35"/>
    <row r="2807" ht="23.25" x14ac:dyDescent="0.35"/>
    <row r="2808" ht="23.25" x14ac:dyDescent="0.35"/>
    <row r="2809" ht="23.25" x14ac:dyDescent="0.35"/>
    <row r="2810" ht="23.25" x14ac:dyDescent="0.35"/>
    <row r="2811" ht="23.25" x14ac:dyDescent="0.35"/>
    <row r="2812" ht="23.25" x14ac:dyDescent="0.35"/>
    <row r="2813" ht="23.25" x14ac:dyDescent="0.35"/>
    <row r="2814" ht="23.25" x14ac:dyDescent="0.35"/>
    <row r="2815" ht="23.25" x14ac:dyDescent="0.35"/>
    <row r="2816" ht="23.25" x14ac:dyDescent="0.35"/>
    <row r="2817" ht="23.25" x14ac:dyDescent="0.35"/>
    <row r="2818" ht="23.25" x14ac:dyDescent="0.35"/>
    <row r="2819" ht="23.25" x14ac:dyDescent="0.35"/>
    <row r="2820" ht="23.25" x14ac:dyDescent="0.35"/>
    <row r="2821" ht="23.25" x14ac:dyDescent="0.35"/>
    <row r="2822" ht="23.25" x14ac:dyDescent="0.35"/>
    <row r="2823" ht="23.25" x14ac:dyDescent="0.35"/>
    <row r="2824" ht="23.25" x14ac:dyDescent="0.35"/>
    <row r="2825" ht="23.25" x14ac:dyDescent="0.35"/>
    <row r="2826" ht="23.25" x14ac:dyDescent="0.35"/>
    <row r="2827" ht="23.25" x14ac:dyDescent="0.35"/>
    <row r="2828" ht="23.25" x14ac:dyDescent="0.35"/>
    <row r="2829" ht="23.25" x14ac:dyDescent="0.35"/>
    <row r="2830" ht="23.25" x14ac:dyDescent="0.35"/>
    <row r="2831" ht="23.25" x14ac:dyDescent="0.35"/>
    <row r="2832" ht="23.25" x14ac:dyDescent="0.35"/>
    <row r="2833" ht="23.25" x14ac:dyDescent="0.35"/>
    <row r="2834" ht="23.25" x14ac:dyDescent="0.35"/>
    <row r="2835" ht="23.25" x14ac:dyDescent="0.35"/>
    <row r="2836" ht="23.25" x14ac:dyDescent="0.35"/>
    <row r="2837" ht="23.25" x14ac:dyDescent="0.35"/>
    <row r="2838" ht="23.25" x14ac:dyDescent="0.35"/>
    <row r="2839" ht="23.25" x14ac:dyDescent="0.35"/>
    <row r="2840" ht="23.25" x14ac:dyDescent="0.35"/>
    <row r="2841" ht="23.25" x14ac:dyDescent="0.35"/>
    <row r="2842" ht="23.25" x14ac:dyDescent="0.35"/>
    <row r="2843" ht="23.25" x14ac:dyDescent="0.35"/>
    <row r="2844" ht="23.25" x14ac:dyDescent="0.35"/>
    <row r="2845" ht="23.25" x14ac:dyDescent="0.35"/>
    <row r="2846" ht="23.25" x14ac:dyDescent="0.35"/>
    <row r="2847" ht="23.25" x14ac:dyDescent="0.35"/>
    <row r="2848" ht="23.25" x14ac:dyDescent="0.35"/>
    <row r="2849" ht="23.25" x14ac:dyDescent="0.35"/>
    <row r="2850" ht="23.25" x14ac:dyDescent="0.35"/>
    <row r="2851" ht="23.25" x14ac:dyDescent="0.35"/>
    <row r="2852" ht="23.25" x14ac:dyDescent="0.35"/>
    <row r="2853" ht="23.25" x14ac:dyDescent="0.35"/>
    <row r="2854" ht="23.25" x14ac:dyDescent="0.35"/>
    <row r="2855" ht="23.25" x14ac:dyDescent="0.35"/>
    <row r="2856" ht="23.25" x14ac:dyDescent="0.35"/>
    <row r="2857" ht="23.25" x14ac:dyDescent="0.35"/>
    <row r="2858" ht="23.25" x14ac:dyDescent="0.35"/>
    <row r="2859" ht="23.25" x14ac:dyDescent="0.35"/>
    <row r="2860" ht="23.25" x14ac:dyDescent="0.35"/>
    <row r="2861" ht="23.25" x14ac:dyDescent="0.35"/>
    <row r="2862" ht="23.25" x14ac:dyDescent="0.35"/>
    <row r="2863" ht="23.25" x14ac:dyDescent="0.35"/>
    <row r="2864" ht="23.25" x14ac:dyDescent="0.35"/>
    <row r="2865" ht="23.25" x14ac:dyDescent="0.35"/>
    <row r="2866" ht="23.25" x14ac:dyDescent="0.35"/>
    <row r="2867" ht="23.25" x14ac:dyDescent="0.35"/>
    <row r="2868" ht="23.25" x14ac:dyDescent="0.35"/>
    <row r="2869" ht="23.25" x14ac:dyDescent="0.35"/>
    <row r="2870" ht="23.25" x14ac:dyDescent="0.35"/>
    <row r="2871" ht="23.25" x14ac:dyDescent="0.35"/>
    <row r="2872" ht="23.25" x14ac:dyDescent="0.35"/>
    <row r="2873" ht="23.25" x14ac:dyDescent="0.35"/>
    <row r="2874" ht="23.25" x14ac:dyDescent="0.35"/>
    <row r="2875" ht="23.25" x14ac:dyDescent="0.35"/>
    <row r="2876" ht="23.25" x14ac:dyDescent="0.35"/>
    <row r="2877" ht="23.25" x14ac:dyDescent="0.35"/>
    <row r="2878" ht="23.25" x14ac:dyDescent="0.35"/>
    <row r="2879" ht="23.25" x14ac:dyDescent="0.35"/>
    <row r="2880" ht="23.25" x14ac:dyDescent="0.35"/>
    <row r="2881" ht="23.25" x14ac:dyDescent="0.35"/>
    <row r="2882" ht="23.25" x14ac:dyDescent="0.35"/>
    <row r="2883" ht="23.25" x14ac:dyDescent="0.35"/>
    <row r="2884" ht="23.25" x14ac:dyDescent="0.35"/>
    <row r="2885" ht="23.25" x14ac:dyDescent="0.35"/>
    <row r="2886" ht="23.25" x14ac:dyDescent="0.35"/>
    <row r="2887" ht="23.25" x14ac:dyDescent="0.35"/>
    <row r="2888" ht="23.25" x14ac:dyDescent="0.35"/>
    <row r="2889" ht="23.25" x14ac:dyDescent="0.35"/>
    <row r="2890" ht="23.25" x14ac:dyDescent="0.35"/>
    <row r="2891" ht="23.25" x14ac:dyDescent="0.35"/>
    <row r="2892" ht="23.25" x14ac:dyDescent="0.35"/>
    <row r="2893" ht="23.25" x14ac:dyDescent="0.35"/>
    <row r="2894" ht="23.25" x14ac:dyDescent="0.35"/>
    <row r="2895" ht="23.25" x14ac:dyDescent="0.35"/>
    <row r="2896" ht="23.25" x14ac:dyDescent="0.35"/>
    <row r="2897" ht="23.25" x14ac:dyDescent="0.35"/>
    <row r="2898" ht="23.25" x14ac:dyDescent="0.35"/>
    <row r="2899" ht="23.25" x14ac:dyDescent="0.35"/>
    <row r="2900" ht="23.25" x14ac:dyDescent="0.35"/>
    <row r="2901" ht="23.25" x14ac:dyDescent="0.35"/>
    <row r="2902" ht="23.25" x14ac:dyDescent="0.35"/>
    <row r="2903" ht="23.25" x14ac:dyDescent="0.35"/>
    <row r="2904" ht="23.25" x14ac:dyDescent="0.35"/>
    <row r="2905" ht="23.25" x14ac:dyDescent="0.35"/>
    <row r="2906" ht="23.25" x14ac:dyDescent="0.35"/>
    <row r="2907" ht="23.25" x14ac:dyDescent="0.35"/>
    <row r="2908" ht="23.25" x14ac:dyDescent="0.35"/>
    <row r="2909" ht="23.25" x14ac:dyDescent="0.35"/>
    <row r="2910" ht="23.25" x14ac:dyDescent="0.35"/>
    <row r="2911" ht="23.25" x14ac:dyDescent="0.35"/>
    <row r="2912" ht="23.25" x14ac:dyDescent="0.35"/>
    <row r="2913" ht="23.25" x14ac:dyDescent="0.35"/>
    <row r="2914" ht="23.25" x14ac:dyDescent="0.35"/>
    <row r="2915" ht="23.25" x14ac:dyDescent="0.35"/>
    <row r="2916" ht="23.25" x14ac:dyDescent="0.35"/>
    <row r="2917" ht="23.25" x14ac:dyDescent="0.35"/>
    <row r="2918" ht="23.25" x14ac:dyDescent="0.35"/>
    <row r="2919" ht="23.25" x14ac:dyDescent="0.35"/>
    <row r="2920" ht="23.25" x14ac:dyDescent="0.35"/>
    <row r="2921" ht="23.25" x14ac:dyDescent="0.35"/>
    <row r="2922" ht="23.25" x14ac:dyDescent="0.35"/>
    <row r="2923" ht="23.25" x14ac:dyDescent="0.35"/>
    <row r="2924" ht="23.25" x14ac:dyDescent="0.35"/>
    <row r="2925" ht="23.25" x14ac:dyDescent="0.35"/>
    <row r="2926" ht="23.25" x14ac:dyDescent="0.35"/>
    <row r="2927" ht="23.25" x14ac:dyDescent="0.35"/>
    <row r="2928" ht="23.25" x14ac:dyDescent="0.35"/>
    <row r="2929" ht="23.25" x14ac:dyDescent="0.35"/>
    <row r="2930" ht="23.25" x14ac:dyDescent="0.35"/>
    <row r="2931" ht="23.25" x14ac:dyDescent="0.35"/>
    <row r="2932" ht="23.25" x14ac:dyDescent="0.35"/>
    <row r="2933" ht="23.25" x14ac:dyDescent="0.35"/>
    <row r="2934" ht="23.25" x14ac:dyDescent="0.35"/>
    <row r="2935" ht="23.25" x14ac:dyDescent="0.35"/>
    <row r="2936" ht="23.25" x14ac:dyDescent="0.35"/>
    <row r="2937" ht="23.25" x14ac:dyDescent="0.35"/>
    <row r="2938" ht="23.25" x14ac:dyDescent="0.35"/>
    <row r="2939" ht="23.25" x14ac:dyDescent="0.35"/>
    <row r="2940" ht="23.25" x14ac:dyDescent="0.35"/>
    <row r="2941" ht="23.25" x14ac:dyDescent="0.35"/>
    <row r="2942" ht="23.25" x14ac:dyDescent="0.35"/>
    <row r="2943" ht="23.25" x14ac:dyDescent="0.35"/>
    <row r="2944" ht="23.25" x14ac:dyDescent="0.35"/>
    <row r="2945" ht="23.25" x14ac:dyDescent="0.35"/>
    <row r="2946" ht="23.25" x14ac:dyDescent="0.35"/>
    <row r="2947" ht="23.25" x14ac:dyDescent="0.35"/>
    <row r="2948" ht="23.25" x14ac:dyDescent="0.35"/>
    <row r="2949" ht="23.25" x14ac:dyDescent="0.35"/>
    <row r="2950" ht="23.25" x14ac:dyDescent="0.35"/>
    <row r="2951" ht="23.25" x14ac:dyDescent="0.35"/>
    <row r="2952" ht="23.25" x14ac:dyDescent="0.35"/>
    <row r="2953" ht="23.25" x14ac:dyDescent="0.35"/>
    <row r="2954" ht="23.25" x14ac:dyDescent="0.35"/>
    <row r="2955" ht="23.25" x14ac:dyDescent="0.35"/>
    <row r="2956" ht="23.25" x14ac:dyDescent="0.35"/>
    <row r="2957" ht="23.25" x14ac:dyDescent="0.35"/>
    <row r="2958" ht="23.25" x14ac:dyDescent="0.35"/>
    <row r="2959" ht="23.25" x14ac:dyDescent="0.35"/>
    <row r="2960" ht="23.25" x14ac:dyDescent="0.35"/>
    <row r="2961" ht="23.25" x14ac:dyDescent="0.35"/>
    <row r="2962" ht="23.25" x14ac:dyDescent="0.35"/>
    <row r="2963" ht="23.25" x14ac:dyDescent="0.35"/>
    <row r="2964" ht="23.25" x14ac:dyDescent="0.35"/>
    <row r="2965" ht="23.25" x14ac:dyDescent="0.35"/>
    <row r="2966" ht="23.25" x14ac:dyDescent="0.35"/>
    <row r="2967" ht="23.25" x14ac:dyDescent="0.35"/>
    <row r="2968" ht="23.25" x14ac:dyDescent="0.35"/>
    <row r="2969" ht="23.25" x14ac:dyDescent="0.35"/>
    <row r="2970" ht="23.25" x14ac:dyDescent="0.35"/>
    <row r="2971" ht="23.25" x14ac:dyDescent="0.35"/>
    <row r="2972" ht="23.25" x14ac:dyDescent="0.35"/>
    <row r="2973" ht="23.25" x14ac:dyDescent="0.35"/>
    <row r="2974" ht="23.25" x14ac:dyDescent="0.35"/>
    <row r="2975" ht="23.25" x14ac:dyDescent="0.35"/>
    <row r="2976" ht="23.25" x14ac:dyDescent="0.35"/>
    <row r="2977" ht="23.25" x14ac:dyDescent="0.35"/>
    <row r="2978" ht="23.25" x14ac:dyDescent="0.35"/>
    <row r="2979" ht="23.25" x14ac:dyDescent="0.35"/>
    <row r="2980" ht="23.25" x14ac:dyDescent="0.35"/>
    <row r="2981" ht="23.25" x14ac:dyDescent="0.35"/>
    <row r="2982" ht="23.25" x14ac:dyDescent="0.35"/>
    <row r="2983" ht="23.25" x14ac:dyDescent="0.35"/>
    <row r="2984" ht="23.25" x14ac:dyDescent="0.35"/>
    <row r="2985" ht="23.25" x14ac:dyDescent="0.35"/>
    <row r="2986" ht="23.25" x14ac:dyDescent="0.35"/>
    <row r="2987" ht="23.25" x14ac:dyDescent="0.35"/>
    <row r="2988" ht="23.25" x14ac:dyDescent="0.35"/>
    <row r="2989" ht="23.25" x14ac:dyDescent="0.35"/>
    <row r="2990" ht="23.25" x14ac:dyDescent="0.35"/>
    <row r="2991" ht="23.25" x14ac:dyDescent="0.35"/>
    <row r="2992" ht="23.25" x14ac:dyDescent="0.35"/>
    <row r="2993" ht="23.25" x14ac:dyDescent="0.35"/>
    <row r="2994" ht="23.25" x14ac:dyDescent="0.35"/>
    <row r="2995" ht="23.25" x14ac:dyDescent="0.35"/>
    <row r="2996" ht="23.25" x14ac:dyDescent="0.35"/>
    <row r="2997" ht="23.25" x14ac:dyDescent="0.35"/>
    <row r="2998" ht="23.25" x14ac:dyDescent="0.35"/>
    <row r="2999" ht="23.25" x14ac:dyDescent="0.35"/>
    <row r="3000" ht="23.25" x14ac:dyDescent="0.35"/>
    <row r="3001" ht="23.25" x14ac:dyDescent="0.35"/>
    <row r="3002" ht="23.25" x14ac:dyDescent="0.35"/>
    <row r="3003" ht="23.25" x14ac:dyDescent="0.35"/>
    <row r="3004" ht="23.25" x14ac:dyDescent="0.35"/>
    <row r="3005" ht="23.25" x14ac:dyDescent="0.35"/>
    <row r="3006" ht="23.25" x14ac:dyDescent="0.35"/>
    <row r="3007" ht="23.25" x14ac:dyDescent="0.35"/>
    <row r="3008" ht="23.25" x14ac:dyDescent="0.35"/>
    <row r="3009" ht="23.25" x14ac:dyDescent="0.35"/>
    <row r="3010" ht="23.25" x14ac:dyDescent="0.35"/>
    <row r="3011" ht="23.25" x14ac:dyDescent="0.35"/>
    <row r="3012" ht="23.25" x14ac:dyDescent="0.35"/>
    <row r="3013" ht="23.25" x14ac:dyDescent="0.35"/>
    <row r="3014" ht="23.25" x14ac:dyDescent="0.35"/>
    <row r="3015" ht="23.25" x14ac:dyDescent="0.35"/>
    <row r="3016" ht="23.25" x14ac:dyDescent="0.35"/>
    <row r="3017" ht="23.25" x14ac:dyDescent="0.35"/>
    <row r="3018" ht="23.25" x14ac:dyDescent="0.35"/>
    <row r="3019" ht="23.25" x14ac:dyDescent="0.35"/>
    <row r="3020" ht="23.25" x14ac:dyDescent="0.35"/>
    <row r="3021" ht="23.25" x14ac:dyDescent="0.35"/>
    <row r="3022" ht="23.25" x14ac:dyDescent="0.35"/>
    <row r="3023" ht="23.25" x14ac:dyDescent="0.35"/>
    <row r="3024" ht="23.25" x14ac:dyDescent="0.35"/>
    <row r="3025" ht="23.25" x14ac:dyDescent="0.35"/>
    <row r="3026" ht="23.25" x14ac:dyDescent="0.35"/>
    <row r="3027" ht="23.25" x14ac:dyDescent="0.35"/>
    <row r="3028" ht="23.25" x14ac:dyDescent="0.35"/>
    <row r="3029" ht="23.25" x14ac:dyDescent="0.35"/>
    <row r="3030" ht="23.25" x14ac:dyDescent="0.35"/>
    <row r="3031" ht="23.25" x14ac:dyDescent="0.35"/>
    <row r="3032" ht="23.25" x14ac:dyDescent="0.35"/>
    <row r="3033" ht="23.25" x14ac:dyDescent="0.35"/>
    <row r="3034" ht="23.25" x14ac:dyDescent="0.35"/>
    <row r="3035" ht="23.25" x14ac:dyDescent="0.35"/>
    <row r="3036" ht="23.25" x14ac:dyDescent="0.35"/>
    <row r="3037" ht="23.25" x14ac:dyDescent="0.35"/>
    <row r="3038" ht="23.25" x14ac:dyDescent="0.35"/>
    <row r="3039" ht="23.25" x14ac:dyDescent="0.35"/>
    <row r="3040" ht="23.25" x14ac:dyDescent="0.35"/>
    <row r="3041" ht="23.25" x14ac:dyDescent="0.35"/>
    <row r="3042" ht="23.25" x14ac:dyDescent="0.35"/>
    <row r="3043" ht="23.25" x14ac:dyDescent="0.35"/>
    <row r="3044" ht="23.25" x14ac:dyDescent="0.35"/>
    <row r="3045" ht="23.25" x14ac:dyDescent="0.35"/>
    <row r="3046" ht="23.25" x14ac:dyDescent="0.35"/>
    <row r="3047" ht="23.25" x14ac:dyDescent="0.35"/>
    <row r="3048" ht="23.25" x14ac:dyDescent="0.35"/>
    <row r="3049" ht="23.25" x14ac:dyDescent="0.35"/>
    <row r="3050" ht="23.25" x14ac:dyDescent="0.35"/>
    <row r="3051" ht="23.25" x14ac:dyDescent="0.35"/>
    <row r="3052" ht="23.25" x14ac:dyDescent="0.35"/>
    <row r="3053" ht="23.25" x14ac:dyDescent="0.35"/>
    <row r="3054" ht="23.25" x14ac:dyDescent="0.35"/>
    <row r="3055" ht="23.25" x14ac:dyDescent="0.35"/>
    <row r="3056" ht="23.25" x14ac:dyDescent="0.35"/>
    <row r="3057" ht="23.25" x14ac:dyDescent="0.35"/>
    <row r="3058" ht="23.25" x14ac:dyDescent="0.35"/>
    <row r="3059" ht="23.25" x14ac:dyDescent="0.35"/>
    <row r="3060" ht="23.25" x14ac:dyDescent="0.35"/>
    <row r="3061" ht="23.25" x14ac:dyDescent="0.35"/>
    <row r="3062" ht="23.25" x14ac:dyDescent="0.35"/>
    <row r="3063" ht="23.25" x14ac:dyDescent="0.35"/>
    <row r="3064" ht="23.25" x14ac:dyDescent="0.35"/>
    <row r="3065" ht="23.25" x14ac:dyDescent="0.35"/>
    <row r="3066" ht="23.25" x14ac:dyDescent="0.35"/>
    <row r="3067" ht="23.25" x14ac:dyDescent="0.35"/>
    <row r="3068" ht="23.25" x14ac:dyDescent="0.35"/>
    <row r="3069" ht="23.25" x14ac:dyDescent="0.35"/>
    <row r="3070" ht="23.25" x14ac:dyDescent="0.35"/>
    <row r="3071" ht="23.25" x14ac:dyDescent="0.35"/>
    <row r="3072" ht="23.25" x14ac:dyDescent="0.35"/>
    <row r="3073" ht="23.25" x14ac:dyDescent="0.35"/>
    <row r="3074" ht="23.25" x14ac:dyDescent="0.35"/>
    <row r="3075" ht="23.25" x14ac:dyDescent="0.35"/>
    <row r="3076" ht="23.25" x14ac:dyDescent="0.35"/>
    <row r="3077" ht="23.25" x14ac:dyDescent="0.35"/>
    <row r="3078" ht="23.25" x14ac:dyDescent="0.35"/>
    <row r="3079" ht="23.25" x14ac:dyDescent="0.35"/>
    <row r="3080" ht="23.25" x14ac:dyDescent="0.35"/>
    <row r="3081" ht="23.25" x14ac:dyDescent="0.35"/>
    <row r="3082" ht="23.25" x14ac:dyDescent="0.35"/>
    <row r="3083" ht="23.25" x14ac:dyDescent="0.35"/>
    <row r="3084" ht="23.25" x14ac:dyDescent="0.35"/>
    <row r="3085" ht="23.25" x14ac:dyDescent="0.35"/>
    <row r="3086" ht="23.25" x14ac:dyDescent="0.35"/>
    <row r="3087" ht="23.25" x14ac:dyDescent="0.35"/>
    <row r="3088" ht="23.25" x14ac:dyDescent="0.35"/>
    <row r="3089" ht="23.25" x14ac:dyDescent="0.35"/>
    <row r="3090" ht="23.25" x14ac:dyDescent="0.35"/>
    <row r="3091" ht="23.25" x14ac:dyDescent="0.35"/>
    <row r="3092" ht="23.25" x14ac:dyDescent="0.35"/>
    <row r="3093" ht="23.25" x14ac:dyDescent="0.35"/>
    <row r="3094" ht="23.25" x14ac:dyDescent="0.35"/>
    <row r="3095" ht="23.25" x14ac:dyDescent="0.35"/>
    <row r="3096" ht="23.25" x14ac:dyDescent="0.35"/>
    <row r="3097" ht="23.25" x14ac:dyDescent="0.35"/>
    <row r="3098" ht="23.25" x14ac:dyDescent="0.35"/>
    <row r="3099" ht="23.25" x14ac:dyDescent="0.35"/>
    <row r="3100" ht="23.25" x14ac:dyDescent="0.35"/>
    <row r="3101" ht="23.25" x14ac:dyDescent="0.35"/>
    <row r="3102" ht="23.25" x14ac:dyDescent="0.35"/>
    <row r="3103" ht="23.25" x14ac:dyDescent="0.35"/>
    <row r="3104" ht="23.25" x14ac:dyDescent="0.35"/>
    <row r="3105" ht="23.25" x14ac:dyDescent="0.35"/>
    <row r="3106" ht="23.25" x14ac:dyDescent="0.35"/>
    <row r="3107" ht="23.25" x14ac:dyDescent="0.35"/>
    <row r="3108" ht="23.25" x14ac:dyDescent="0.35"/>
    <row r="3109" ht="23.25" x14ac:dyDescent="0.35"/>
    <row r="3110" ht="23.25" x14ac:dyDescent="0.35"/>
    <row r="3111" ht="23.25" x14ac:dyDescent="0.35"/>
    <row r="3112" ht="23.25" x14ac:dyDescent="0.35"/>
    <row r="3113" ht="23.25" x14ac:dyDescent="0.35"/>
    <row r="3114" ht="23.25" x14ac:dyDescent="0.35"/>
    <row r="3115" ht="23.25" x14ac:dyDescent="0.35"/>
    <row r="3116" ht="23.25" x14ac:dyDescent="0.35"/>
    <row r="3117" ht="23.25" x14ac:dyDescent="0.35"/>
    <row r="3118" ht="23.25" x14ac:dyDescent="0.35"/>
    <row r="3119" ht="23.25" x14ac:dyDescent="0.35"/>
    <row r="3120" ht="23.25" x14ac:dyDescent="0.35"/>
    <row r="3121" ht="23.25" x14ac:dyDescent="0.35"/>
    <row r="3122" ht="23.25" x14ac:dyDescent="0.35"/>
    <row r="3123" ht="23.25" x14ac:dyDescent="0.35"/>
    <row r="3124" ht="23.25" x14ac:dyDescent="0.35"/>
    <row r="3125" ht="23.25" x14ac:dyDescent="0.35"/>
    <row r="3126" ht="23.25" x14ac:dyDescent="0.35"/>
    <row r="3127" ht="23.25" x14ac:dyDescent="0.35"/>
    <row r="3128" ht="23.25" x14ac:dyDescent="0.35"/>
    <row r="3129" ht="23.25" x14ac:dyDescent="0.35"/>
    <row r="3130" ht="23.25" x14ac:dyDescent="0.35"/>
    <row r="3131" ht="23.25" x14ac:dyDescent="0.35"/>
    <row r="3132" ht="23.25" x14ac:dyDescent="0.35"/>
    <row r="3133" ht="23.25" x14ac:dyDescent="0.35"/>
    <row r="3134" ht="23.25" x14ac:dyDescent="0.35"/>
    <row r="3135" ht="23.25" x14ac:dyDescent="0.35"/>
    <row r="3136" ht="23.25" x14ac:dyDescent="0.35"/>
    <row r="3137" ht="23.25" x14ac:dyDescent="0.35"/>
    <row r="3138" ht="23.25" x14ac:dyDescent="0.35"/>
    <row r="3139" ht="23.25" x14ac:dyDescent="0.35"/>
    <row r="3140" ht="23.25" x14ac:dyDescent="0.35"/>
    <row r="3141" ht="23.25" x14ac:dyDescent="0.35"/>
    <row r="3142" ht="23.25" x14ac:dyDescent="0.35"/>
    <row r="3143" ht="23.25" x14ac:dyDescent="0.35"/>
    <row r="3144" ht="23.25" x14ac:dyDescent="0.35"/>
    <row r="3145" ht="23.25" x14ac:dyDescent="0.35"/>
    <row r="3146" ht="23.25" x14ac:dyDescent="0.35"/>
    <row r="3147" ht="23.25" x14ac:dyDescent="0.35"/>
    <row r="3148" ht="23.25" x14ac:dyDescent="0.35"/>
    <row r="3149" ht="23.25" x14ac:dyDescent="0.35"/>
    <row r="3150" ht="23.25" x14ac:dyDescent="0.35"/>
    <row r="3151" ht="23.25" x14ac:dyDescent="0.35"/>
    <row r="3152" ht="23.25" x14ac:dyDescent="0.35"/>
    <row r="3153" ht="23.25" x14ac:dyDescent="0.35"/>
    <row r="3154" ht="23.25" x14ac:dyDescent="0.35"/>
    <row r="3155" ht="23.25" x14ac:dyDescent="0.35"/>
    <row r="3156" ht="23.25" x14ac:dyDescent="0.35"/>
    <row r="3157" ht="23.25" x14ac:dyDescent="0.35"/>
    <row r="3158" ht="23.25" x14ac:dyDescent="0.35"/>
    <row r="3159" ht="23.25" x14ac:dyDescent="0.35"/>
    <row r="3160" ht="23.25" x14ac:dyDescent="0.35"/>
    <row r="3161" ht="23.25" x14ac:dyDescent="0.35"/>
    <row r="3162" ht="23.25" x14ac:dyDescent="0.35"/>
    <row r="3163" ht="23.25" x14ac:dyDescent="0.35"/>
    <row r="3164" ht="23.25" x14ac:dyDescent="0.35"/>
    <row r="3165" ht="23.25" x14ac:dyDescent="0.35"/>
    <row r="3166" ht="23.25" x14ac:dyDescent="0.35"/>
    <row r="3167" ht="23.25" x14ac:dyDescent="0.35"/>
    <row r="3168" ht="23.25" x14ac:dyDescent="0.35"/>
    <row r="3169" ht="23.25" x14ac:dyDescent="0.35"/>
    <row r="3170" ht="23.25" x14ac:dyDescent="0.35"/>
    <row r="3171" ht="23.25" x14ac:dyDescent="0.35"/>
    <row r="3172" ht="23.25" x14ac:dyDescent="0.35"/>
    <row r="3173" ht="23.25" x14ac:dyDescent="0.35"/>
    <row r="3174" ht="23.25" x14ac:dyDescent="0.35"/>
    <row r="3175" ht="23.25" x14ac:dyDescent="0.35"/>
    <row r="3176" ht="23.25" x14ac:dyDescent="0.35"/>
    <row r="3177" ht="23.25" x14ac:dyDescent="0.35"/>
    <row r="3178" ht="23.25" x14ac:dyDescent="0.35"/>
    <row r="3179" ht="23.25" x14ac:dyDescent="0.35"/>
    <row r="3180" ht="23.25" x14ac:dyDescent="0.35"/>
    <row r="3181" ht="23.25" x14ac:dyDescent="0.35"/>
    <row r="3182" ht="23.25" x14ac:dyDescent="0.35"/>
    <row r="3183" ht="23.25" x14ac:dyDescent="0.35"/>
    <row r="3184" ht="23.25" x14ac:dyDescent="0.35"/>
    <row r="3185" ht="23.25" x14ac:dyDescent="0.35"/>
    <row r="3186" ht="23.25" x14ac:dyDescent="0.35"/>
    <row r="3187" ht="23.25" x14ac:dyDescent="0.35"/>
    <row r="3188" ht="23.25" x14ac:dyDescent="0.35"/>
    <row r="3189" ht="23.25" x14ac:dyDescent="0.35"/>
    <row r="3190" ht="23.25" x14ac:dyDescent="0.35"/>
    <row r="3191" ht="23.25" x14ac:dyDescent="0.35"/>
    <row r="3192" ht="23.25" x14ac:dyDescent="0.35"/>
    <row r="3193" ht="23.25" x14ac:dyDescent="0.35"/>
    <row r="3194" ht="23.25" x14ac:dyDescent="0.35"/>
    <row r="3195" ht="23.25" x14ac:dyDescent="0.35"/>
    <row r="3196" ht="23.25" x14ac:dyDescent="0.35"/>
    <row r="3197" ht="23.25" x14ac:dyDescent="0.35"/>
    <row r="3198" ht="23.25" x14ac:dyDescent="0.35"/>
    <row r="3199" ht="23.25" x14ac:dyDescent="0.35"/>
    <row r="3200" ht="23.25" x14ac:dyDescent="0.35"/>
    <row r="3201" ht="23.25" x14ac:dyDescent="0.35"/>
    <row r="3202" ht="23.25" x14ac:dyDescent="0.35"/>
    <row r="3203" ht="23.25" x14ac:dyDescent="0.35"/>
    <row r="3204" ht="23.25" x14ac:dyDescent="0.35"/>
    <row r="3205" ht="23.25" x14ac:dyDescent="0.35"/>
    <row r="3206" ht="23.25" x14ac:dyDescent="0.35"/>
    <row r="3207" ht="23.25" x14ac:dyDescent="0.35"/>
    <row r="3208" ht="23.25" x14ac:dyDescent="0.35"/>
    <row r="3209" ht="23.25" x14ac:dyDescent="0.35"/>
    <row r="3210" ht="23.25" x14ac:dyDescent="0.35"/>
    <row r="3211" ht="23.25" x14ac:dyDescent="0.35"/>
    <row r="3212" ht="23.25" x14ac:dyDescent="0.35"/>
    <row r="3213" ht="23.25" x14ac:dyDescent="0.35"/>
    <row r="3214" ht="23.25" x14ac:dyDescent="0.35"/>
    <row r="3215" ht="23.25" x14ac:dyDescent="0.35"/>
    <row r="3216" ht="23.25" x14ac:dyDescent="0.35"/>
    <row r="3217" ht="23.25" x14ac:dyDescent="0.35"/>
    <row r="3218" ht="23.25" x14ac:dyDescent="0.35"/>
    <row r="3219" ht="23.25" x14ac:dyDescent="0.35"/>
    <row r="3220" ht="23.25" x14ac:dyDescent="0.35"/>
    <row r="3221" ht="23.25" x14ac:dyDescent="0.35"/>
    <row r="3222" ht="23.25" x14ac:dyDescent="0.35"/>
    <row r="3223" ht="23.25" x14ac:dyDescent="0.35"/>
    <row r="3224" ht="23.25" x14ac:dyDescent="0.35"/>
    <row r="3225" ht="23.25" x14ac:dyDescent="0.35"/>
    <row r="3226" ht="23.25" x14ac:dyDescent="0.35"/>
    <row r="3227" ht="23.25" x14ac:dyDescent="0.35"/>
    <row r="3228" ht="23.25" x14ac:dyDescent="0.35"/>
    <row r="3229" ht="23.25" x14ac:dyDescent="0.35"/>
    <row r="3230" ht="23.25" x14ac:dyDescent="0.35"/>
    <row r="3231" ht="23.25" x14ac:dyDescent="0.35"/>
    <row r="3232" ht="23.25" x14ac:dyDescent="0.35"/>
    <row r="3233" ht="23.25" x14ac:dyDescent="0.35"/>
    <row r="3234" ht="23.25" x14ac:dyDescent="0.35"/>
    <row r="3235" ht="23.25" x14ac:dyDescent="0.35"/>
    <row r="3236" ht="23.25" x14ac:dyDescent="0.35"/>
    <row r="3237" ht="23.25" x14ac:dyDescent="0.35"/>
    <row r="3238" ht="23.25" x14ac:dyDescent="0.35"/>
    <row r="3239" ht="23.25" x14ac:dyDescent="0.35"/>
    <row r="3240" ht="23.25" x14ac:dyDescent="0.35"/>
    <row r="3241" ht="23.25" x14ac:dyDescent="0.35"/>
    <row r="3242" ht="23.25" x14ac:dyDescent="0.35"/>
    <row r="3243" ht="23.25" x14ac:dyDescent="0.35"/>
    <row r="3244" ht="23.25" x14ac:dyDescent="0.35"/>
    <row r="3245" ht="23.25" x14ac:dyDescent="0.35"/>
    <row r="3246" ht="23.25" x14ac:dyDescent="0.35"/>
    <row r="3247" ht="23.25" x14ac:dyDescent="0.35"/>
    <row r="3248" ht="23.25" x14ac:dyDescent="0.35"/>
    <row r="3249" ht="23.25" x14ac:dyDescent="0.35"/>
    <row r="3250" ht="23.25" x14ac:dyDescent="0.35"/>
    <row r="3251" ht="23.25" x14ac:dyDescent="0.35"/>
    <row r="3252" ht="23.25" x14ac:dyDescent="0.35"/>
    <row r="3253" ht="23.25" x14ac:dyDescent="0.35"/>
    <row r="3254" ht="23.25" x14ac:dyDescent="0.35"/>
    <row r="3255" ht="23.25" x14ac:dyDescent="0.35"/>
    <row r="3256" ht="23.25" x14ac:dyDescent="0.35"/>
    <row r="3257" ht="23.25" x14ac:dyDescent="0.35"/>
    <row r="3258" ht="23.25" x14ac:dyDescent="0.35"/>
    <row r="3259" ht="23.25" x14ac:dyDescent="0.35"/>
    <row r="3260" ht="23.25" x14ac:dyDescent="0.35"/>
    <row r="3261" ht="23.25" x14ac:dyDescent="0.35"/>
    <row r="3262" ht="23.25" x14ac:dyDescent="0.35"/>
    <row r="3263" ht="23.25" x14ac:dyDescent="0.35"/>
    <row r="3264" ht="23.25" x14ac:dyDescent="0.35"/>
    <row r="3265" ht="23.25" x14ac:dyDescent="0.35"/>
    <row r="3266" ht="23.25" x14ac:dyDescent="0.35"/>
    <row r="3267" ht="23.25" x14ac:dyDescent="0.35"/>
    <row r="3268" ht="23.25" x14ac:dyDescent="0.35"/>
    <row r="3269" ht="23.25" x14ac:dyDescent="0.35"/>
    <row r="3270" ht="23.25" x14ac:dyDescent="0.35"/>
    <row r="3271" ht="23.25" x14ac:dyDescent="0.35"/>
    <row r="3272" ht="23.25" x14ac:dyDescent="0.35"/>
    <row r="3273" ht="23.25" x14ac:dyDescent="0.35"/>
    <row r="3274" ht="23.25" x14ac:dyDescent="0.35"/>
    <row r="3275" ht="23.25" x14ac:dyDescent="0.35"/>
    <row r="3276" ht="23.25" x14ac:dyDescent="0.35"/>
    <row r="3277" ht="23.25" x14ac:dyDescent="0.35"/>
    <row r="3278" ht="23.25" x14ac:dyDescent="0.35"/>
    <row r="3279" ht="23.25" x14ac:dyDescent="0.35"/>
    <row r="3280" ht="23.25" x14ac:dyDescent="0.35"/>
    <row r="3281" ht="23.25" x14ac:dyDescent="0.35"/>
    <row r="3282" ht="23.25" x14ac:dyDescent="0.35"/>
    <row r="3283" ht="23.25" x14ac:dyDescent="0.35"/>
    <row r="3284" ht="23.25" x14ac:dyDescent="0.35"/>
    <row r="3285" ht="23.25" x14ac:dyDescent="0.35"/>
    <row r="3286" ht="23.25" x14ac:dyDescent="0.35"/>
    <row r="3287" ht="23.25" x14ac:dyDescent="0.35"/>
    <row r="3288" ht="23.25" x14ac:dyDescent="0.35"/>
    <row r="3289" ht="23.25" x14ac:dyDescent="0.35"/>
    <row r="3290" ht="23.25" x14ac:dyDescent="0.35"/>
    <row r="3291" ht="23.25" x14ac:dyDescent="0.35"/>
    <row r="3292" ht="23.25" x14ac:dyDescent="0.35"/>
    <row r="3293" ht="23.25" x14ac:dyDescent="0.35"/>
    <row r="3294" ht="23.25" x14ac:dyDescent="0.35"/>
    <row r="3295" ht="23.25" x14ac:dyDescent="0.35"/>
    <row r="3296" ht="23.25" x14ac:dyDescent="0.35"/>
    <row r="3297" ht="23.25" x14ac:dyDescent="0.35"/>
    <row r="3298" ht="23.25" x14ac:dyDescent="0.35"/>
    <row r="3299" ht="23.25" x14ac:dyDescent="0.35"/>
    <row r="3300" ht="23.25" x14ac:dyDescent="0.35"/>
    <row r="3301" ht="23.25" x14ac:dyDescent="0.35"/>
    <row r="3302" ht="23.25" x14ac:dyDescent="0.35"/>
    <row r="3303" ht="23.25" x14ac:dyDescent="0.35"/>
    <row r="3304" ht="23.25" x14ac:dyDescent="0.35"/>
    <row r="3305" ht="23.25" x14ac:dyDescent="0.35"/>
    <row r="3306" ht="23.25" x14ac:dyDescent="0.35"/>
    <row r="3307" ht="23.25" x14ac:dyDescent="0.35"/>
    <row r="3308" ht="23.25" x14ac:dyDescent="0.35"/>
    <row r="3309" ht="23.25" x14ac:dyDescent="0.35"/>
    <row r="3310" ht="23.25" x14ac:dyDescent="0.35"/>
    <row r="3311" ht="23.25" x14ac:dyDescent="0.35"/>
    <row r="3312" ht="23.25" x14ac:dyDescent="0.35"/>
    <row r="3313" ht="23.25" x14ac:dyDescent="0.35"/>
    <row r="3314" ht="23.25" x14ac:dyDescent="0.35"/>
    <row r="3315" ht="23.25" x14ac:dyDescent="0.35"/>
    <row r="3316" ht="23.25" x14ac:dyDescent="0.35"/>
    <row r="3317" ht="23.25" x14ac:dyDescent="0.35"/>
    <row r="3318" ht="23.25" x14ac:dyDescent="0.35"/>
    <row r="3319" ht="23.25" x14ac:dyDescent="0.35"/>
    <row r="3320" ht="23.25" x14ac:dyDescent="0.35"/>
    <row r="3321" ht="23.25" x14ac:dyDescent="0.35"/>
    <row r="3322" ht="23.25" x14ac:dyDescent="0.35"/>
    <row r="3323" ht="23.25" x14ac:dyDescent="0.35"/>
    <row r="3324" ht="23.25" x14ac:dyDescent="0.35"/>
    <row r="3325" ht="23.25" x14ac:dyDescent="0.35"/>
    <row r="3326" ht="23.25" x14ac:dyDescent="0.35"/>
    <row r="3327" ht="23.25" x14ac:dyDescent="0.35"/>
    <row r="3328" ht="23.25" x14ac:dyDescent="0.35"/>
    <row r="3329" ht="23.25" x14ac:dyDescent="0.35"/>
    <row r="3330" ht="23.25" x14ac:dyDescent="0.35"/>
    <row r="3331" ht="23.25" x14ac:dyDescent="0.35"/>
    <row r="3332" ht="23.25" x14ac:dyDescent="0.35"/>
    <row r="3333" ht="23.25" x14ac:dyDescent="0.35"/>
    <row r="3334" ht="23.25" x14ac:dyDescent="0.35"/>
    <row r="3335" ht="23.25" x14ac:dyDescent="0.35"/>
    <row r="3336" ht="23.25" x14ac:dyDescent="0.35"/>
    <row r="3337" ht="23.25" x14ac:dyDescent="0.35"/>
    <row r="3338" ht="23.25" x14ac:dyDescent="0.35"/>
    <row r="3339" ht="23.25" x14ac:dyDescent="0.35"/>
    <row r="3340" ht="23.25" x14ac:dyDescent="0.35"/>
    <row r="3341" ht="23.25" x14ac:dyDescent="0.35"/>
    <row r="3342" ht="23.25" x14ac:dyDescent="0.35"/>
    <row r="3343" ht="23.25" x14ac:dyDescent="0.35"/>
    <row r="3344" ht="23.25" x14ac:dyDescent="0.35"/>
    <row r="3345" ht="23.25" x14ac:dyDescent="0.35"/>
    <row r="3346" ht="23.25" x14ac:dyDescent="0.35"/>
    <row r="3347" ht="23.25" x14ac:dyDescent="0.35"/>
    <row r="3348" ht="23.25" x14ac:dyDescent="0.35"/>
    <row r="3349" ht="23.25" x14ac:dyDescent="0.35"/>
    <row r="3350" ht="23.25" x14ac:dyDescent="0.35"/>
    <row r="3351" ht="23.25" x14ac:dyDescent="0.35"/>
    <row r="3352" ht="23.25" x14ac:dyDescent="0.35"/>
    <row r="3353" ht="23.25" x14ac:dyDescent="0.35"/>
    <row r="3354" ht="23.25" x14ac:dyDescent="0.35"/>
    <row r="3355" ht="23.25" x14ac:dyDescent="0.35"/>
    <row r="3356" ht="23.25" x14ac:dyDescent="0.35"/>
    <row r="3357" ht="23.25" x14ac:dyDescent="0.35"/>
    <row r="3358" ht="23.25" x14ac:dyDescent="0.35"/>
    <row r="3359" ht="23.25" x14ac:dyDescent="0.35"/>
    <row r="3360" ht="23.25" x14ac:dyDescent="0.35"/>
    <row r="3361" ht="23.25" x14ac:dyDescent="0.35"/>
    <row r="3362" ht="23.25" x14ac:dyDescent="0.35"/>
    <row r="3363" ht="23.25" x14ac:dyDescent="0.35"/>
    <row r="3364" ht="23.25" x14ac:dyDescent="0.35"/>
    <row r="3365" ht="23.25" x14ac:dyDescent="0.35"/>
    <row r="3366" ht="23.25" x14ac:dyDescent="0.35"/>
    <row r="3367" ht="23.25" x14ac:dyDescent="0.35"/>
    <row r="3368" ht="23.25" x14ac:dyDescent="0.35"/>
    <row r="3369" ht="23.25" x14ac:dyDescent="0.35"/>
    <row r="3370" ht="23.25" x14ac:dyDescent="0.35"/>
    <row r="3371" ht="23.25" x14ac:dyDescent="0.35"/>
    <row r="3372" ht="23.25" x14ac:dyDescent="0.35"/>
    <row r="3373" ht="23.25" x14ac:dyDescent="0.35"/>
    <row r="3374" ht="23.25" x14ac:dyDescent="0.35"/>
    <row r="3375" ht="23.25" x14ac:dyDescent="0.35"/>
    <row r="3376" ht="23.25" x14ac:dyDescent="0.35"/>
    <row r="3377" ht="23.25" x14ac:dyDescent="0.35"/>
    <row r="3378" ht="23.25" x14ac:dyDescent="0.35"/>
    <row r="3379" ht="23.25" x14ac:dyDescent="0.35"/>
    <row r="3380" ht="23.25" x14ac:dyDescent="0.35"/>
    <row r="3381" ht="23.25" x14ac:dyDescent="0.35"/>
    <row r="3382" ht="23.25" x14ac:dyDescent="0.35"/>
    <row r="3383" ht="23.25" x14ac:dyDescent="0.35"/>
    <row r="3384" ht="23.25" x14ac:dyDescent="0.35"/>
    <row r="3385" ht="23.25" x14ac:dyDescent="0.35"/>
    <row r="3386" ht="23.25" x14ac:dyDescent="0.35"/>
    <row r="3387" ht="23.25" x14ac:dyDescent="0.35"/>
    <row r="3388" ht="23.25" x14ac:dyDescent="0.35"/>
    <row r="3389" ht="23.25" x14ac:dyDescent="0.35"/>
    <row r="3390" ht="23.25" x14ac:dyDescent="0.35"/>
    <row r="3391" ht="23.25" x14ac:dyDescent="0.35"/>
    <row r="3392" ht="23.25" x14ac:dyDescent="0.35"/>
    <row r="3393" ht="23.25" x14ac:dyDescent="0.35"/>
    <row r="3394" ht="23.25" x14ac:dyDescent="0.35"/>
    <row r="3395" ht="23.25" x14ac:dyDescent="0.35"/>
    <row r="3396" ht="23.25" x14ac:dyDescent="0.35"/>
    <row r="3397" ht="23.25" x14ac:dyDescent="0.35"/>
    <row r="3398" ht="23.25" x14ac:dyDescent="0.35"/>
    <row r="3399" ht="23.25" x14ac:dyDescent="0.35"/>
    <row r="3400" ht="23.25" x14ac:dyDescent="0.35"/>
    <row r="3401" ht="23.25" x14ac:dyDescent="0.35"/>
    <row r="3402" ht="23.25" x14ac:dyDescent="0.35"/>
    <row r="3403" ht="23.25" x14ac:dyDescent="0.35"/>
    <row r="3404" ht="23.25" x14ac:dyDescent="0.35"/>
    <row r="3405" ht="23.25" x14ac:dyDescent="0.35"/>
    <row r="3406" ht="23.25" x14ac:dyDescent="0.35"/>
    <row r="3407" ht="23.25" x14ac:dyDescent="0.35"/>
    <row r="3408" ht="23.25" x14ac:dyDescent="0.35"/>
    <row r="3409" ht="23.25" x14ac:dyDescent="0.35"/>
    <row r="3410" ht="23.25" x14ac:dyDescent="0.35"/>
    <row r="3411" ht="23.25" x14ac:dyDescent="0.35"/>
    <row r="3412" ht="23.25" x14ac:dyDescent="0.35"/>
    <row r="3413" ht="23.25" x14ac:dyDescent="0.35"/>
    <row r="3414" ht="23.25" x14ac:dyDescent="0.35"/>
    <row r="3415" ht="23.25" x14ac:dyDescent="0.35"/>
    <row r="3416" ht="23.25" x14ac:dyDescent="0.35"/>
    <row r="3417" ht="23.25" x14ac:dyDescent="0.35"/>
    <row r="3418" ht="23.25" x14ac:dyDescent="0.35"/>
    <row r="3419" ht="23.25" x14ac:dyDescent="0.35"/>
    <row r="3420" ht="23.25" x14ac:dyDescent="0.35"/>
    <row r="3421" ht="23.25" x14ac:dyDescent="0.35"/>
    <row r="3422" ht="23.25" x14ac:dyDescent="0.35"/>
    <row r="3423" ht="23.25" x14ac:dyDescent="0.35"/>
    <row r="3424" ht="23.25" x14ac:dyDescent="0.35"/>
    <row r="3425" ht="23.25" x14ac:dyDescent="0.35"/>
    <row r="3426" ht="23.25" x14ac:dyDescent="0.35"/>
    <row r="3427" ht="23.25" x14ac:dyDescent="0.35"/>
    <row r="3428" ht="23.25" x14ac:dyDescent="0.35"/>
    <row r="3429" ht="23.25" x14ac:dyDescent="0.35"/>
    <row r="3430" ht="23.25" x14ac:dyDescent="0.35"/>
    <row r="3431" ht="23.25" x14ac:dyDescent="0.35"/>
    <row r="3432" ht="23.25" x14ac:dyDescent="0.35"/>
    <row r="3433" ht="23.25" x14ac:dyDescent="0.35"/>
    <row r="3434" ht="23.25" x14ac:dyDescent="0.35"/>
    <row r="3435" ht="23.25" x14ac:dyDescent="0.35"/>
    <row r="3436" ht="23.25" x14ac:dyDescent="0.35"/>
    <row r="3437" ht="23.25" x14ac:dyDescent="0.35"/>
    <row r="3438" ht="23.25" x14ac:dyDescent="0.35"/>
    <row r="3439" ht="23.25" x14ac:dyDescent="0.35"/>
    <row r="3440" ht="23.25" x14ac:dyDescent="0.35"/>
    <row r="3441" ht="23.25" x14ac:dyDescent="0.35"/>
    <row r="3442" ht="23.25" x14ac:dyDescent="0.35"/>
    <row r="3443" ht="23.25" x14ac:dyDescent="0.35"/>
    <row r="3444" ht="23.25" x14ac:dyDescent="0.35"/>
    <row r="3445" ht="23.25" x14ac:dyDescent="0.35"/>
    <row r="3446" ht="23.25" x14ac:dyDescent="0.35"/>
    <row r="3447" ht="23.25" x14ac:dyDescent="0.35"/>
    <row r="3448" ht="23.25" x14ac:dyDescent="0.35"/>
    <row r="3449" ht="23.25" x14ac:dyDescent="0.35"/>
    <row r="3450" ht="23.25" x14ac:dyDescent="0.35"/>
    <row r="3451" ht="23.25" x14ac:dyDescent="0.35"/>
    <row r="3452" ht="23.25" x14ac:dyDescent="0.35"/>
    <row r="3453" ht="23.25" x14ac:dyDescent="0.35"/>
    <row r="3454" ht="23.25" x14ac:dyDescent="0.35"/>
    <row r="3455" ht="23.25" x14ac:dyDescent="0.35"/>
    <row r="3456" ht="23.25" x14ac:dyDescent="0.35"/>
    <row r="3457" ht="23.25" x14ac:dyDescent="0.35"/>
    <row r="3458" ht="23.25" x14ac:dyDescent="0.35"/>
    <row r="3459" ht="23.25" x14ac:dyDescent="0.35"/>
    <row r="3460" ht="23.25" x14ac:dyDescent="0.35"/>
    <row r="3461" ht="23.25" x14ac:dyDescent="0.35"/>
    <row r="3462" ht="23.25" x14ac:dyDescent="0.35"/>
    <row r="3463" ht="23.25" x14ac:dyDescent="0.35"/>
    <row r="3464" ht="23.25" x14ac:dyDescent="0.35"/>
    <row r="3465" ht="23.25" x14ac:dyDescent="0.35"/>
    <row r="3466" ht="23.25" x14ac:dyDescent="0.35"/>
    <row r="3467" ht="23.25" x14ac:dyDescent="0.35"/>
    <row r="3468" ht="23.25" x14ac:dyDescent="0.35"/>
    <row r="3469" ht="23.25" x14ac:dyDescent="0.35"/>
    <row r="3470" ht="23.25" x14ac:dyDescent="0.35"/>
    <row r="3471" ht="23.25" x14ac:dyDescent="0.35"/>
    <row r="3472" ht="23.25" x14ac:dyDescent="0.35"/>
    <row r="3473" ht="23.25" x14ac:dyDescent="0.35"/>
    <row r="3474" ht="23.25" x14ac:dyDescent="0.35"/>
    <row r="3475" ht="23.25" x14ac:dyDescent="0.35"/>
    <row r="3476" ht="23.25" x14ac:dyDescent="0.35"/>
    <row r="3477" ht="23.25" x14ac:dyDescent="0.35"/>
    <row r="3478" ht="23.25" x14ac:dyDescent="0.35"/>
    <row r="3479" ht="23.25" x14ac:dyDescent="0.35"/>
    <row r="3480" ht="23.25" x14ac:dyDescent="0.35"/>
    <row r="3481" ht="23.25" x14ac:dyDescent="0.35"/>
    <row r="3482" ht="23.25" x14ac:dyDescent="0.35"/>
    <row r="3483" ht="23.25" x14ac:dyDescent="0.35"/>
    <row r="3484" ht="23.25" x14ac:dyDescent="0.35"/>
    <row r="3485" ht="23.25" x14ac:dyDescent="0.35"/>
    <row r="3486" ht="23.25" x14ac:dyDescent="0.35"/>
    <row r="3487" ht="23.25" x14ac:dyDescent="0.35"/>
    <row r="3488" ht="23.25" x14ac:dyDescent="0.35"/>
    <row r="3489" ht="23.25" x14ac:dyDescent="0.35"/>
    <row r="3490" ht="23.25" x14ac:dyDescent="0.35"/>
    <row r="3491" ht="23.25" x14ac:dyDescent="0.35"/>
    <row r="3492" ht="23.25" x14ac:dyDescent="0.35"/>
    <row r="3493" ht="23.25" x14ac:dyDescent="0.35"/>
    <row r="3494" ht="23.25" x14ac:dyDescent="0.35"/>
    <row r="3495" ht="23.25" x14ac:dyDescent="0.35"/>
    <row r="3496" ht="23.25" x14ac:dyDescent="0.35"/>
    <row r="3497" ht="23.25" x14ac:dyDescent="0.35"/>
    <row r="3498" ht="23.25" x14ac:dyDescent="0.35"/>
    <row r="3499" ht="23.25" x14ac:dyDescent="0.35"/>
    <row r="3500" ht="23.25" x14ac:dyDescent="0.35"/>
    <row r="3501" ht="23.25" x14ac:dyDescent="0.35"/>
    <row r="3502" ht="23.25" x14ac:dyDescent="0.35"/>
    <row r="3503" ht="23.25" x14ac:dyDescent="0.35"/>
    <row r="3504" ht="23.25" x14ac:dyDescent="0.35"/>
    <row r="3505" ht="23.25" x14ac:dyDescent="0.35"/>
    <row r="3506" ht="23.25" x14ac:dyDescent="0.35"/>
    <row r="3507" ht="23.25" x14ac:dyDescent="0.35"/>
    <row r="3508" ht="23.25" x14ac:dyDescent="0.35"/>
    <row r="3509" ht="23.25" x14ac:dyDescent="0.35"/>
    <row r="3510" ht="23.25" x14ac:dyDescent="0.35"/>
    <row r="3511" ht="23.25" x14ac:dyDescent="0.35"/>
    <row r="3512" ht="23.25" x14ac:dyDescent="0.35"/>
    <row r="3513" ht="23.25" x14ac:dyDescent="0.35"/>
    <row r="3514" ht="23.25" x14ac:dyDescent="0.35"/>
    <row r="3515" ht="23.25" x14ac:dyDescent="0.35"/>
    <row r="3516" ht="23.25" x14ac:dyDescent="0.35"/>
    <row r="3517" ht="23.25" x14ac:dyDescent="0.35"/>
    <row r="3518" ht="23.25" x14ac:dyDescent="0.35"/>
    <row r="3519" ht="23.25" x14ac:dyDescent="0.35"/>
    <row r="3520" ht="23.25" x14ac:dyDescent="0.35"/>
    <row r="3521" ht="23.25" x14ac:dyDescent="0.35"/>
    <row r="3522" ht="23.25" x14ac:dyDescent="0.35"/>
    <row r="3523" ht="23.25" x14ac:dyDescent="0.35"/>
    <row r="3524" ht="23.25" x14ac:dyDescent="0.35"/>
    <row r="3525" ht="23.25" x14ac:dyDescent="0.35"/>
    <row r="3526" ht="23.25" x14ac:dyDescent="0.35"/>
    <row r="3527" ht="23.25" x14ac:dyDescent="0.35"/>
    <row r="3528" ht="23.25" x14ac:dyDescent="0.35"/>
    <row r="3529" ht="23.25" x14ac:dyDescent="0.35"/>
    <row r="3530" ht="23.25" x14ac:dyDescent="0.35"/>
    <row r="3531" ht="23.25" x14ac:dyDescent="0.35"/>
    <row r="3532" ht="23.25" x14ac:dyDescent="0.35"/>
    <row r="3533" ht="23.25" x14ac:dyDescent="0.35"/>
    <row r="3534" ht="23.25" x14ac:dyDescent="0.35"/>
    <row r="3535" ht="23.25" x14ac:dyDescent="0.35"/>
    <row r="3536" ht="23.25" x14ac:dyDescent="0.35"/>
    <row r="3537" ht="23.25" x14ac:dyDescent="0.35"/>
    <row r="3538" ht="23.25" x14ac:dyDescent="0.35"/>
    <row r="3539" ht="23.25" x14ac:dyDescent="0.35"/>
    <row r="3540" ht="23.25" x14ac:dyDescent="0.35"/>
    <row r="3541" ht="23.25" x14ac:dyDescent="0.35"/>
    <row r="3542" ht="23.25" x14ac:dyDescent="0.35"/>
    <row r="3543" ht="23.25" x14ac:dyDescent="0.35"/>
    <row r="3544" ht="23.25" x14ac:dyDescent="0.35"/>
    <row r="3545" ht="23.25" x14ac:dyDescent="0.35"/>
    <row r="3546" ht="23.25" x14ac:dyDescent="0.35"/>
    <row r="3547" ht="23.25" x14ac:dyDescent="0.35"/>
    <row r="3548" ht="23.25" x14ac:dyDescent="0.35"/>
    <row r="3549" ht="23.25" x14ac:dyDescent="0.35"/>
    <row r="3550" ht="23.25" x14ac:dyDescent="0.35"/>
    <row r="3551" ht="23.25" x14ac:dyDescent="0.35"/>
    <row r="3552" ht="23.25" x14ac:dyDescent="0.35"/>
    <row r="3553" ht="23.25" x14ac:dyDescent="0.35"/>
    <row r="3554" ht="23.25" x14ac:dyDescent="0.35"/>
    <row r="3555" ht="23.25" x14ac:dyDescent="0.35"/>
    <row r="3556" ht="23.25" x14ac:dyDescent="0.35"/>
    <row r="3557" ht="23.25" x14ac:dyDescent="0.35"/>
    <row r="3558" ht="23.25" x14ac:dyDescent="0.35"/>
    <row r="3559" ht="23.25" x14ac:dyDescent="0.35"/>
    <row r="3560" ht="23.25" x14ac:dyDescent="0.35"/>
    <row r="3561" ht="23.25" x14ac:dyDescent="0.35"/>
    <row r="3562" ht="23.25" x14ac:dyDescent="0.35"/>
    <row r="3563" ht="23.25" x14ac:dyDescent="0.35"/>
    <row r="3564" ht="23.25" x14ac:dyDescent="0.35"/>
    <row r="3565" ht="23.25" x14ac:dyDescent="0.35"/>
    <row r="3566" ht="23.25" x14ac:dyDescent="0.35"/>
    <row r="3567" ht="23.25" x14ac:dyDescent="0.35"/>
    <row r="3568" ht="23.25" x14ac:dyDescent="0.35"/>
    <row r="3569" ht="23.25" x14ac:dyDescent="0.35"/>
    <row r="3570" ht="23.25" x14ac:dyDescent="0.35"/>
    <row r="3571" ht="23.25" x14ac:dyDescent="0.35"/>
    <row r="3572" ht="23.25" x14ac:dyDescent="0.35"/>
    <row r="3573" ht="23.25" x14ac:dyDescent="0.35"/>
    <row r="3574" ht="23.25" x14ac:dyDescent="0.35"/>
    <row r="3575" ht="23.25" x14ac:dyDescent="0.35"/>
    <row r="3576" ht="23.25" x14ac:dyDescent="0.35"/>
    <row r="3577" ht="23.25" x14ac:dyDescent="0.35"/>
    <row r="3578" ht="23.25" x14ac:dyDescent="0.35"/>
    <row r="3579" ht="23.25" x14ac:dyDescent="0.35"/>
    <row r="3580" ht="23.25" x14ac:dyDescent="0.35"/>
    <row r="3581" ht="23.25" x14ac:dyDescent="0.35"/>
    <row r="3582" ht="23.25" x14ac:dyDescent="0.35"/>
    <row r="3583" ht="23.25" x14ac:dyDescent="0.35"/>
    <row r="3584" ht="23.25" x14ac:dyDescent="0.35"/>
    <row r="3585" ht="23.25" x14ac:dyDescent="0.35"/>
    <row r="3586" ht="23.25" x14ac:dyDescent="0.35"/>
    <row r="3587" ht="23.25" x14ac:dyDescent="0.35"/>
    <row r="3588" ht="23.25" x14ac:dyDescent="0.35"/>
    <row r="3589" ht="23.25" x14ac:dyDescent="0.35"/>
    <row r="3590" ht="23.25" x14ac:dyDescent="0.35"/>
    <row r="3591" ht="23.25" x14ac:dyDescent="0.35"/>
    <row r="3592" ht="23.25" x14ac:dyDescent="0.35"/>
    <row r="3593" ht="23.25" x14ac:dyDescent="0.35"/>
    <row r="3594" ht="23.25" x14ac:dyDescent="0.35"/>
    <row r="3595" ht="23.25" x14ac:dyDescent="0.35"/>
    <row r="3596" ht="23.25" x14ac:dyDescent="0.35"/>
    <row r="3597" ht="23.25" x14ac:dyDescent="0.35"/>
    <row r="3598" ht="23.25" x14ac:dyDescent="0.35"/>
    <row r="3599" ht="23.25" x14ac:dyDescent="0.35"/>
    <row r="3600" ht="23.25" x14ac:dyDescent="0.35"/>
    <row r="3601" ht="23.25" x14ac:dyDescent="0.35"/>
    <row r="3602" ht="23.25" x14ac:dyDescent="0.35"/>
    <row r="3603" ht="23.25" x14ac:dyDescent="0.35"/>
    <row r="3604" ht="23.25" x14ac:dyDescent="0.35"/>
    <row r="3605" ht="23.25" x14ac:dyDescent="0.35"/>
    <row r="3606" ht="23.25" x14ac:dyDescent="0.35"/>
    <row r="3607" ht="23.25" x14ac:dyDescent="0.35"/>
    <row r="3608" ht="23.25" x14ac:dyDescent="0.35"/>
    <row r="3609" ht="23.25" x14ac:dyDescent="0.35"/>
    <row r="3610" ht="23.25" x14ac:dyDescent="0.35"/>
    <row r="3611" ht="23.25" x14ac:dyDescent="0.35"/>
    <row r="3612" ht="23.25" x14ac:dyDescent="0.35"/>
    <row r="3613" ht="23.25" x14ac:dyDescent="0.35"/>
    <row r="3614" ht="23.25" x14ac:dyDescent="0.35"/>
    <row r="3615" ht="23.25" x14ac:dyDescent="0.35"/>
    <row r="3616" ht="23.25" x14ac:dyDescent="0.35"/>
    <row r="3617" ht="23.25" x14ac:dyDescent="0.35"/>
    <row r="3618" ht="23.25" x14ac:dyDescent="0.35"/>
    <row r="3619" ht="23.25" x14ac:dyDescent="0.35"/>
    <row r="3620" ht="23.25" x14ac:dyDescent="0.35"/>
    <row r="3621" ht="23.25" x14ac:dyDescent="0.35"/>
    <row r="3622" ht="23.25" x14ac:dyDescent="0.35"/>
    <row r="3623" ht="23.25" x14ac:dyDescent="0.35"/>
    <row r="3624" ht="23.25" x14ac:dyDescent="0.35"/>
    <row r="3625" ht="23.25" x14ac:dyDescent="0.35"/>
    <row r="3626" ht="23.25" x14ac:dyDescent="0.35"/>
    <row r="3627" ht="23.25" x14ac:dyDescent="0.35"/>
    <row r="3628" ht="23.25" x14ac:dyDescent="0.35"/>
    <row r="3629" ht="23.25" x14ac:dyDescent="0.35"/>
    <row r="3630" ht="23.25" x14ac:dyDescent="0.35"/>
    <row r="3631" ht="23.25" x14ac:dyDescent="0.35"/>
    <row r="3632" ht="23.25" x14ac:dyDescent="0.35"/>
    <row r="3633" ht="23.25" x14ac:dyDescent="0.35"/>
    <row r="3634" ht="23.25" x14ac:dyDescent="0.35"/>
    <row r="3635" ht="23.25" x14ac:dyDescent="0.35"/>
    <row r="3636" ht="23.25" x14ac:dyDescent="0.35"/>
    <row r="3637" ht="23.25" x14ac:dyDescent="0.35"/>
    <row r="3638" ht="23.25" x14ac:dyDescent="0.35"/>
    <row r="3639" ht="23.25" x14ac:dyDescent="0.35"/>
    <row r="3640" ht="23.25" x14ac:dyDescent="0.35"/>
    <row r="3641" ht="23.25" x14ac:dyDescent="0.35"/>
    <row r="3642" ht="23.25" x14ac:dyDescent="0.35"/>
    <row r="3643" ht="23.25" x14ac:dyDescent="0.35"/>
    <row r="3644" ht="23.25" x14ac:dyDescent="0.35"/>
    <row r="3645" ht="23.25" x14ac:dyDescent="0.35"/>
    <row r="3646" ht="23.25" x14ac:dyDescent="0.35"/>
    <row r="3647" ht="23.25" x14ac:dyDescent="0.35"/>
    <row r="3648" ht="23.25" x14ac:dyDescent="0.35"/>
    <row r="3649" ht="23.25" x14ac:dyDescent="0.35"/>
    <row r="3650" ht="23.25" x14ac:dyDescent="0.35"/>
    <row r="3651" ht="23.25" x14ac:dyDescent="0.35"/>
    <row r="3652" ht="23.25" x14ac:dyDescent="0.35"/>
    <row r="3653" ht="23.25" x14ac:dyDescent="0.35"/>
    <row r="3654" ht="23.25" x14ac:dyDescent="0.35"/>
    <row r="3655" ht="23.25" x14ac:dyDescent="0.35"/>
    <row r="3656" ht="23.25" x14ac:dyDescent="0.35"/>
    <row r="3657" ht="23.25" x14ac:dyDescent="0.35"/>
    <row r="3658" ht="23.25" x14ac:dyDescent="0.35"/>
    <row r="3659" ht="23.25" x14ac:dyDescent="0.35"/>
    <row r="3660" ht="23.25" x14ac:dyDescent="0.35"/>
    <row r="3661" ht="23.25" x14ac:dyDescent="0.35"/>
    <row r="3662" ht="23.25" x14ac:dyDescent="0.35"/>
    <row r="3663" ht="23.25" x14ac:dyDescent="0.35"/>
    <row r="3664" ht="23.25" x14ac:dyDescent="0.35"/>
    <row r="3665" ht="23.25" x14ac:dyDescent="0.35"/>
    <row r="3666" ht="23.25" x14ac:dyDescent="0.35"/>
    <row r="3667" ht="23.25" x14ac:dyDescent="0.35"/>
    <row r="3668" ht="23.25" x14ac:dyDescent="0.35"/>
    <row r="3669" ht="23.25" x14ac:dyDescent="0.35"/>
    <row r="3670" ht="23.25" x14ac:dyDescent="0.35"/>
    <row r="3671" ht="23.25" x14ac:dyDescent="0.35"/>
    <row r="3672" ht="23.25" x14ac:dyDescent="0.35"/>
    <row r="3673" ht="23.25" x14ac:dyDescent="0.35"/>
    <row r="3674" ht="23.25" x14ac:dyDescent="0.35"/>
    <row r="3675" ht="23.25" x14ac:dyDescent="0.35"/>
    <row r="3676" ht="23.25" x14ac:dyDescent="0.35"/>
    <row r="3677" ht="23.25" x14ac:dyDescent="0.35"/>
    <row r="3678" ht="23.25" x14ac:dyDescent="0.35"/>
    <row r="3679" ht="23.25" x14ac:dyDescent="0.35"/>
    <row r="3680" ht="23.25" x14ac:dyDescent="0.35"/>
    <row r="3681" ht="23.25" x14ac:dyDescent="0.35"/>
    <row r="3682" ht="23.25" x14ac:dyDescent="0.35"/>
    <row r="3683" ht="23.25" x14ac:dyDescent="0.35"/>
    <row r="3684" ht="23.25" x14ac:dyDescent="0.35"/>
    <row r="3685" ht="23.25" x14ac:dyDescent="0.35"/>
    <row r="3686" ht="23.25" x14ac:dyDescent="0.35"/>
    <row r="3687" ht="23.25" x14ac:dyDescent="0.35"/>
    <row r="3688" ht="23.25" x14ac:dyDescent="0.35"/>
    <row r="3689" ht="23.25" x14ac:dyDescent="0.35"/>
    <row r="3690" ht="23.25" x14ac:dyDescent="0.35"/>
    <row r="3691" ht="23.25" x14ac:dyDescent="0.35"/>
    <row r="3692" ht="23.25" x14ac:dyDescent="0.35"/>
    <row r="3693" ht="23.25" x14ac:dyDescent="0.35"/>
    <row r="3694" ht="23.25" x14ac:dyDescent="0.35"/>
    <row r="3695" ht="23.25" x14ac:dyDescent="0.35"/>
    <row r="3696" ht="23.25" x14ac:dyDescent="0.35"/>
    <row r="3697" ht="23.25" x14ac:dyDescent="0.35"/>
    <row r="3698" ht="23.25" x14ac:dyDescent="0.35"/>
    <row r="3699" ht="23.25" x14ac:dyDescent="0.35"/>
    <row r="3700" ht="23.25" x14ac:dyDescent="0.35"/>
    <row r="3701" ht="23.25" x14ac:dyDescent="0.35"/>
    <row r="3702" ht="23.25" x14ac:dyDescent="0.35"/>
    <row r="3703" ht="23.25" x14ac:dyDescent="0.35"/>
    <row r="3704" ht="23.25" x14ac:dyDescent="0.35"/>
    <row r="3705" ht="23.25" x14ac:dyDescent="0.35"/>
    <row r="3706" ht="23.25" x14ac:dyDescent="0.35"/>
    <row r="3707" ht="23.25" x14ac:dyDescent="0.35"/>
    <row r="3708" ht="23.25" x14ac:dyDescent="0.35"/>
    <row r="3709" ht="23.25" x14ac:dyDescent="0.35"/>
    <row r="3710" ht="23.25" x14ac:dyDescent="0.35"/>
    <row r="3711" ht="23.25" x14ac:dyDescent="0.35"/>
    <row r="3712" ht="23.25" x14ac:dyDescent="0.35"/>
    <row r="3713" ht="23.25" x14ac:dyDescent="0.35"/>
    <row r="3714" ht="23.25" x14ac:dyDescent="0.35"/>
    <row r="3715" ht="23.25" x14ac:dyDescent="0.35"/>
    <row r="3716" ht="23.25" x14ac:dyDescent="0.35"/>
    <row r="3717" ht="23.25" x14ac:dyDescent="0.35"/>
    <row r="3718" ht="23.25" x14ac:dyDescent="0.35"/>
    <row r="3719" ht="23.25" x14ac:dyDescent="0.35"/>
    <row r="3720" ht="23.25" x14ac:dyDescent="0.35"/>
    <row r="3721" ht="23.25" x14ac:dyDescent="0.35"/>
    <row r="3722" ht="23.25" x14ac:dyDescent="0.35"/>
    <row r="3723" ht="23.25" x14ac:dyDescent="0.35"/>
    <row r="3724" ht="23.25" x14ac:dyDescent="0.35"/>
    <row r="3725" ht="23.25" x14ac:dyDescent="0.35"/>
    <row r="3726" ht="23.25" x14ac:dyDescent="0.35"/>
    <row r="3727" ht="23.25" x14ac:dyDescent="0.35"/>
    <row r="3728" ht="23.25" x14ac:dyDescent="0.35"/>
    <row r="3729" ht="23.25" x14ac:dyDescent="0.35"/>
    <row r="3730" ht="23.25" x14ac:dyDescent="0.35"/>
    <row r="3731" ht="23.25" x14ac:dyDescent="0.35"/>
    <row r="3732" ht="23.25" x14ac:dyDescent="0.35"/>
    <row r="3733" ht="23.25" x14ac:dyDescent="0.35"/>
    <row r="3734" ht="23.25" x14ac:dyDescent="0.35"/>
    <row r="3735" ht="23.25" x14ac:dyDescent="0.35"/>
    <row r="3736" ht="23.25" x14ac:dyDescent="0.35"/>
    <row r="3737" ht="23.25" x14ac:dyDescent="0.35"/>
    <row r="3738" ht="23.25" x14ac:dyDescent="0.35"/>
    <row r="3739" ht="23.25" x14ac:dyDescent="0.35"/>
    <row r="3740" ht="23.25" x14ac:dyDescent="0.35"/>
    <row r="3741" ht="23.25" x14ac:dyDescent="0.35"/>
    <row r="3742" ht="23.25" x14ac:dyDescent="0.35"/>
    <row r="3743" ht="23.25" x14ac:dyDescent="0.35"/>
    <row r="3744" ht="23.25" x14ac:dyDescent="0.35"/>
    <row r="3745" ht="23.25" x14ac:dyDescent="0.35"/>
    <row r="3746" ht="23.25" x14ac:dyDescent="0.35"/>
    <row r="3747" ht="23.25" x14ac:dyDescent="0.35"/>
    <row r="3748" ht="23.25" x14ac:dyDescent="0.35"/>
    <row r="3749" ht="23.25" x14ac:dyDescent="0.35"/>
    <row r="3750" ht="23.25" x14ac:dyDescent="0.35"/>
    <row r="3751" ht="23.25" x14ac:dyDescent="0.35"/>
    <row r="3752" ht="23.25" x14ac:dyDescent="0.35"/>
    <row r="3753" ht="23.25" x14ac:dyDescent="0.35"/>
    <row r="3754" ht="23.25" x14ac:dyDescent="0.35"/>
    <row r="3755" ht="23.25" x14ac:dyDescent="0.35"/>
    <row r="3756" ht="23.25" x14ac:dyDescent="0.35"/>
    <row r="3757" ht="23.25" x14ac:dyDescent="0.35"/>
    <row r="3758" ht="23.25" x14ac:dyDescent="0.35"/>
    <row r="3759" ht="23.25" x14ac:dyDescent="0.35"/>
    <row r="3760" ht="23.25" x14ac:dyDescent="0.35"/>
    <row r="3761" ht="23.25" x14ac:dyDescent="0.35"/>
    <row r="3762" ht="23.25" x14ac:dyDescent="0.35"/>
    <row r="3763" ht="23.25" x14ac:dyDescent="0.35"/>
    <row r="3764" ht="23.25" x14ac:dyDescent="0.35"/>
    <row r="3765" ht="23.25" x14ac:dyDescent="0.35"/>
    <row r="3766" ht="23.25" x14ac:dyDescent="0.35"/>
    <row r="3767" ht="23.25" x14ac:dyDescent="0.35"/>
    <row r="3768" ht="23.25" x14ac:dyDescent="0.35"/>
    <row r="3769" ht="23.25" x14ac:dyDescent="0.35"/>
    <row r="3770" ht="23.25" x14ac:dyDescent="0.35"/>
    <row r="3771" ht="23.25" x14ac:dyDescent="0.35"/>
    <row r="3772" ht="23.25" x14ac:dyDescent="0.35"/>
    <row r="3773" ht="23.25" x14ac:dyDescent="0.35"/>
    <row r="3774" ht="23.25" x14ac:dyDescent="0.35"/>
    <row r="3775" ht="23.25" x14ac:dyDescent="0.35"/>
    <row r="3776" ht="23.25" x14ac:dyDescent="0.35"/>
    <row r="3777" ht="23.25" x14ac:dyDescent="0.35"/>
    <row r="3778" ht="23.25" x14ac:dyDescent="0.35"/>
    <row r="3779" ht="23.25" x14ac:dyDescent="0.35"/>
    <row r="3780" ht="23.25" x14ac:dyDescent="0.35"/>
    <row r="3781" ht="23.25" x14ac:dyDescent="0.35"/>
    <row r="3782" ht="23.25" x14ac:dyDescent="0.35"/>
    <row r="3783" ht="23.25" x14ac:dyDescent="0.35"/>
    <row r="3784" ht="23.25" x14ac:dyDescent="0.35"/>
    <row r="3785" ht="23.25" x14ac:dyDescent="0.35"/>
    <row r="3786" ht="23.25" x14ac:dyDescent="0.35"/>
    <row r="3787" ht="23.25" x14ac:dyDescent="0.35"/>
    <row r="3788" ht="23.25" x14ac:dyDescent="0.35"/>
    <row r="3789" ht="23.25" x14ac:dyDescent="0.35"/>
    <row r="3790" ht="23.25" x14ac:dyDescent="0.35"/>
    <row r="3791" ht="23.25" x14ac:dyDescent="0.35"/>
    <row r="3792" ht="23.25" x14ac:dyDescent="0.35"/>
    <row r="3793" ht="23.25" x14ac:dyDescent="0.35"/>
    <row r="3794" ht="23.25" x14ac:dyDescent="0.35"/>
    <row r="3795" ht="23.25" x14ac:dyDescent="0.35"/>
    <row r="3796" ht="23.25" x14ac:dyDescent="0.35"/>
    <row r="3797" ht="23.25" x14ac:dyDescent="0.35"/>
    <row r="3798" ht="23.25" x14ac:dyDescent="0.35"/>
    <row r="3799" ht="23.25" x14ac:dyDescent="0.35"/>
    <row r="3800" ht="23.25" x14ac:dyDescent="0.35"/>
    <row r="3801" ht="23.25" x14ac:dyDescent="0.35"/>
    <row r="3802" ht="23.25" x14ac:dyDescent="0.35"/>
    <row r="3803" ht="23.25" x14ac:dyDescent="0.35"/>
    <row r="3804" ht="23.25" x14ac:dyDescent="0.35"/>
    <row r="3805" ht="23.25" x14ac:dyDescent="0.35"/>
    <row r="3806" ht="23.25" x14ac:dyDescent="0.35"/>
    <row r="3807" ht="23.25" x14ac:dyDescent="0.35"/>
    <row r="3808" ht="23.25" x14ac:dyDescent="0.35"/>
    <row r="3809" ht="23.25" x14ac:dyDescent="0.35"/>
    <row r="3810" ht="23.25" x14ac:dyDescent="0.35"/>
    <row r="3811" ht="23.25" x14ac:dyDescent="0.35"/>
    <row r="3812" ht="23.25" x14ac:dyDescent="0.35"/>
    <row r="3813" ht="23.25" x14ac:dyDescent="0.35"/>
    <row r="3814" ht="23.25" x14ac:dyDescent="0.35"/>
    <row r="3815" ht="23.25" x14ac:dyDescent="0.35"/>
    <row r="3816" ht="23.25" x14ac:dyDescent="0.35"/>
    <row r="3817" ht="23.25" x14ac:dyDescent="0.35"/>
    <row r="3818" ht="23.25" x14ac:dyDescent="0.35"/>
    <row r="3819" ht="23.25" x14ac:dyDescent="0.35"/>
    <row r="3820" ht="23.25" x14ac:dyDescent="0.35"/>
    <row r="3821" ht="23.25" x14ac:dyDescent="0.35"/>
    <row r="3822" ht="23.25" x14ac:dyDescent="0.35"/>
    <row r="3823" ht="23.25" x14ac:dyDescent="0.35"/>
    <row r="3824" ht="23.25" x14ac:dyDescent="0.35"/>
    <row r="3825" ht="23.25" x14ac:dyDescent="0.35"/>
    <row r="3826" ht="23.25" x14ac:dyDescent="0.35"/>
    <row r="3827" ht="23.25" x14ac:dyDescent="0.35"/>
    <row r="3828" ht="23.25" x14ac:dyDescent="0.35"/>
    <row r="3829" ht="23.25" x14ac:dyDescent="0.35"/>
    <row r="3830" ht="23.25" x14ac:dyDescent="0.35"/>
    <row r="3831" ht="23.25" x14ac:dyDescent="0.35"/>
    <row r="3832" ht="23.25" x14ac:dyDescent="0.35"/>
    <row r="3833" ht="23.25" x14ac:dyDescent="0.35"/>
    <row r="3834" ht="23.25" x14ac:dyDescent="0.35"/>
    <row r="3835" ht="23.25" x14ac:dyDescent="0.35"/>
    <row r="3836" ht="23.25" x14ac:dyDescent="0.35"/>
    <row r="3837" ht="23.25" x14ac:dyDescent="0.35"/>
    <row r="3838" ht="23.25" x14ac:dyDescent="0.35"/>
    <row r="3839" ht="23.25" x14ac:dyDescent="0.35"/>
    <row r="3840" ht="23.25" x14ac:dyDescent="0.35"/>
    <row r="3841" ht="23.25" x14ac:dyDescent="0.35"/>
    <row r="3842" ht="23.25" x14ac:dyDescent="0.35"/>
    <row r="3843" ht="23.25" x14ac:dyDescent="0.35"/>
    <row r="3844" ht="23.25" x14ac:dyDescent="0.35"/>
    <row r="3845" ht="23.25" x14ac:dyDescent="0.35"/>
    <row r="3846" ht="23.25" x14ac:dyDescent="0.35"/>
    <row r="3847" ht="23.25" x14ac:dyDescent="0.35"/>
    <row r="3848" ht="23.25" x14ac:dyDescent="0.35"/>
    <row r="3849" ht="23.25" x14ac:dyDescent="0.35"/>
    <row r="3850" ht="23.25" x14ac:dyDescent="0.35"/>
    <row r="3851" ht="23.25" x14ac:dyDescent="0.35"/>
    <row r="3852" ht="23.25" x14ac:dyDescent="0.35"/>
    <row r="3853" ht="23.25" x14ac:dyDescent="0.35"/>
    <row r="3854" ht="23.25" x14ac:dyDescent="0.35"/>
    <row r="3855" ht="23.25" x14ac:dyDescent="0.35"/>
    <row r="3856" ht="23.25" x14ac:dyDescent="0.35"/>
    <row r="3857" ht="23.25" x14ac:dyDescent="0.35"/>
    <row r="3858" ht="23.25" x14ac:dyDescent="0.35"/>
    <row r="3859" ht="23.25" x14ac:dyDescent="0.35"/>
    <row r="3860" ht="23.25" x14ac:dyDescent="0.35"/>
    <row r="3861" ht="23.25" x14ac:dyDescent="0.35"/>
    <row r="3862" ht="23.25" x14ac:dyDescent="0.35"/>
    <row r="3863" ht="23.25" x14ac:dyDescent="0.35"/>
    <row r="3864" ht="23.25" x14ac:dyDescent="0.35"/>
    <row r="3865" ht="23.25" x14ac:dyDescent="0.35"/>
    <row r="3866" ht="23.25" x14ac:dyDescent="0.35"/>
    <row r="3867" ht="23.25" x14ac:dyDescent="0.35"/>
    <row r="3868" ht="23.25" x14ac:dyDescent="0.35"/>
    <row r="3869" ht="23.25" x14ac:dyDescent="0.35"/>
    <row r="3870" ht="23.25" x14ac:dyDescent="0.35"/>
    <row r="3871" ht="23.25" x14ac:dyDescent="0.35"/>
    <row r="3872" ht="23.25" x14ac:dyDescent="0.35"/>
    <row r="3873" ht="23.25" x14ac:dyDescent="0.35"/>
    <row r="3874" ht="23.25" x14ac:dyDescent="0.35"/>
    <row r="3875" ht="23.25" x14ac:dyDescent="0.35"/>
    <row r="3876" ht="23.25" x14ac:dyDescent="0.35"/>
  </sheetData>
  <mergeCells count="19">
    <mergeCell ref="C2183:E2183"/>
    <mergeCell ref="A1:E1"/>
    <mergeCell ref="H628:H632"/>
    <mergeCell ref="E1120:G1120"/>
    <mergeCell ref="A1490:A1491"/>
    <mergeCell ref="B1490:B1491"/>
    <mergeCell ref="C1490:C1491"/>
    <mergeCell ref="D1490:D1491"/>
    <mergeCell ref="E1490:E1491"/>
    <mergeCell ref="C1803:D1803"/>
    <mergeCell ref="H1893:I1893"/>
    <mergeCell ref="A1927:A1928"/>
    <mergeCell ref="D2010:E2010"/>
    <mergeCell ref="F2048:G2048"/>
    <mergeCell ref="A2295:A2298"/>
    <mergeCell ref="A2302:A2304"/>
    <mergeCell ref="A2339:A2340"/>
    <mergeCell ref="D2443:E2443"/>
    <mergeCell ref="B2446:C2446"/>
  </mergeCells>
  <hyperlinks>
    <hyperlink ref="C2183" r:id="rId1" xr:uid="{00000000-0004-0000-0000-000000000000}"/>
    <hyperlink ref="C2027" r:id="rId2" xr:uid="{00000000-0004-0000-0000-000001000000}"/>
    <hyperlink ref="B598" r:id="rId3" xr:uid="{00000000-0004-0000-0000-000002000000}"/>
    <hyperlink ref="B1774" r:id="rId4" display="www.19pakasia.com" xr:uid="{00000000-0004-0000-0000-000003000000}"/>
    <hyperlink ref="E1774" r:id="rId5" xr:uid="{00000000-0004-0000-0000-000004000000}"/>
    <hyperlink ref="E1308" r:id="rId6" xr:uid="{00000000-0004-0000-0000-000005000000}"/>
    <hyperlink ref="C712" r:id="rId7" xr:uid="{00000000-0004-0000-0000-000006000000}"/>
    <hyperlink ref="C392" r:id="rId8" xr:uid="{00000000-0004-0000-0000-000007000000}"/>
    <hyperlink ref="D1812" r:id="rId9" xr:uid="{00000000-0004-0000-0000-000008000000}"/>
    <hyperlink ref="E1511" r:id="rId10" xr:uid="{00000000-0004-0000-0000-000009000000}"/>
    <hyperlink ref="G1510" r:id="rId11" xr:uid="{00000000-0004-0000-0000-00000A000000}"/>
    <hyperlink ref="G1875" r:id="rId12" xr:uid="{00000000-0004-0000-0000-00000B000000}"/>
    <hyperlink ref="E1876" r:id="rId13" xr:uid="{00000000-0004-0000-0000-00000C000000}"/>
    <hyperlink ref="C1970" r:id="rId14" xr:uid="{00000000-0004-0000-0000-00000D000000}"/>
    <hyperlink ref="E1714" r:id="rId15" xr:uid="{00000000-0004-0000-0000-00000E000000}"/>
    <hyperlink ref="G1712" r:id="rId16" xr:uid="{00000000-0004-0000-0000-00000F000000}"/>
    <hyperlink ref="E383" r:id="rId17" xr:uid="{00000000-0004-0000-0000-000010000000}"/>
    <hyperlink ref="E563" r:id="rId18" xr:uid="{00000000-0004-0000-0000-000011000000}"/>
    <hyperlink ref="D11" r:id="rId19" xr:uid="{00000000-0004-0000-0000-000012000000}"/>
    <hyperlink ref="C12" r:id="rId20" xr:uid="{00000000-0004-0000-0000-000013000000}"/>
    <hyperlink ref="F880" r:id="rId21" display="info@haseenhabib.com" xr:uid="{00000000-0004-0000-0000-000014000000}"/>
    <hyperlink ref="E2077" r:id="rId22" xr:uid="{00000000-0004-0000-0000-000015000000}"/>
    <hyperlink ref="E1187" r:id="rId23" xr:uid="{00000000-0004-0000-0000-000016000000}"/>
    <hyperlink ref="E1574" r:id="rId24" xr:uid="{00000000-0004-0000-0000-000017000000}"/>
    <hyperlink ref="E2036" r:id="rId25" xr:uid="{00000000-0004-0000-0000-000018000000}"/>
    <hyperlink ref="F1253" r:id="rId26" xr:uid="{00000000-0004-0000-0000-000019000000}"/>
    <hyperlink ref="D1382" r:id="rId27" xr:uid="{00000000-0004-0000-0000-00001A000000}"/>
    <hyperlink ref="C714" r:id="rId28" xr:uid="{00000000-0004-0000-0000-00001B000000}"/>
    <hyperlink ref="D1668" r:id="rId29" xr:uid="{00000000-0004-0000-0000-00001C000000}"/>
    <hyperlink ref="C1789" r:id="rId30" xr:uid="{00000000-0004-0000-0000-00001D000000}"/>
    <hyperlink ref="E1414" r:id="rId31" xr:uid="{00000000-0004-0000-0000-00001E000000}"/>
    <hyperlink ref="C625" r:id="rId32" xr:uid="{00000000-0004-0000-0000-00001F000000}"/>
    <hyperlink ref="D913" r:id="rId33" xr:uid="{00000000-0004-0000-0000-000020000000}"/>
    <hyperlink ref="D1665" r:id="rId34" xr:uid="{00000000-0004-0000-0000-000021000000}"/>
    <hyperlink ref="E938" r:id="rId35" xr:uid="{00000000-0004-0000-0000-000022000000}"/>
    <hyperlink ref="H856" r:id="rId36" xr:uid="{00000000-0004-0000-0000-000023000000}"/>
    <hyperlink ref="F1424" r:id="rId37" xr:uid="{00000000-0004-0000-0000-000024000000}"/>
    <hyperlink ref="E1078" r:id="rId38" xr:uid="{00000000-0004-0000-0000-000025000000}"/>
    <hyperlink ref="E925" r:id="rId39" xr:uid="{00000000-0004-0000-0000-000026000000}"/>
    <hyperlink ref="G924" r:id="rId40" xr:uid="{00000000-0004-0000-0000-000027000000}"/>
    <hyperlink ref="C716" r:id="rId41" xr:uid="{00000000-0004-0000-0000-000028000000}"/>
    <hyperlink ref="C1577" r:id="rId42" xr:uid="{00000000-0004-0000-0000-000029000000}"/>
    <hyperlink ref="H11" r:id="rId43" xr:uid="{00000000-0004-0000-0000-00002A000000}"/>
    <hyperlink ref="G2076" r:id="rId44" xr:uid="{00000000-0004-0000-0000-00002B000000}"/>
    <hyperlink ref="E1781" r:id="rId45" xr:uid="{00000000-0004-0000-0000-00002C000000}"/>
    <hyperlink ref="E1776" r:id="rId46" xr:uid="{00000000-0004-0000-0000-00002D000000}"/>
    <hyperlink ref="E1975" r:id="rId47" display="shan_hvac@yahoo.com,  " xr:uid="{00000000-0004-0000-0000-00002E000000}"/>
    <hyperlink ref="D1901" r:id="rId48" xr:uid="{00000000-0004-0000-0000-00002F000000}"/>
    <hyperlink ref="D643" r:id="rId49" xr:uid="{00000000-0004-0000-0000-000030000000}"/>
    <hyperlink ref="F641" r:id="rId50" xr:uid="{00000000-0004-0000-0000-000031000000}"/>
    <hyperlink ref="H570" r:id="rId51" xr:uid="{00000000-0004-0000-0000-000032000000}"/>
    <hyperlink ref="C579" r:id="rId52" xr:uid="{00000000-0004-0000-0000-000033000000}"/>
    <hyperlink ref="G861" r:id="rId53" xr:uid="{00000000-0004-0000-0000-000034000000}"/>
    <hyperlink ref="E1813" r:id="rId54" xr:uid="{00000000-0004-0000-0000-000035000000}"/>
    <hyperlink ref="H2263" r:id="rId55" xr:uid="{00000000-0004-0000-0000-000036000000}"/>
    <hyperlink ref="G1254" r:id="rId56" xr:uid="{00000000-0004-0000-0000-000037000000}"/>
    <hyperlink ref="D940" r:id="rId57" xr:uid="{00000000-0004-0000-0000-000038000000}"/>
    <hyperlink ref="C16" r:id="rId58" xr:uid="{00000000-0004-0000-0000-000039000000}"/>
    <hyperlink ref="F1926" r:id="rId59" xr:uid="{00000000-0004-0000-0000-00003A000000}"/>
    <hyperlink ref="F335" r:id="rId60" xr:uid="{00000000-0004-0000-0000-00003B000000}"/>
    <hyperlink ref="F1927" r:id="rId61" xr:uid="{00000000-0004-0000-0000-00003C000000}"/>
    <hyperlink ref="D1867" r:id="rId62" xr:uid="{00000000-0004-0000-0000-00003D000000}"/>
    <hyperlink ref="F663" r:id="rId63" xr:uid="{00000000-0004-0000-0000-00003E000000}"/>
    <hyperlink ref="E1966" r:id="rId64" xr:uid="{00000000-0004-0000-0000-00003F000000}"/>
    <hyperlink ref="F1467" r:id="rId65" xr:uid="{00000000-0004-0000-0000-000040000000}"/>
    <hyperlink ref="C1458" r:id="rId66" xr:uid="{00000000-0004-0000-0000-000041000000}"/>
    <hyperlink ref="D1458" r:id="rId67" xr:uid="{00000000-0004-0000-0000-000042000000}"/>
    <hyperlink ref="E1458" r:id="rId68" xr:uid="{00000000-0004-0000-0000-000043000000}"/>
    <hyperlink ref="D1459" r:id="rId69" xr:uid="{00000000-0004-0000-0000-000044000000}"/>
    <hyperlink ref="C850" r:id="rId70" xr:uid="{00000000-0004-0000-0000-000045000000}"/>
    <hyperlink ref="E2158" r:id="rId71" xr:uid="{00000000-0004-0000-0000-000046000000}"/>
    <hyperlink ref="F872" r:id="rId72" xr:uid="{00000000-0004-0000-0000-000047000000}"/>
    <hyperlink ref="C514" r:id="rId73" xr:uid="{00000000-0004-0000-0000-000048000000}"/>
    <hyperlink ref="C1713" r:id="rId74" xr:uid="{00000000-0004-0000-0000-000049000000}"/>
    <hyperlink ref="E735" r:id="rId75" xr:uid="{00000000-0004-0000-0000-00004A000000}"/>
    <hyperlink ref="H1523" r:id="rId76" xr:uid="{00000000-0004-0000-0000-00004B000000}"/>
    <hyperlink ref="D735" r:id="rId77" xr:uid="{00000000-0004-0000-0000-00004C000000}"/>
    <hyperlink ref="C199" r:id="rId78" display="tel:%2B92.300.8230970" xr:uid="{00000000-0004-0000-0000-00004D000000}"/>
    <hyperlink ref="F101" r:id="rId79" xr:uid="{00000000-0004-0000-0000-00004E000000}"/>
    <hyperlink ref="E1895" r:id="rId80" display="noman@amna.com.pk" xr:uid="{00000000-0004-0000-0000-00004F000000}"/>
    <hyperlink ref="C647" r:id="rId81" xr:uid="{00000000-0004-0000-0000-000050000000}"/>
    <hyperlink ref="C1733" r:id="rId82" xr:uid="{00000000-0004-0000-0000-000051000000}"/>
    <hyperlink ref="C2009" r:id="rId83" xr:uid="{00000000-0004-0000-0000-000052000000}"/>
    <hyperlink ref="D2010" r:id="rId84" xr:uid="{00000000-0004-0000-0000-000053000000}"/>
    <hyperlink ref="H1601" r:id="rId85" xr:uid="{00000000-0004-0000-0000-000054000000}"/>
    <hyperlink ref="D1133" r:id="rId86" display="hussain@ftztraders.com" xr:uid="{00000000-0004-0000-0000-000055000000}"/>
    <hyperlink ref="C1790" r:id="rId87" xr:uid="{00000000-0004-0000-0000-000056000000}"/>
    <hyperlink ref="C1785" r:id="rId88" xr:uid="{00000000-0004-0000-0000-000057000000}"/>
    <hyperlink ref="D631" r:id="rId89" xr:uid="{00000000-0004-0000-0000-000058000000}"/>
    <hyperlink ref="E1733" r:id="rId90" xr:uid="{00000000-0004-0000-0000-000059000000}"/>
    <hyperlink ref="C737" r:id="rId91" xr:uid="{00000000-0004-0000-0000-00005A000000}"/>
    <hyperlink ref="C1240" r:id="rId92" xr:uid="{00000000-0004-0000-0000-00005B000000}"/>
    <hyperlink ref="B1154" r:id="rId93" display="tel:%2B92-%280%29 21-35390483" xr:uid="{00000000-0004-0000-0000-00005C000000}"/>
    <hyperlink ref="C1154" r:id="rId94" display="mailto:rizwan.hashmi@idea.com.pk" xr:uid="{00000000-0004-0000-0000-00005D000000}"/>
    <hyperlink ref="C1976" r:id="rId95" xr:uid="{00000000-0004-0000-0000-00005E000000}"/>
    <hyperlink ref="C1741" r:id="rId96" xr:uid="{00000000-0004-0000-0000-00005F000000}"/>
    <hyperlink ref="E1150" r:id="rId97" xr:uid="{00000000-0004-0000-0000-000060000000}"/>
    <hyperlink ref="D609" r:id="rId98" xr:uid="{00000000-0004-0000-0000-000061000000}"/>
    <hyperlink ref="B578" r:id="rId99" display="tel:%2B92.21.34390300 Ext 285" xr:uid="{00000000-0004-0000-0000-000062000000}"/>
    <hyperlink ref="C578" r:id="rId100" display="tel:%2B92.301.8283395" xr:uid="{00000000-0004-0000-0000-000063000000}"/>
    <hyperlink ref="D370" r:id="rId101" xr:uid="{00000000-0004-0000-0000-000064000000}"/>
    <hyperlink ref="D1958" r:id="rId102" tooltip="Companies in Karachi" display="http://www.businesslist.pk/location/karachi" xr:uid="{00000000-0004-0000-0000-000065000000}"/>
    <hyperlink ref="H1258" r:id="rId103" xr:uid="{00000000-0004-0000-0000-000066000000}"/>
    <hyperlink ref="E2243" r:id="rId104" xr:uid="{00000000-0004-0000-0000-000067000000}"/>
    <hyperlink ref="H1415" r:id="rId105" xr:uid="{00000000-0004-0000-0000-000068000000}"/>
    <hyperlink ref="D1766" r:id="rId106" display="mailto:sali@dadex.com.pk" xr:uid="{00000000-0004-0000-0000-000069000000}"/>
    <hyperlink ref="C1279" r:id="rId107" xr:uid="{00000000-0004-0000-0000-00006A000000}"/>
    <hyperlink ref="C1385" r:id="rId108" xr:uid="{00000000-0004-0000-0000-00006B000000}"/>
    <hyperlink ref="D2247" r:id="rId109" xr:uid="{00000000-0004-0000-0000-00006C000000}"/>
    <hyperlink ref="B860" r:id="rId110" xr:uid="{00000000-0004-0000-0000-00006D000000}"/>
    <hyperlink ref="C1908" r:id="rId111" xr:uid="{00000000-0004-0000-0000-00006E000000}"/>
    <hyperlink ref="G1907" r:id="rId112" xr:uid="{00000000-0004-0000-0000-00006F000000}"/>
    <hyperlink ref="D2014" r:id="rId113" xr:uid="{00000000-0004-0000-0000-000070000000}"/>
    <hyperlink ref="G709" r:id="rId114" xr:uid="{00000000-0004-0000-0000-000071000000}"/>
    <hyperlink ref="D1908" r:id="rId115" xr:uid="{00000000-0004-0000-0000-000072000000}"/>
    <hyperlink ref="D387" r:id="rId116" xr:uid="{00000000-0004-0000-0000-000073000000}"/>
    <hyperlink ref="D1923" r:id="rId117" xr:uid="{00000000-0004-0000-0000-000074000000}"/>
    <hyperlink ref="C755" r:id="rId118" xr:uid="{00000000-0004-0000-0000-000075000000}"/>
    <hyperlink ref="C13" r:id="rId119" display="mailto:info@khanassociate.com" xr:uid="{00000000-0004-0000-0000-000076000000}"/>
    <hyperlink ref="D13" r:id="rId120" display="mailto:khanhvac@super.net.pk" xr:uid="{00000000-0004-0000-0000-000077000000}"/>
    <hyperlink ref="E13" r:id="rId121" xr:uid="{00000000-0004-0000-0000-000078000000}"/>
    <hyperlink ref="E1869" r:id="rId122" display="mailto:info@orient-power.com" xr:uid="{00000000-0004-0000-0000-000079000000}"/>
    <hyperlink ref="D1869" r:id="rId123" xr:uid="{00000000-0004-0000-0000-00007A000000}"/>
    <hyperlink ref="E583" r:id="rId124" xr:uid="{00000000-0004-0000-0000-00007B000000}"/>
    <hyperlink ref="D1120" r:id="rId125" display="mailto:info@systemair.ae" xr:uid="{00000000-0004-0000-0000-00007C000000}"/>
    <hyperlink ref="C1760" r:id="rId126" xr:uid="{00000000-0004-0000-0000-00007D000000}"/>
    <hyperlink ref="E1760" r:id="rId127" xr:uid="{00000000-0004-0000-0000-00007E000000}"/>
    <hyperlink ref="E1742" r:id="rId128" xr:uid="{00000000-0004-0000-0000-00007F000000}"/>
    <hyperlink ref="E1259" r:id="rId129" display="tel:%2B92-21-35392361" xr:uid="{00000000-0004-0000-0000-000080000000}"/>
    <hyperlink ref="G1259" r:id="rId130" display="mailto:shahzadbrothers@gmail.com" xr:uid="{00000000-0004-0000-0000-000081000000}"/>
    <hyperlink ref="D1128" r:id="rId131" xr:uid="{00000000-0004-0000-0000-000082000000}"/>
    <hyperlink ref="E1128" r:id="rId132" xr:uid="{00000000-0004-0000-0000-000083000000}"/>
    <hyperlink ref="G1128" r:id="rId133" xr:uid="{00000000-0004-0000-0000-000084000000}"/>
    <hyperlink ref="C1126" r:id="rId134" xr:uid="{00000000-0004-0000-0000-000085000000}"/>
    <hyperlink ref="D1150" r:id="rId135" xr:uid="{00000000-0004-0000-0000-000086000000}"/>
    <hyperlink ref="D18" r:id="rId136" display="tel:%28321%29 8218002" xr:uid="{00000000-0004-0000-0000-000087000000}"/>
    <hyperlink ref="C366" r:id="rId137" xr:uid="{00000000-0004-0000-0000-000088000000}"/>
    <hyperlink ref="E592" r:id="rId138" xr:uid="{00000000-0004-0000-0000-000089000000}"/>
    <hyperlink ref="G1869" r:id="rId139" xr:uid="{00000000-0004-0000-0000-00008A000000}"/>
    <hyperlink ref="C939" r:id="rId140" xr:uid="{00000000-0004-0000-0000-00008B000000}"/>
    <hyperlink ref="D939" r:id="rId141" display="mailto:asfianishat@aplusengineers.com" xr:uid="{00000000-0004-0000-0000-00008C000000}"/>
    <hyperlink ref="E939" r:id="rId142" xr:uid="{00000000-0004-0000-0000-00008D000000}"/>
    <hyperlink ref="B1129" r:id="rId143" display="tel:%2B92-302-5144639" xr:uid="{00000000-0004-0000-0000-00008E000000}"/>
    <hyperlink ref="C2096" r:id="rId144" xr:uid="{00000000-0004-0000-0000-00008F000000}"/>
    <hyperlink ref="D1956" r:id="rId145" xr:uid="{00000000-0004-0000-0000-000090000000}"/>
    <hyperlink ref="C1425" r:id="rId146" xr:uid="{00000000-0004-0000-0000-000091000000}"/>
    <hyperlink ref="D1927" r:id="rId147" xr:uid="{00000000-0004-0000-0000-000092000000}"/>
    <hyperlink ref="D1111" r:id="rId148" xr:uid="{00000000-0004-0000-0000-000093000000}"/>
    <hyperlink ref="E1111" r:id="rId149" xr:uid="{00000000-0004-0000-0000-000094000000}"/>
    <hyperlink ref="C1277" r:id="rId150" xr:uid="{00000000-0004-0000-0000-000095000000}"/>
    <hyperlink ref="C1081" r:id="rId151" xr:uid="{00000000-0004-0000-0000-000096000000}"/>
    <hyperlink ref="C344" r:id="rId152" display="mailto:lhrsales@seagatelogistic.com" xr:uid="{00000000-0004-0000-0000-000097000000}"/>
    <hyperlink ref="G345" r:id="rId153" display="mailto:info.me@aristonthermo.com?subject=Contact%20request" xr:uid="{00000000-0004-0000-0000-000098000000}"/>
    <hyperlink ref="D861" r:id="rId154" display="tel:%2B92-345-8238105" xr:uid="{00000000-0004-0000-0000-000099000000}"/>
    <hyperlink ref="B69" r:id="rId155" display="tel:%2892-21%29 34221967" xr:uid="{00000000-0004-0000-0000-00009A000000}"/>
    <hyperlink ref="C902" r:id="rId156" display="tel:%2B 92 21 34688676" xr:uid="{00000000-0004-0000-0000-00009B000000}"/>
    <hyperlink ref="G1856" r:id="rId157" display="tel:03472373064" xr:uid="{00000000-0004-0000-0000-00009C000000}"/>
    <hyperlink ref="E1861" r:id="rId158" display="tel:03472373064" xr:uid="{00000000-0004-0000-0000-00009D000000}"/>
    <hyperlink ref="E2048" r:id="rId159" xr:uid="{00000000-0004-0000-0000-00009E000000}"/>
    <hyperlink ref="E880" r:id="rId160" xr:uid="{00000000-0004-0000-0000-00009F000000}"/>
    <hyperlink ref="C880" r:id="rId161" xr:uid="{00000000-0004-0000-0000-0000A0000000}"/>
    <hyperlink ref="B270" r:id="rId162" display="tel:021 35387757" xr:uid="{00000000-0004-0000-0000-0000A1000000}"/>
    <hyperlink ref="C270" r:id="rId163" display="tel:03323412055" xr:uid="{00000000-0004-0000-0000-0000A2000000}"/>
    <hyperlink ref="C2051" r:id="rId164" xr:uid="{00000000-0004-0000-0000-0000A3000000}"/>
    <hyperlink ref="C1827" r:id="rId165" xr:uid="{00000000-0004-0000-0000-0000A4000000}"/>
    <hyperlink ref="D2274" r:id="rId166" xr:uid="{00000000-0004-0000-0000-0000A5000000}"/>
    <hyperlink ref="E743" r:id="rId167" display="tel:%2B923332153313" xr:uid="{00000000-0004-0000-0000-0000A6000000}"/>
    <hyperlink ref="B2279" r:id="rId168" display="tel:0335 3035956" xr:uid="{00000000-0004-0000-0000-0000A7000000}"/>
    <hyperlink ref="C1814" r:id="rId169" xr:uid="{00000000-0004-0000-0000-0000A8000000}"/>
    <hyperlink ref="B2287" r:id="rId170" display="tel:0315 2782484" xr:uid="{00000000-0004-0000-0000-0000A9000000}"/>
    <hyperlink ref="C2332" r:id="rId171" xr:uid="{00000000-0004-0000-0000-0000AA000000}"/>
    <hyperlink ref="D2345" r:id="rId172" xr:uid="{00000000-0004-0000-0000-0000AB000000}"/>
    <hyperlink ref="C2350" r:id="rId173" xr:uid="{00000000-0004-0000-0000-0000AC000000}"/>
    <hyperlink ref="D2349" r:id="rId174" xr:uid="{00000000-0004-0000-0000-0000AD000000}"/>
    <hyperlink ref="C43" r:id="rId175" xr:uid="{00000000-0004-0000-0000-0000AE000000}"/>
    <hyperlink ref="D277" r:id="rId176" display="m.asgher@buildpro.com.pk" xr:uid="{00000000-0004-0000-0000-0000AF000000}"/>
    <hyperlink ref="E584" r:id="rId177" xr:uid="{00000000-0004-0000-0000-0000B0000000}"/>
    <hyperlink ref="C2382" r:id="rId178" xr:uid="{00000000-0004-0000-0000-0000B1000000}"/>
    <hyperlink ref="C2396" r:id="rId179" xr:uid="{00000000-0004-0000-0000-0000B2000000}"/>
    <hyperlink ref="C2416" r:id="rId180" xr:uid="{00000000-0004-0000-0000-0000B3000000}"/>
    <hyperlink ref="E2147" r:id="rId181" xr:uid="{00000000-0004-0000-0000-0000B4000000}"/>
    <hyperlink ref="C2425" r:id="rId182" xr:uid="{00000000-0004-0000-0000-0000B5000000}"/>
    <hyperlink ref="C2437" r:id="rId183" xr:uid="{00000000-0004-0000-0000-0000B6000000}"/>
    <hyperlink ref="C1511" r:id="rId184" xr:uid="{00000000-0004-0000-0000-0000B7000000}"/>
    <hyperlink ref="B2483" r:id="rId185" xr:uid="{00000000-0004-0000-0000-0000B8000000}"/>
    <hyperlink ref="C2305" r:id="rId186" xr:uid="{00000000-0004-0000-0000-0000B9000000}"/>
    <hyperlink ref="B2501" r:id="rId187" xr:uid="{00000000-0004-0000-0000-0000BA000000}"/>
    <hyperlink ref="C2503" r:id="rId188" xr:uid="{00000000-0004-0000-0000-0000BB000000}"/>
    <hyperlink ref="D2508" r:id="rId189" xr:uid="{00000000-0004-0000-0000-0000BC000000}"/>
    <hyperlink ref="E2522" r:id="rId190" xr:uid="{00000000-0004-0000-0000-0000BD000000}"/>
    <hyperlink ref="B2535" r:id="rId191" xr:uid="{00000000-0004-0000-0000-0000BE000000}"/>
    <hyperlink ref="B2548" r:id="rId192" xr:uid="{00000000-0004-0000-0000-0000BF000000}"/>
    <hyperlink ref="B2549" r:id="rId193" xr:uid="{00000000-0004-0000-0000-0000C0000000}"/>
    <hyperlink ref="C2576" r:id="rId194" xr:uid="{00000000-0004-0000-0000-0000C1000000}"/>
    <hyperlink ref="C2585" r:id="rId195" xr:uid="{00000000-0004-0000-0000-0000C2000000}"/>
    <hyperlink ref="D2644" r:id="rId196" xr:uid="{00000000-0004-0000-0000-0000C3000000}"/>
    <hyperlink ref="C2654" r:id="rId197" xr:uid="{00000000-0004-0000-0000-0000C4000000}"/>
  </hyperlinks>
  <pageMargins left="0.7" right="0.7" top="0.75" bottom="0.75" header="0.3" footer="0.3"/>
  <pageSetup orientation="portrait" r:id="rId198"/>
  <drawing r:id="rId19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2F43-6820-4DCB-929B-2B8804017776}">
  <dimension ref="A1:BZ39"/>
  <sheetViews>
    <sheetView zoomScaleNormal="100" workbookViewId="0">
      <selection activeCell="D14" sqref="D14"/>
    </sheetView>
  </sheetViews>
  <sheetFormatPr defaultRowHeight="18.75" x14ac:dyDescent="0.25"/>
  <cols>
    <col min="1" max="1" width="40.85546875" style="442" customWidth="1"/>
    <col min="2" max="2" width="18.28515625" style="443" bestFit="1" customWidth="1"/>
    <col min="3" max="3" width="2.140625" style="526" customWidth="1"/>
    <col min="4" max="4" width="40.85546875" style="442" customWidth="1"/>
    <col min="5" max="5" width="18.28515625" style="443" bestFit="1" customWidth="1"/>
    <col min="6" max="6" width="2.140625" style="526" customWidth="1"/>
    <col min="7" max="7" width="40.85546875" style="442" customWidth="1"/>
    <col min="8" max="8" width="18.28515625" style="443" bestFit="1" customWidth="1"/>
    <col min="9" max="9" width="2.140625" style="526" customWidth="1"/>
    <col min="10" max="10" width="40.85546875" style="442" customWidth="1"/>
    <col min="11" max="11" width="18.28515625" style="443" bestFit="1" customWidth="1"/>
    <col min="12" max="12" width="2.140625" style="526" customWidth="1"/>
    <col min="13" max="13" width="40.85546875" style="442" customWidth="1"/>
    <col min="14" max="14" width="18.28515625" style="443" bestFit="1" customWidth="1"/>
    <col min="15" max="15" width="2.140625" style="526" customWidth="1"/>
    <col min="16" max="16" width="40.85546875" style="442" customWidth="1"/>
    <col min="17" max="17" width="18.28515625" style="443" bestFit="1" customWidth="1"/>
    <col min="18" max="18" width="2.140625" style="526" customWidth="1"/>
    <col min="19" max="19" width="40.42578125" style="442" customWidth="1"/>
    <col min="20" max="20" width="18.28515625" style="443" bestFit="1" customWidth="1"/>
    <col min="21" max="21" width="2.140625" style="526" customWidth="1"/>
    <col min="22" max="22" width="40.85546875" style="442" customWidth="1"/>
    <col min="23" max="23" width="18.28515625" style="443" bestFit="1" customWidth="1"/>
    <col min="24" max="24" width="2.140625" style="526" customWidth="1"/>
    <col min="25" max="25" width="40.42578125" style="442" customWidth="1"/>
    <col min="26" max="26" width="18.28515625" style="443" bestFit="1" customWidth="1"/>
    <col min="27" max="27" width="2.140625" style="526" customWidth="1"/>
    <col min="28" max="28" width="46.5703125" style="442" customWidth="1"/>
    <col min="29" max="29" width="18.28515625" style="443" bestFit="1" customWidth="1"/>
    <col min="30" max="30" width="2.140625" style="526" customWidth="1"/>
    <col min="31" max="31" width="46.5703125" style="442" customWidth="1"/>
    <col min="32" max="32" width="18.28515625" style="443" bestFit="1" customWidth="1"/>
    <col min="33" max="33" width="2.140625" style="526" customWidth="1"/>
    <col min="34" max="34" width="46.5703125" style="442" customWidth="1"/>
    <col min="35" max="35" width="18.28515625" style="443" bestFit="1" customWidth="1"/>
    <col min="36" max="36" width="2.140625" style="526" customWidth="1"/>
    <col min="37" max="37" width="46.5703125" style="442" customWidth="1"/>
    <col min="38" max="38" width="18.28515625" style="443" bestFit="1" customWidth="1"/>
    <col min="39" max="39" width="2.140625" style="526" customWidth="1"/>
    <col min="40" max="40" width="46.5703125" style="442" customWidth="1"/>
    <col min="41" max="41" width="18.28515625" style="443" bestFit="1" customWidth="1"/>
    <col min="42" max="42" width="2.140625" style="526" customWidth="1"/>
    <col min="43" max="43" width="46.5703125" style="442" customWidth="1"/>
    <col min="44" max="44" width="18.28515625" style="443" bestFit="1" customWidth="1"/>
    <col min="45" max="45" width="2.140625" style="526" customWidth="1"/>
    <col min="46" max="46" width="46.5703125" style="442" customWidth="1"/>
    <col min="47" max="47" width="18.28515625" style="443" bestFit="1" customWidth="1"/>
    <col min="48" max="48" width="2.140625" style="526" customWidth="1"/>
    <col min="49" max="49" width="46.5703125" style="442" customWidth="1"/>
    <col min="50" max="50" width="18.28515625" style="443" bestFit="1" customWidth="1"/>
    <col min="51" max="51" width="5.7109375" style="443" customWidth="1"/>
    <col min="52" max="52" width="45.42578125" style="442" customWidth="1"/>
    <col min="53" max="53" width="17.140625" style="443" bestFit="1" customWidth="1"/>
    <col min="55" max="55" width="45.42578125" style="442" customWidth="1"/>
    <col min="56" max="56" width="17.140625" style="443" bestFit="1" customWidth="1"/>
    <col min="57" max="57" width="1.42578125" style="443" customWidth="1"/>
    <col min="58" max="58" width="46.5703125" style="442" customWidth="1"/>
    <col min="59" max="59" width="18.28515625" style="443" bestFit="1" customWidth="1"/>
    <col min="60" max="60" width="3.85546875" customWidth="1"/>
    <col min="61" max="61" width="61" style="442" customWidth="1"/>
    <col min="62" max="62" width="17.140625" style="443" bestFit="1" customWidth="1"/>
    <col min="63" max="63" width="17.140625" style="443" customWidth="1"/>
    <col min="64" max="64" width="61" style="442" customWidth="1"/>
    <col min="65" max="65" width="17.140625" style="443" bestFit="1" customWidth="1"/>
    <col min="66" max="66" width="15.5703125" style="446" customWidth="1"/>
    <col min="67" max="67" width="10.140625" style="446" customWidth="1"/>
    <col min="68" max="68" width="61" style="442" customWidth="1"/>
    <col min="69" max="69" width="17.140625" style="443" bestFit="1" customWidth="1"/>
    <col min="71" max="71" width="44.7109375" style="442" customWidth="1"/>
    <col min="72" max="72" width="17.140625" style="443" bestFit="1" customWidth="1"/>
    <col min="73" max="73" width="6.7109375" customWidth="1"/>
    <col min="74" max="74" width="44.7109375" style="442" customWidth="1"/>
    <col min="75" max="75" width="17.140625" style="443" bestFit="1" customWidth="1"/>
    <col min="76" max="76" width="7" customWidth="1"/>
    <col min="77" max="77" width="44.7109375" style="442" customWidth="1"/>
    <col min="78" max="78" width="17.140625" style="443" bestFit="1" customWidth="1"/>
  </cols>
  <sheetData>
    <row r="1" spans="1:78" s="449" customFormat="1" ht="23.25" x14ac:dyDescent="0.35">
      <c r="A1" s="782" t="s">
        <v>7385</v>
      </c>
      <c r="B1" s="783"/>
      <c r="C1" s="541"/>
      <c r="D1" s="782" t="s">
        <v>7384</v>
      </c>
      <c r="E1" s="783"/>
      <c r="F1" s="541"/>
      <c r="G1" s="782" t="s">
        <v>7375</v>
      </c>
      <c r="H1" s="783"/>
      <c r="I1" s="541"/>
      <c r="J1" s="782" t="s">
        <v>7369</v>
      </c>
      <c r="K1" s="783"/>
      <c r="L1" s="541"/>
      <c r="M1" s="782" t="s">
        <v>7356</v>
      </c>
      <c r="N1" s="783"/>
      <c r="O1" s="541"/>
      <c r="P1" s="782" t="s">
        <v>7355</v>
      </c>
      <c r="Q1" s="783"/>
      <c r="R1" s="541"/>
      <c r="S1" s="782" t="s">
        <v>7345</v>
      </c>
      <c r="T1" s="783"/>
      <c r="U1" s="541"/>
      <c r="V1" s="782" t="s">
        <v>7321</v>
      </c>
      <c r="W1" s="783"/>
      <c r="X1" s="541"/>
      <c r="Y1" s="782" t="s">
        <v>7306</v>
      </c>
      <c r="Z1" s="783"/>
      <c r="AA1" s="541"/>
      <c r="AB1" s="782" t="s">
        <v>7298</v>
      </c>
      <c r="AC1" s="783"/>
      <c r="AD1" s="541"/>
      <c r="AE1" s="782" t="s">
        <v>7295</v>
      </c>
      <c r="AF1" s="783"/>
      <c r="AG1" s="541"/>
      <c r="AH1" s="782" t="s">
        <v>7282</v>
      </c>
      <c r="AI1" s="783"/>
      <c r="AJ1" s="541"/>
      <c r="AK1" s="782" t="s">
        <v>7262</v>
      </c>
      <c r="AL1" s="783"/>
      <c r="AM1" s="541"/>
      <c r="AN1" s="782" t="s">
        <v>7258</v>
      </c>
      <c r="AO1" s="783"/>
      <c r="AP1" s="541"/>
      <c r="AQ1" s="782" t="s">
        <v>7255</v>
      </c>
      <c r="AR1" s="783"/>
      <c r="AS1" s="541"/>
      <c r="AT1" s="782" t="s">
        <v>7185</v>
      </c>
      <c r="AU1" s="783"/>
      <c r="AV1" s="541"/>
      <c r="AW1" s="782" t="s">
        <v>7186</v>
      </c>
      <c r="AX1" s="783"/>
      <c r="AY1" s="542"/>
      <c r="AZ1" s="782" t="s">
        <v>7187</v>
      </c>
      <c r="BA1" s="783"/>
      <c r="BC1" s="782" t="s">
        <v>7188</v>
      </c>
      <c r="BD1" s="783"/>
      <c r="BE1" s="542"/>
      <c r="BF1" s="782" t="s">
        <v>7189</v>
      </c>
      <c r="BG1" s="783"/>
      <c r="BI1" s="782" t="s">
        <v>7190</v>
      </c>
      <c r="BJ1" s="783"/>
      <c r="BK1" s="543"/>
      <c r="BL1" s="786" t="s">
        <v>7191</v>
      </c>
      <c r="BM1" s="787"/>
      <c r="BN1" s="543"/>
      <c r="BO1" s="543"/>
      <c r="BP1" s="786" t="s">
        <v>7191</v>
      </c>
      <c r="BQ1" s="787"/>
      <c r="BS1" s="786" t="s">
        <v>7192</v>
      </c>
      <c r="BT1" s="787"/>
      <c r="BV1" s="786" t="s">
        <v>7192</v>
      </c>
      <c r="BW1" s="787"/>
      <c r="BY1" s="786" t="s">
        <v>7192</v>
      </c>
      <c r="BZ1" s="787"/>
    </row>
    <row r="2" spans="1:78" s="449" customFormat="1" ht="18" customHeight="1" x14ac:dyDescent="0.35">
      <c r="A2" s="784"/>
      <c r="B2" s="785"/>
      <c r="C2" s="544"/>
      <c r="D2" s="784"/>
      <c r="E2" s="785"/>
      <c r="F2" s="544"/>
      <c r="G2" s="784"/>
      <c r="H2" s="785"/>
      <c r="I2" s="544"/>
      <c r="J2" s="784"/>
      <c r="K2" s="785"/>
      <c r="L2" s="544"/>
      <c r="M2" s="784"/>
      <c r="N2" s="785"/>
      <c r="O2" s="544"/>
      <c r="P2" s="784"/>
      <c r="Q2" s="785"/>
      <c r="R2" s="544"/>
      <c r="S2" s="784"/>
      <c r="T2" s="785"/>
      <c r="U2" s="544"/>
      <c r="V2" s="784"/>
      <c r="W2" s="785"/>
      <c r="X2" s="544"/>
      <c r="Y2" s="784"/>
      <c r="Z2" s="785"/>
      <c r="AA2" s="544"/>
      <c r="AB2" s="784"/>
      <c r="AC2" s="785"/>
      <c r="AD2" s="544"/>
      <c r="AE2" s="784"/>
      <c r="AF2" s="785"/>
      <c r="AG2" s="544"/>
      <c r="AH2" s="784"/>
      <c r="AI2" s="785"/>
      <c r="AJ2" s="544"/>
      <c r="AK2" s="784"/>
      <c r="AL2" s="785"/>
      <c r="AM2" s="544"/>
      <c r="AN2" s="784"/>
      <c r="AO2" s="785"/>
      <c r="AP2" s="544"/>
      <c r="AQ2" s="784"/>
      <c r="AR2" s="785"/>
      <c r="AS2" s="544"/>
      <c r="AT2" s="784"/>
      <c r="AU2" s="785"/>
      <c r="AV2" s="544"/>
      <c r="AW2" s="784"/>
      <c r="AX2" s="785"/>
      <c r="AY2" s="545"/>
      <c r="AZ2" s="784"/>
      <c r="BA2" s="785"/>
      <c r="BC2" s="784"/>
      <c r="BD2" s="785"/>
      <c r="BE2" s="545"/>
      <c r="BF2" s="784"/>
      <c r="BG2" s="785"/>
      <c r="BI2" s="784"/>
      <c r="BJ2" s="785"/>
      <c r="BK2" s="546"/>
      <c r="BL2" s="788"/>
      <c r="BM2" s="789"/>
      <c r="BN2" s="546"/>
      <c r="BO2" s="546"/>
      <c r="BP2" s="788"/>
      <c r="BQ2" s="789"/>
      <c r="BS2" s="788"/>
      <c r="BT2" s="789"/>
      <c r="BV2" s="788"/>
      <c r="BW2" s="789"/>
      <c r="BY2" s="788"/>
      <c r="BZ2" s="789"/>
    </row>
    <row r="3" spans="1:78" x14ac:dyDescent="0.25">
      <c r="A3" s="505" t="s">
        <v>7373</v>
      </c>
      <c r="B3" s="506">
        <v>3450000</v>
      </c>
      <c r="C3" s="523"/>
      <c r="D3" s="505" t="s">
        <v>7373</v>
      </c>
      <c r="E3" s="506">
        <v>5000000</v>
      </c>
      <c r="F3" s="523"/>
      <c r="G3" s="505" t="s">
        <v>7373</v>
      </c>
      <c r="H3" s="506">
        <v>517123</v>
      </c>
      <c r="I3" s="523"/>
      <c r="J3" s="505" t="s">
        <v>7291</v>
      </c>
      <c r="K3" s="506">
        <v>3000000</v>
      </c>
      <c r="L3" s="523"/>
      <c r="M3" s="505" t="s">
        <v>7291</v>
      </c>
      <c r="N3" s="506">
        <v>1389750</v>
      </c>
      <c r="O3" s="523"/>
      <c r="P3" s="505" t="s">
        <v>7291</v>
      </c>
      <c r="Q3" s="506">
        <v>885630</v>
      </c>
      <c r="R3" s="523"/>
      <c r="S3" s="505" t="s">
        <v>7346</v>
      </c>
      <c r="T3" s="506">
        <v>2316250</v>
      </c>
      <c r="U3" s="523"/>
      <c r="V3" s="505" t="s">
        <v>7291</v>
      </c>
      <c r="W3" s="506">
        <v>8580000</v>
      </c>
      <c r="X3" s="523"/>
      <c r="Y3" s="505" t="s">
        <v>7291</v>
      </c>
      <c r="Z3" s="506">
        <v>6882037</v>
      </c>
      <c r="AA3" s="523"/>
      <c r="AB3" s="505" t="s">
        <v>7291</v>
      </c>
      <c r="AC3" s="506">
        <v>1000000</v>
      </c>
      <c r="AD3" s="523"/>
      <c r="AE3" s="505" t="s">
        <v>7291</v>
      </c>
      <c r="AF3" s="506">
        <v>4942834</v>
      </c>
      <c r="AG3" s="523"/>
      <c r="AH3" s="505" t="s">
        <v>7259</v>
      </c>
      <c r="AI3" s="506">
        <v>4000000</v>
      </c>
      <c r="AJ3" s="523"/>
      <c r="AK3" s="505" t="s">
        <v>7193</v>
      </c>
      <c r="AL3" s="506">
        <v>500000</v>
      </c>
      <c r="AM3" s="523"/>
      <c r="AN3" s="505" t="s">
        <v>7259</v>
      </c>
      <c r="AO3" s="506">
        <v>1500000</v>
      </c>
      <c r="AP3" s="523"/>
      <c r="AQ3" s="505" t="s">
        <v>7193</v>
      </c>
      <c r="AR3" s="506">
        <v>3000000</v>
      </c>
      <c r="AS3" s="523"/>
      <c r="AT3" s="505" t="s">
        <v>7193</v>
      </c>
      <c r="AU3" s="506">
        <v>800000</v>
      </c>
      <c r="AV3" s="523"/>
      <c r="AW3" s="505" t="s">
        <v>7193</v>
      </c>
      <c r="AX3" s="506">
        <v>2358850</v>
      </c>
      <c r="AY3" s="506"/>
      <c r="AZ3" s="505" t="s">
        <v>7193</v>
      </c>
      <c r="BA3" s="506">
        <v>3000000</v>
      </c>
      <c r="BC3" s="505" t="s">
        <v>7193</v>
      </c>
      <c r="BD3" s="506">
        <v>2300000</v>
      </c>
      <c r="BE3" s="506"/>
      <c r="BF3" s="505" t="s">
        <v>7193</v>
      </c>
      <c r="BG3" s="506">
        <f>3593187</f>
        <v>3593187</v>
      </c>
      <c r="BI3" s="505" t="s">
        <v>7193</v>
      </c>
      <c r="BJ3" s="506">
        <v>2500369</v>
      </c>
      <c r="BK3" s="506"/>
      <c r="BL3" s="505" t="s">
        <v>7193</v>
      </c>
      <c r="BM3" s="506">
        <v>3500000</v>
      </c>
      <c r="BN3" s="507"/>
      <c r="BO3" s="507"/>
      <c r="BP3" s="505" t="s">
        <v>7193</v>
      </c>
      <c r="BQ3" s="506">
        <v>1200000</v>
      </c>
      <c r="BS3" s="505" t="s">
        <v>7194</v>
      </c>
      <c r="BT3" s="506">
        <v>700000</v>
      </c>
      <c r="BV3" s="505" t="s">
        <v>7195</v>
      </c>
      <c r="BW3" s="506">
        <v>1250000</v>
      </c>
      <c r="BY3" s="505" t="s">
        <v>7196</v>
      </c>
      <c r="BZ3" s="506">
        <v>5000000</v>
      </c>
    </row>
    <row r="4" spans="1:78" x14ac:dyDescent="0.25">
      <c r="A4" s="505" t="s">
        <v>7374</v>
      </c>
      <c r="B4" s="506">
        <v>3524056</v>
      </c>
      <c r="C4" s="523"/>
      <c r="D4" s="505" t="s">
        <v>7374</v>
      </c>
      <c r="E4" s="506">
        <v>4915067</v>
      </c>
      <c r="F4" s="523"/>
      <c r="G4" s="505" t="s">
        <v>7374</v>
      </c>
      <c r="H4" s="506">
        <v>6179844</v>
      </c>
      <c r="I4" s="523"/>
      <c r="J4" s="505"/>
      <c r="K4" s="506"/>
      <c r="L4" s="523"/>
      <c r="M4" s="505"/>
      <c r="N4" s="506"/>
      <c r="O4" s="523"/>
      <c r="P4" s="505"/>
      <c r="Q4" s="506"/>
      <c r="R4" s="523"/>
      <c r="S4" s="505" t="s">
        <v>7347</v>
      </c>
      <c r="T4" s="506">
        <v>500000</v>
      </c>
      <c r="U4" s="523"/>
      <c r="V4" s="505"/>
      <c r="W4" s="506"/>
      <c r="X4" s="523"/>
      <c r="Y4" s="505" t="s">
        <v>7197</v>
      </c>
      <c r="Z4" s="506">
        <f>Z3*1%</f>
        <v>68820.37</v>
      </c>
      <c r="AA4" s="523"/>
      <c r="AB4" s="505"/>
      <c r="AC4" s="506"/>
      <c r="AD4" s="523"/>
      <c r="AE4" s="505"/>
      <c r="AF4" s="506"/>
      <c r="AG4" s="523"/>
      <c r="AH4" s="505"/>
      <c r="AI4" s="506"/>
      <c r="AJ4" s="523"/>
      <c r="AK4" s="505"/>
      <c r="AL4" s="506"/>
      <c r="AM4" s="523"/>
      <c r="AN4" s="505" t="s">
        <v>7260</v>
      </c>
      <c r="AO4" s="506">
        <v>1500000</v>
      </c>
      <c r="AP4" s="523"/>
      <c r="AQ4" s="505"/>
      <c r="AR4" s="506"/>
      <c r="AS4" s="523"/>
      <c r="AT4" s="505"/>
      <c r="AU4" s="506"/>
      <c r="AV4" s="523"/>
      <c r="AW4" s="505"/>
      <c r="AX4" s="506"/>
      <c r="AY4" s="506"/>
      <c r="AZ4" s="505"/>
      <c r="BA4" s="506"/>
      <c r="BC4" s="505"/>
      <c r="BD4" s="506"/>
      <c r="BE4" s="506"/>
      <c r="BF4" s="505"/>
      <c r="BG4" s="506"/>
      <c r="BI4" s="505"/>
      <c r="BJ4" s="506"/>
      <c r="BK4" s="506"/>
      <c r="BL4" s="505"/>
      <c r="BM4" s="506"/>
      <c r="BN4" s="507"/>
      <c r="BO4" s="507"/>
      <c r="BP4" s="505"/>
      <c r="BQ4" s="506"/>
      <c r="BS4" s="505"/>
      <c r="BT4" s="506"/>
      <c r="BV4" s="505" t="s">
        <v>7195</v>
      </c>
      <c r="BW4" s="506">
        <v>1250000</v>
      </c>
      <c r="BY4" s="505" t="s">
        <v>7195</v>
      </c>
      <c r="BZ4" s="506">
        <v>300000</v>
      </c>
    </row>
    <row r="5" spans="1:78" x14ac:dyDescent="0.25">
      <c r="A5" s="505" t="s">
        <v>228</v>
      </c>
      <c r="B5" s="506">
        <f>SUM(B3:B4)</f>
        <v>6974056</v>
      </c>
      <c r="C5" s="523"/>
      <c r="D5" s="505" t="s">
        <v>7383</v>
      </c>
      <c r="E5" s="506">
        <f>SUM(E3:E4)</f>
        <v>9915067</v>
      </c>
      <c r="F5" s="523"/>
      <c r="G5" s="505" t="s">
        <v>228</v>
      </c>
      <c r="H5" s="506">
        <f>SUM(H3:H4)</f>
        <v>6696967</v>
      </c>
      <c r="I5" s="523"/>
      <c r="J5" s="505"/>
      <c r="K5" s="506"/>
      <c r="L5" s="523"/>
      <c r="M5" s="505" t="s">
        <v>228</v>
      </c>
      <c r="N5" s="506">
        <f>SUM(N3:N4)</f>
        <v>1389750</v>
      </c>
      <c r="O5" s="523"/>
      <c r="P5" s="505" t="s">
        <v>228</v>
      </c>
      <c r="Q5" s="506">
        <f>SUM(Q3:Q4)</f>
        <v>885630</v>
      </c>
      <c r="R5" s="523"/>
      <c r="S5" s="505" t="s">
        <v>228</v>
      </c>
      <c r="T5" s="506">
        <f>SUM(T3:T4)</f>
        <v>2816250</v>
      </c>
      <c r="U5" s="523"/>
      <c r="V5" s="505"/>
      <c r="W5" s="506"/>
      <c r="X5" s="523"/>
      <c r="Y5" s="505" t="s">
        <v>7313</v>
      </c>
      <c r="Z5" s="506">
        <f>73400+2015669</f>
        <v>2089069</v>
      </c>
      <c r="AA5" s="523"/>
      <c r="AB5" s="505" t="s">
        <v>228</v>
      </c>
      <c r="AC5" s="506">
        <f>SUM(AC3:AC4)</f>
        <v>1000000</v>
      </c>
      <c r="AD5" s="523"/>
      <c r="AE5" s="505" t="s">
        <v>228</v>
      </c>
      <c r="AF5" s="506">
        <f>SUM(AF3:AF4)</f>
        <v>4942834</v>
      </c>
      <c r="AG5" s="523"/>
      <c r="AH5" s="505" t="s">
        <v>228</v>
      </c>
      <c r="AI5" s="506">
        <f>SUM(AI3:AI4)</f>
        <v>4000000</v>
      </c>
      <c r="AJ5" s="523"/>
      <c r="AK5" s="505" t="s">
        <v>7197</v>
      </c>
      <c r="AL5" s="506"/>
      <c r="AM5" s="523"/>
      <c r="AN5" s="505" t="s">
        <v>228</v>
      </c>
      <c r="AO5" s="506">
        <f>SUM(AO3:AO4)</f>
        <v>3000000</v>
      </c>
      <c r="AP5" s="523"/>
      <c r="AQ5" s="505"/>
      <c r="AR5" s="506"/>
      <c r="AS5" s="523"/>
      <c r="AT5" s="505" t="s">
        <v>7197</v>
      </c>
      <c r="AU5" s="506">
        <f>AU3*1%</f>
        <v>8000</v>
      </c>
      <c r="AV5" s="523"/>
      <c r="AW5" s="505" t="s">
        <v>7197</v>
      </c>
      <c r="AX5" s="506">
        <f>AX3*1%</f>
        <v>23588.5</v>
      </c>
      <c r="AY5" s="506"/>
      <c r="AZ5" s="505" t="s">
        <v>7198</v>
      </c>
      <c r="BA5" s="506">
        <v>500000</v>
      </c>
      <c r="BC5" s="505" t="s">
        <v>7199</v>
      </c>
      <c r="BD5" s="506">
        <v>1986500</v>
      </c>
      <c r="BE5" s="506"/>
      <c r="BF5" s="505" t="s">
        <v>7197</v>
      </c>
      <c r="BG5" s="506">
        <f>BG3*1%</f>
        <v>35931.870000000003</v>
      </c>
      <c r="BI5" s="505" t="s">
        <v>7200</v>
      </c>
      <c r="BJ5" s="506">
        <f>SUM(BJ3:BJ4)</f>
        <v>2500369</v>
      </c>
      <c r="BK5" s="506"/>
      <c r="BL5" s="505" t="s">
        <v>7200</v>
      </c>
      <c r="BM5" s="506">
        <f>SUM(BM3:BM4)</f>
        <v>3500000</v>
      </c>
      <c r="BN5" s="507"/>
      <c r="BO5" s="507"/>
      <c r="BP5" s="505" t="s">
        <v>7200</v>
      </c>
      <c r="BQ5" s="506">
        <f>SUM(BQ3:BQ4)</f>
        <v>1200000</v>
      </c>
      <c r="BS5" s="505" t="s">
        <v>7200</v>
      </c>
      <c r="BT5" s="506">
        <f>SUM(BT3:BT4)</f>
        <v>700000</v>
      </c>
      <c r="BV5" s="505" t="s">
        <v>7200</v>
      </c>
      <c r="BW5" s="506">
        <f>SUM(BW3:BW4)</f>
        <v>2500000</v>
      </c>
      <c r="BY5" s="505" t="s">
        <v>7200</v>
      </c>
      <c r="BZ5" s="506">
        <f>SUM(BZ3:BZ4)</f>
        <v>5300000</v>
      </c>
    </row>
    <row r="6" spans="1:78" x14ac:dyDescent="0.25">
      <c r="A6" s="505"/>
      <c r="B6" s="506"/>
      <c r="C6" s="524"/>
      <c r="D6" s="505"/>
      <c r="E6" s="506"/>
      <c r="F6" s="524"/>
      <c r="G6" s="505"/>
      <c r="H6" s="506"/>
      <c r="I6" s="524"/>
      <c r="J6" s="514" t="s">
        <v>7348</v>
      </c>
      <c r="K6" s="562">
        <v>2000000</v>
      </c>
      <c r="L6" s="524"/>
      <c r="M6" s="505" t="s">
        <v>7197</v>
      </c>
      <c r="N6" s="506">
        <f>N5*1%</f>
        <v>13897.5</v>
      </c>
      <c r="O6" s="524"/>
      <c r="P6" s="505" t="s">
        <v>7197</v>
      </c>
      <c r="Q6" s="506">
        <f>Q5*1%</f>
        <v>8856.3000000000011</v>
      </c>
      <c r="R6" s="524"/>
      <c r="S6" s="505" t="s">
        <v>7348</v>
      </c>
      <c r="T6" s="506">
        <v>1000000</v>
      </c>
      <c r="U6" s="524"/>
      <c r="V6" s="505"/>
      <c r="W6" s="506"/>
      <c r="X6" s="524"/>
      <c r="Y6" s="505"/>
      <c r="Z6" s="507">
        <f>Z3-Z4+Z5</f>
        <v>8902285.629999999</v>
      </c>
      <c r="AA6" s="524"/>
      <c r="AB6" s="505" t="s">
        <v>7197</v>
      </c>
      <c r="AC6" s="506">
        <f>AC5*1%</f>
        <v>10000</v>
      </c>
      <c r="AD6" s="524"/>
      <c r="AE6" s="505" t="s">
        <v>7197</v>
      </c>
      <c r="AF6" s="506">
        <f>AF5*1%</f>
        <v>49428.340000000004</v>
      </c>
      <c r="AG6" s="524"/>
      <c r="AH6" s="505" t="s">
        <v>7197</v>
      </c>
      <c r="AI6" s="506">
        <f>AI5*1%</f>
        <v>40000</v>
      </c>
      <c r="AJ6" s="524"/>
      <c r="AK6" s="508"/>
      <c r="AL6" s="509">
        <f>AL3-AL5</f>
        <v>500000</v>
      </c>
      <c r="AM6" s="524"/>
      <c r="AN6" s="505" t="s">
        <v>7197</v>
      </c>
      <c r="AO6" s="506">
        <f>AO5*1%</f>
        <v>30000</v>
      </c>
      <c r="AP6" s="524"/>
      <c r="AQ6" s="505" t="s">
        <v>7201</v>
      </c>
      <c r="AR6" s="506">
        <f>AR3-AR5</f>
        <v>3000000</v>
      </c>
      <c r="AS6" s="524"/>
      <c r="AT6" s="508"/>
      <c r="AU6" s="509">
        <f>AU3-AU5</f>
        <v>792000</v>
      </c>
      <c r="AV6" s="524"/>
      <c r="AW6" s="508"/>
      <c r="AX6" s="509">
        <f>AX3-AX5</f>
        <v>2335261.5</v>
      </c>
      <c r="AY6" s="509"/>
      <c r="AZ6" s="505" t="s">
        <v>7201</v>
      </c>
      <c r="BA6" s="506">
        <f>BA3-BA5</f>
        <v>2500000</v>
      </c>
      <c r="BC6" s="505" t="s">
        <v>7201</v>
      </c>
      <c r="BD6" s="506">
        <f>BD3-BD5</f>
        <v>313500</v>
      </c>
      <c r="BE6" s="507"/>
      <c r="BF6" s="508"/>
      <c r="BG6" s="509">
        <f>BG3-BG5</f>
        <v>3557255.13</v>
      </c>
      <c r="BI6" s="505"/>
      <c r="BJ6" s="507"/>
      <c r="BK6" s="507"/>
      <c r="BL6" s="505" t="s">
        <v>7202</v>
      </c>
      <c r="BM6" s="507">
        <v>1000000</v>
      </c>
      <c r="BN6" s="507"/>
      <c r="BO6" s="507"/>
      <c r="BP6" s="505"/>
      <c r="BQ6" s="506"/>
      <c r="BS6" s="505" t="s">
        <v>7203</v>
      </c>
      <c r="BT6" s="506"/>
      <c r="BV6" s="505" t="s">
        <v>7203</v>
      </c>
      <c r="BW6" s="506"/>
      <c r="BY6" s="505"/>
      <c r="BZ6" s="506"/>
    </row>
    <row r="7" spans="1:78" x14ac:dyDescent="0.25">
      <c r="A7" s="505" t="s">
        <v>7349</v>
      </c>
      <c r="B7" s="506">
        <f>B5-B6</f>
        <v>6974056</v>
      </c>
      <c r="C7" s="523"/>
      <c r="D7" s="505" t="s">
        <v>7349</v>
      </c>
      <c r="E7" s="506">
        <f>E5-E6</f>
        <v>9915067</v>
      </c>
      <c r="F7" s="523"/>
      <c r="G7" s="505" t="s">
        <v>7349</v>
      </c>
      <c r="H7" s="506">
        <f>H5-H6</f>
        <v>6696967</v>
      </c>
      <c r="I7" s="523"/>
      <c r="J7" s="505" t="s">
        <v>7349</v>
      </c>
      <c r="K7" s="506">
        <f>K3-K6</f>
        <v>1000000</v>
      </c>
      <c r="L7" s="523"/>
      <c r="M7" s="508"/>
      <c r="N7" s="509">
        <f>N5-N6</f>
        <v>1375852.5</v>
      </c>
      <c r="O7" s="523"/>
      <c r="P7" s="508"/>
      <c r="Q7" s="509">
        <f>Q5-Q6</f>
        <v>876773.7</v>
      </c>
      <c r="R7" s="523"/>
      <c r="S7" s="505" t="s">
        <v>7349</v>
      </c>
      <c r="T7" s="506">
        <f>T5-T6</f>
        <v>1816250</v>
      </c>
      <c r="U7" s="523"/>
      <c r="V7" s="508"/>
      <c r="W7" s="509"/>
      <c r="X7" s="523"/>
      <c r="Y7" s="505"/>
      <c r="Z7" s="507"/>
      <c r="AA7" s="523"/>
      <c r="AB7" s="508"/>
      <c r="AC7" s="509">
        <f>AC5-AC6</f>
        <v>990000</v>
      </c>
      <c r="AD7" s="523"/>
      <c r="AE7" s="508"/>
      <c r="AF7" s="509">
        <f>AF5-AF6</f>
        <v>4893405.66</v>
      </c>
      <c r="AG7" s="523"/>
      <c r="AH7" s="508"/>
      <c r="AI7" s="509">
        <f>AI5-AI6</f>
        <v>3960000</v>
      </c>
      <c r="AJ7" s="523"/>
      <c r="AK7" s="505"/>
      <c r="AL7" s="506"/>
      <c r="AM7" s="523"/>
      <c r="AN7" s="508"/>
      <c r="AO7" s="509">
        <f>AO5-AO6</f>
        <v>2970000</v>
      </c>
      <c r="AP7" s="523"/>
      <c r="AQ7" s="505"/>
      <c r="AR7" s="507"/>
      <c r="AS7" s="523"/>
      <c r="AT7" s="505"/>
      <c r="AU7" s="506"/>
      <c r="AV7" s="523"/>
      <c r="AW7" s="505"/>
      <c r="AX7" s="506"/>
      <c r="AY7" s="506"/>
      <c r="AZ7" s="505"/>
      <c r="BA7" s="507"/>
      <c r="BC7" s="505"/>
      <c r="BD7" s="507"/>
      <c r="BE7" s="506"/>
      <c r="BF7" s="505"/>
      <c r="BG7" s="506"/>
      <c r="BI7" s="505" t="s">
        <v>7204</v>
      </c>
      <c r="BJ7" s="506">
        <f>BJ5-BJ6</f>
        <v>2500369</v>
      </c>
      <c r="BK7" s="506"/>
      <c r="BL7" s="505" t="s">
        <v>7204</v>
      </c>
      <c r="BM7" s="506">
        <f>BM5-BM6</f>
        <v>2500000</v>
      </c>
      <c r="BN7" s="507"/>
      <c r="BO7" s="507"/>
      <c r="BP7" s="505"/>
      <c r="BQ7" s="506"/>
      <c r="BS7" s="505" t="s">
        <v>7203</v>
      </c>
      <c r="BT7" s="506"/>
      <c r="BV7" s="505" t="s">
        <v>7203</v>
      </c>
      <c r="BW7" s="506"/>
      <c r="BY7" s="505" t="s">
        <v>7197</v>
      </c>
      <c r="BZ7" s="506">
        <f>BZ5*1%</f>
        <v>53000</v>
      </c>
    </row>
    <row r="8" spans="1:78" x14ac:dyDescent="0.25">
      <c r="A8" s="505" t="s">
        <v>7197</v>
      </c>
      <c r="B8" s="506">
        <f>B7*1%</f>
        <v>69740.56</v>
      </c>
      <c r="C8" s="523"/>
      <c r="D8" s="505" t="s">
        <v>7197</v>
      </c>
      <c r="E8" s="506">
        <f>E7*1%</f>
        <v>99150.67</v>
      </c>
      <c r="F8" s="523"/>
      <c r="G8" s="505" t="s">
        <v>7197</v>
      </c>
      <c r="H8" s="506">
        <f>H7*1%</f>
        <v>66969.67</v>
      </c>
      <c r="I8" s="523"/>
      <c r="J8" s="505" t="s">
        <v>7197</v>
      </c>
      <c r="K8" s="506">
        <f>K7*1%</f>
        <v>10000</v>
      </c>
      <c r="L8" s="523"/>
      <c r="M8" s="505"/>
      <c r="N8" s="506"/>
      <c r="O8" s="523"/>
      <c r="P8" s="505"/>
      <c r="Q8" s="506"/>
      <c r="R8" s="523"/>
      <c r="S8" s="505" t="s">
        <v>7197</v>
      </c>
      <c r="T8" s="506">
        <f>T7*1%</f>
        <v>18162.5</v>
      </c>
      <c r="U8" s="523"/>
      <c r="V8" s="505"/>
      <c r="W8" s="506"/>
      <c r="X8" s="523"/>
      <c r="Y8" s="505" t="s">
        <v>7307</v>
      </c>
      <c r="Z8" s="507">
        <v>199500</v>
      </c>
      <c r="AA8" s="523"/>
      <c r="AB8" s="505" t="s">
        <v>7312</v>
      </c>
      <c r="AC8" s="506">
        <v>27900</v>
      </c>
      <c r="AD8" s="523"/>
      <c r="AE8" s="505"/>
      <c r="AF8" s="506"/>
      <c r="AG8" s="523"/>
      <c r="AH8" s="505"/>
      <c r="AI8" s="506"/>
      <c r="AJ8" s="523"/>
      <c r="AK8" s="505"/>
      <c r="AL8" s="507"/>
      <c r="AM8" s="523"/>
      <c r="AN8" s="505"/>
      <c r="AO8" s="506"/>
      <c r="AP8" s="523"/>
      <c r="AQ8" s="505" t="s">
        <v>7204</v>
      </c>
      <c r="AR8" s="506">
        <f>AR6-AR7</f>
        <v>3000000</v>
      </c>
      <c r="AS8" s="523"/>
      <c r="AT8" s="505"/>
      <c r="AU8" s="507"/>
      <c r="AV8" s="523"/>
      <c r="AW8" s="505"/>
      <c r="AX8" s="507"/>
      <c r="AY8" s="507"/>
      <c r="AZ8" s="505" t="s">
        <v>7204</v>
      </c>
      <c r="BA8" s="506">
        <f>BA6-BA7</f>
        <v>2500000</v>
      </c>
      <c r="BC8" s="505" t="s">
        <v>7204</v>
      </c>
      <c r="BD8" s="506">
        <f>BD6-BD7</f>
        <v>313500</v>
      </c>
      <c r="BE8" s="506"/>
      <c r="BF8" s="505" t="s">
        <v>7202</v>
      </c>
      <c r="BG8" s="507">
        <v>650000</v>
      </c>
      <c r="BI8" s="505" t="s">
        <v>7197</v>
      </c>
      <c r="BJ8" s="506">
        <f>BJ7*1%</f>
        <v>25003.690000000002</v>
      </c>
      <c r="BK8" s="506"/>
      <c r="BL8" s="505" t="s">
        <v>7197</v>
      </c>
      <c r="BM8" s="506">
        <f>BM7*1%</f>
        <v>25000</v>
      </c>
      <c r="BN8" s="507"/>
      <c r="BO8" s="507"/>
      <c r="BP8" s="505" t="s">
        <v>7197</v>
      </c>
      <c r="BQ8" s="506"/>
      <c r="BS8" s="505"/>
      <c r="BT8" s="506">
        <f>BT5-BT6-BT7</f>
        <v>700000</v>
      </c>
      <c r="BV8" s="505"/>
      <c r="BW8" s="506">
        <f>BW5-BW6-BW7</f>
        <v>2500000</v>
      </c>
      <c r="BY8" s="505"/>
      <c r="BZ8" s="506">
        <f>BZ5-BZ7</f>
        <v>5247000</v>
      </c>
    </row>
    <row r="9" spans="1:78" ht="37.5" x14ac:dyDescent="0.25">
      <c r="A9" s="508"/>
      <c r="B9" s="509">
        <f>B7-B8</f>
        <v>6904315.4400000004</v>
      </c>
      <c r="C9" s="523"/>
      <c r="D9" s="508"/>
      <c r="E9" s="509">
        <f>E7-E8</f>
        <v>9815916.3300000001</v>
      </c>
      <c r="F9" s="523"/>
      <c r="G9" s="508"/>
      <c r="H9" s="509">
        <f>H7-H8</f>
        <v>6629997.3300000001</v>
      </c>
      <c r="I9" s="523"/>
      <c r="J9" s="508"/>
      <c r="K9" s="509">
        <f>K7-K8</f>
        <v>990000</v>
      </c>
      <c r="L9" s="523"/>
      <c r="M9" s="505"/>
      <c r="N9" s="507"/>
      <c r="O9" s="523"/>
      <c r="P9" s="505"/>
      <c r="Q9" s="507"/>
      <c r="R9" s="523"/>
      <c r="S9" s="508"/>
      <c r="T9" s="509">
        <f>T7-T8</f>
        <v>1798087.5</v>
      </c>
      <c r="U9" s="523"/>
      <c r="V9" s="505"/>
      <c r="W9" s="507"/>
      <c r="X9" s="523"/>
      <c r="Y9" s="416" t="s">
        <v>7335</v>
      </c>
      <c r="Z9" s="507">
        <v>337500</v>
      </c>
      <c r="AA9" s="523"/>
      <c r="AB9" s="505"/>
      <c r="AC9" s="507">
        <f>AC8+AC7</f>
        <v>1017900</v>
      </c>
      <c r="AD9" s="523"/>
      <c r="AE9" s="505"/>
      <c r="AF9" s="507"/>
      <c r="AG9" s="523"/>
      <c r="AH9" s="505"/>
      <c r="AI9" s="507"/>
      <c r="AJ9" s="523"/>
      <c r="AK9" s="505"/>
      <c r="AL9" s="507"/>
      <c r="AM9" s="523"/>
      <c r="AN9" s="505"/>
      <c r="AO9" s="507"/>
      <c r="AP9" s="523"/>
      <c r="AQ9" s="505" t="s">
        <v>7197</v>
      </c>
      <c r="AR9" s="506">
        <f>AR8*1%</f>
        <v>30000</v>
      </c>
      <c r="AS9" s="523"/>
      <c r="AT9" s="505"/>
      <c r="AU9" s="507"/>
      <c r="AV9" s="523"/>
      <c r="AW9" s="505"/>
      <c r="AX9" s="507"/>
      <c r="AY9" s="507"/>
      <c r="AZ9" s="505" t="s">
        <v>7197</v>
      </c>
      <c r="BA9" s="506">
        <f>BA8*1%</f>
        <v>25000</v>
      </c>
      <c r="BC9" s="505" t="s">
        <v>7197</v>
      </c>
      <c r="BD9" s="506">
        <f>BD8*1%</f>
        <v>3135</v>
      </c>
      <c r="BE9" s="509"/>
      <c r="BF9" s="505" t="s">
        <v>7205</v>
      </c>
      <c r="BG9" s="507">
        <v>400000</v>
      </c>
      <c r="BI9" s="508"/>
      <c r="BJ9" s="509">
        <f>BJ7-BJ8</f>
        <v>2475365.31</v>
      </c>
      <c r="BK9" s="509"/>
      <c r="BL9" s="508"/>
      <c r="BM9" s="509">
        <f>BM7-BM8</f>
        <v>2475000</v>
      </c>
      <c r="BN9" s="510"/>
      <c r="BO9" s="510"/>
      <c r="BP9" s="508"/>
      <c r="BQ9" s="509">
        <f>BQ5-BQ8</f>
        <v>1200000</v>
      </c>
      <c r="BS9" s="505" t="s">
        <v>7197</v>
      </c>
      <c r="BT9" s="506">
        <f>BT8*1%</f>
        <v>7000</v>
      </c>
      <c r="BV9" s="505" t="s">
        <v>7197</v>
      </c>
      <c r="BW9" s="506">
        <f>BW8*1%</f>
        <v>25000</v>
      </c>
      <c r="BY9" s="505"/>
      <c r="BZ9" s="506"/>
    </row>
    <row r="10" spans="1:78" x14ac:dyDescent="0.25">
      <c r="A10" s="505"/>
      <c r="B10" s="507"/>
      <c r="C10" s="523"/>
      <c r="D10" s="505"/>
      <c r="E10" s="507"/>
      <c r="F10" s="523"/>
      <c r="G10" s="505"/>
      <c r="H10" s="507"/>
      <c r="I10" s="523"/>
      <c r="J10" s="508"/>
      <c r="K10" s="509"/>
      <c r="L10" s="523"/>
      <c r="M10" s="505" t="s">
        <v>7297</v>
      </c>
      <c r="N10" s="506">
        <v>500000</v>
      </c>
      <c r="O10" s="523"/>
      <c r="P10" s="505" t="s">
        <v>7297</v>
      </c>
      <c r="Q10" s="506">
        <v>840670</v>
      </c>
      <c r="R10" s="523"/>
      <c r="S10" s="505"/>
      <c r="T10" s="507"/>
      <c r="U10" s="523"/>
      <c r="V10" s="505"/>
      <c r="W10" s="507"/>
      <c r="X10" s="523"/>
      <c r="Y10" s="505" t="s">
        <v>7311</v>
      </c>
      <c r="Z10" s="507">
        <v>100000</v>
      </c>
      <c r="AA10" s="523"/>
      <c r="AB10" s="505"/>
      <c r="AC10" s="507"/>
      <c r="AD10" s="523"/>
      <c r="AE10" s="505" t="s">
        <v>7292</v>
      </c>
      <c r="AF10" s="507">
        <v>700000</v>
      </c>
      <c r="AG10" s="523"/>
      <c r="AH10" s="505"/>
      <c r="AI10" s="507"/>
      <c r="AJ10" s="523"/>
      <c r="AK10" s="505"/>
      <c r="AL10" s="507"/>
      <c r="AM10" s="523"/>
      <c r="AN10" s="505"/>
      <c r="AO10" s="507"/>
      <c r="AP10" s="523"/>
      <c r="AQ10" s="508"/>
      <c r="AR10" s="509">
        <f>AR8-AR9</f>
        <v>2970000</v>
      </c>
      <c r="AS10" s="523"/>
      <c r="AT10" s="505"/>
      <c r="AU10" s="507"/>
      <c r="AV10" s="523"/>
      <c r="AW10" s="505"/>
      <c r="AX10" s="507"/>
      <c r="AY10" s="507"/>
      <c r="AZ10" s="508"/>
      <c r="BA10" s="509">
        <f>BA8-BA9</f>
        <v>2475000</v>
      </c>
      <c r="BC10" s="508"/>
      <c r="BD10" s="509">
        <f>BD8-BD9</f>
        <v>310365</v>
      </c>
      <c r="BE10" s="506"/>
      <c r="BF10" s="505" t="s">
        <v>7206</v>
      </c>
      <c r="BG10" s="507">
        <v>63200</v>
      </c>
      <c r="BI10" s="505"/>
      <c r="BJ10" s="506"/>
      <c r="BK10" s="506"/>
      <c r="BL10" s="505" t="s">
        <v>7207</v>
      </c>
      <c r="BM10" s="506">
        <v>142164</v>
      </c>
      <c r="BN10" s="507"/>
      <c r="BO10" s="507"/>
      <c r="BP10" s="505"/>
      <c r="BQ10" s="506"/>
      <c r="BS10" s="505"/>
      <c r="BT10" s="506">
        <f>BT8-BT9</f>
        <v>693000</v>
      </c>
      <c r="BV10" s="505"/>
      <c r="BW10" s="506">
        <f>BW8-BW9</f>
        <v>2475000</v>
      </c>
      <c r="BY10" s="505"/>
      <c r="BZ10" s="506"/>
    </row>
    <row r="11" spans="1:78" ht="21" x14ac:dyDescent="0.25">
      <c r="A11" s="416"/>
      <c r="B11" s="507"/>
      <c r="C11" s="523"/>
      <c r="D11" s="416"/>
      <c r="E11" s="507"/>
      <c r="F11" s="523"/>
      <c r="G11" s="416"/>
      <c r="H11" s="507"/>
      <c r="I11" s="523"/>
      <c r="J11" s="508"/>
      <c r="K11" s="509"/>
      <c r="L11" s="523"/>
      <c r="M11" s="505" t="s">
        <v>7297</v>
      </c>
      <c r="N11" s="506">
        <v>550000</v>
      </c>
      <c r="O11" s="523"/>
      <c r="P11" s="505"/>
      <c r="Q11" s="506"/>
      <c r="R11" s="523"/>
      <c r="S11" s="416"/>
      <c r="T11" s="507"/>
      <c r="U11" s="523"/>
      <c r="V11" s="505" t="s">
        <v>7322</v>
      </c>
      <c r="W11" s="507">
        <v>875000</v>
      </c>
      <c r="X11" s="523"/>
      <c r="Y11" s="547" t="s">
        <v>7314</v>
      </c>
      <c r="Z11" s="513">
        <v>385000</v>
      </c>
      <c r="AA11" s="523"/>
      <c r="AB11" s="505" t="s">
        <v>7309</v>
      </c>
      <c r="AC11" s="507">
        <v>30000</v>
      </c>
      <c r="AD11" s="523"/>
      <c r="AE11" s="505" t="s">
        <v>7292</v>
      </c>
      <c r="AF11" s="507">
        <v>460000</v>
      </c>
      <c r="AG11" s="523"/>
      <c r="AH11" s="505"/>
      <c r="AI11" s="507"/>
      <c r="AJ11" s="523"/>
      <c r="AK11" s="505"/>
      <c r="AL11" s="507"/>
      <c r="AM11" s="523"/>
      <c r="AN11" s="505"/>
      <c r="AO11" s="507"/>
      <c r="AP11" s="523"/>
      <c r="AQ11" s="505"/>
      <c r="AR11" s="507"/>
      <c r="AS11" s="523"/>
      <c r="AT11" s="505" t="s">
        <v>7208</v>
      </c>
      <c r="AU11" s="507">
        <v>400000</v>
      </c>
      <c r="AV11" s="523"/>
      <c r="AW11" s="505"/>
      <c r="AX11" s="507"/>
      <c r="AY11" s="507"/>
      <c r="AZ11" s="505"/>
      <c r="BA11" s="506"/>
      <c r="BC11" s="505"/>
      <c r="BD11" s="506"/>
      <c r="BE11" s="511"/>
      <c r="BF11" s="505" t="s">
        <v>7209</v>
      </c>
      <c r="BG11" s="507">
        <v>150000</v>
      </c>
      <c r="BI11" s="505"/>
      <c r="BJ11" s="511"/>
      <c r="BK11" s="511"/>
      <c r="BL11" s="505"/>
      <c r="BM11" s="511">
        <f>BM10+BM9</f>
        <v>2617164</v>
      </c>
      <c r="BN11" s="507" t="s">
        <v>7210</v>
      </c>
      <c r="BO11" s="507"/>
      <c r="BP11" s="505"/>
      <c r="BQ11" s="506"/>
      <c r="BS11" s="505"/>
      <c r="BT11" s="506"/>
      <c r="BV11" s="505"/>
      <c r="BW11" s="506"/>
      <c r="BY11" s="505" t="s">
        <v>7211</v>
      </c>
      <c r="BZ11" s="506">
        <v>10000</v>
      </c>
    </row>
    <row r="12" spans="1:78" ht="24.75" customHeight="1" x14ac:dyDescent="0.25">
      <c r="A12" s="505"/>
      <c r="B12" s="506"/>
      <c r="C12" s="523"/>
      <c r="D12" s="505"/>
      <c r="E12" s="506"/>
      <c r="F12" s="523"/>
      <c r="G12" s="505" t="s">
        <v>7376</v>
      </c>
      <c r="H12" s="506">
        <v>1600000</v>
      </c>
      <c r="I12" s="523"/>
      <c r="J12" s="505" t="s">
        <v>7367</v>
      </c>
      <c r="K12" s="506">
        <v>500000</v>
      </c>
      <c r="L12" s="523"/>
      <c r="M12" s="505" t="s">
        <v>7297</v>
      </c>
      <c r="N12" s="515">
        <v>325853</v>
      </c>
      <c r="O12" s="523"/>
      <c r="P12" s="505"/>
      <c r="Q12" s="506"/>
      <c r="R12" s="523"/>
      <c r="S12" s="505" t="s">
        <v>7316</v>
      </c>
      <c r="T12" s="506">
        <v>200000</v>
      </c>
      <c r="U12" s="523"/>
      <c r="V12" s="505" t="s">
        <v>7323</v>
      </c>
      <c r="W12" s="507">
        <v>1500000</v>
      </c>
      <c r="X12" s="523"/>
      <c r="Y12" s="547" t="s">
        <v>7314</v>
      </c>
      <c r="Z12" s="513">
        <v>465000</v>
      </c>
      <c r="AA12" s="523"/>
      <c r="AB12" s="505" t="s">
        <v>7317</v>
      </c>
      <c r="AC12" s="507">
        <v>50000</v>
      </c>
      <c r="AD12" s="523"/>
      <c r="AE12" s="505" t="s">
        <v>7283</v>
      </c>
      <c r="AF12" s="507">
        <v>1500000</v>
      </c>
      <c r="AG12" s="523"/>
      <c r="AH12" s="505"/>
      <c r="AI12" s="507"/>
      <c r="AJ12" s="523"/>
      <c r="AK12" s="505"/>
      <c r="AL12" s="507"/>
      <c r="AM12" s="523"/>
      <c r="AN12" s="505"/>
      <c r="AO12" s="507"/>
      <c r="AP12" s="523"/>
      <c r="AQ12" s="505" t="s">
        <v>7208</v>
      </c>
      <c r="AR12" s="507">
        <v>200000</v>
      </c>
      <c r="AS12" s="523"/>
      <c r="AT12" s="505" t="s">
        <v>7208</v>
      </c>
      <c r="AU12" s="507">
        <v>300000</v>
      </c>
      <c r="AV12" s="523"/>
      <c r="AW12" s="505" t="s">
        <v>7208</v>
      </c>
      <c r="AX12" s="507">
        <v>1000000</v>
      </c>
      <c r="AY12" s="507"/>
      <c r="AZ12" s="505"/>
      <c r="BA12" s="511"/>
      <c r="BC12" s="505"/>
      <c r="BD12" s="511"/>
      <c r="BE12" s="506"/>
      <c r="BF12" s="505" t="s">
        <v>7209</v>
      </c>
      <c r="BG12" s="507">
        <v>200000</v>
      </c>
      <c r="BI12" s="505"/>
      <c r="BJ12" s="506"/>
      <c r="BK12" s="506"/>
      <c r="BL12" s="505"/>
      <c r="BM12" s="506"/>
      <c r="BN12" s="507" t="s">
        <v>7210</v>
      </c>
      <c r="BO12" s="507"/>
      <c r="BP12" s="505" t="s">
        <v>7212</v>
      </c>
      <c r="BQ12" s="507">
        <v>410600</v>
      </c>
      <c r="BS12" s="505"/>
      <c r="BT12" s="506"/>
      <c r="BV12" s="505"/>
      <c r="BW12" s="506"/>
      <c r="BY12" s="505" t="s">
        <v>7213</v>
      </c>
      <c r="BZ12" s="506">
        <v>450000</v>
      </c>
    </row>
    <row r="13" spans="1:78" x14ac:dyDescent="0.25">
      <c r="A13" s="505"/>
      <c r="B13" s="506"/>
      <c r="C13" s="523"/>
      <c r="D13" s="505"/>
      <c r="E13" s="506"/>
      <c r="F13" s="523"/>
      <c r="G13" s="505" t="s">
        <v>7377</v>
      </c>
      <c r="H13" s="535">
        <v>999000</v>
      </c>
      <c r="I13" s="523"/>
      <c r="J13" s="505" t="s">
        <v>7368</v>
      </c>
      <c r="K13" s="506">
        <v>400000</v>
      </c>
      <c r="L13" s="523"/>
      <c r="M13" s="505"/>
      <c r="N13" s="506"/>
      <c r="O13" s="523"/>
      <c r="P13" s="505"/>
      <c r="Q13" s="506"/>
      <c r="R13" s="523"/>
      <c r="S13" s="505" t="s">
        <v>7316</v>
      </c>
      <c r="T13" s="506">
        <v>500000</v>
      </c>
      <c r="U13" s="523"/>
      <c r="V13" s="505" t="s">
        <v>7328</v>
      </c>
      <c r="W13" s="507">
        <v>1050000</v>
      </c>
      <c r="X13" s="523"/>
      <c r="Y13" s="505" t="s">
        <v>7320</v>
      </c>
      <c r="Z13" s="507">
        <v>150000</v>
      </c>
      <c r="AA13" s="523"/>
      <c r="AB13" s="505" t="s">
        <v>7310</v>
      </c>
      <c r="AC13" s="507">
        <v>200000</v>
      </c>
      <c r="AD13" s="523"/>
      <c r="AE13" s="505" t="s">
        <v>7293</v>
      </c>
      <c r="AF13" s="507">
        <v>1000000</v>
      </c>
      <c r="AG13" s="523"/>
      <c r="AH13" s="505" t="s">
        <v>7252</v>
      </c>
      <c r="AI13" s="507">
        <v>1700000</v>
      </c>
      <c r="AJ13" s="523"/>
      <c r="AK13" s="505" t="s">
        <v>7268</v>
      </c>
      <c r="AL13" s="507">
        <v>490000</v>
      </c>
      <c r="AM13" s="523"/>
      <c r="AN13" s="505" t="s">
        <v>7270</v>
      </c>
      <c r="AO13" s="507">
        <v>200000</v>
      </c>
      <c r="AP13" s="523"/>
      <c r="AQ13" s="505" t="s">
        <v>7261</v>
      </c>
      <c r="AR13" s="507">
        <v>150000</v>
      </c>
      <c r="AS13" s="523"/>
      <c r="AT13" s="505" t="s">
        <v>7208</v>
      </c>
      <c r="AU13" s="507">
        <v>387261</v>
      </c>
      <c r="AV13" s="523"/>
      <c r="AW13" s="505" t="s">
        <v>7208</v>
      </c>
      <c r="AX13" s="507">
        <v>500000</v>
      </c>
      <c r="AY13" s="507"/>
      <c r="AZ13" s="505" t="s">
        <v>7214</v>
      </c>
      <c r="BA13" s="506">
        <v>91841</v>
      </c>
      <c r="BC13" s="505"/>
      <c r="BD13" s="506"/>
      <c r="BE13" s="507"/>
      <c r="BF13" s="505" t="s">
        <v>7209</v>
      </c>
      <c r="BG13" s="507">
        <v>250000</v>
      </c>
      <c r="BI13" s="512" t="s">
        <v>7209</v>
      </c>
      <c r="BJ13" s="513">
        <v>350000</v>
      </c>
      <c r="BK13" s="506"/>
      <c r="BL13" s="505" t="s">
        <v>7215</v>
      </c>
      <c r="BM13" s="506">
        <v>100000</v>
      </c>
      <c r="BN13" s="507" t="s">
        <v>7210</v>
      </c>
      <c r="BO13" s="507"/>
      <c r="BP13" s="505" t="s">
        <v>7212</v>
      </c>
      <c r="BQ13" s="507">
        <v>370200</v>
      </c>
      <c r="BS13" s="505" t="s">
        <v>7216</v>
      </c>
      <c r="BT13" s="506">
        <v>400000</v>
      </c>
      <c r="BV13" s="505" t="s">
        <v>7216</v>
      </c>
      <c r="BW13" s="506">
        <v>230000</v>
      </c>
      <c r="BY13" s="505" t="s">
        <v>7213</v>
      </c>
      <c r="BZ13" s="506">
        <v>451500</v>
      </c>
    </row>
    <row r="14" spans="1:78" x14ac:dyDescent="0.25">
      <c r="A14" s="505"/>
      <c r="B14" s="507"/>
      <c r="C14" s="523"/>
      <c r="D14" s="505"/>
      <c r="E14" s="507"/>
      <c r="F14" s="523"/>
      <c r="G14" s="505" t="s">
        <v>7378</v>
      </c>
      <c r="H14" s="535">
        <v>600000</v>
      </c>
      <c r="I14" s="523"/>
      <c r="J14" s="505" t="s">
        <v>7370</v>
      </c>
      <c r="K14" s="506">
        <v>70000</v>
      </c>
      <c r="L14" s="523"/>
      <c r="M14" s="505"/>
      <c r="N14" s="506"/>
      <c r="O14" s="523"/>
      <c r="P14" s="505"/>
      <c r="Q14" s="506"/>
      <c r="R14" s="523"/>
      <c r="S14" s="505" t="s">
        <v>7316</v>
      </c>
      <c r="T14" s="507">
        <v>1098100</v>
      </c>
      <c r="U14" s="523"/>
      <c r="V14" s="505" t="s">
        <v>7328</v>
      </c>
      <c r="W14" s="507">
        <v>895000</v>
      </c>
      <c r="X14" s="523"/>
      <c r="Y14" s="505" t="s">
        <v>7319</v>
      </c>
      <c r="Z14" s="506">
        <v>300000</v>
      </c>
      <c r="AA14" s="523"/>
      <c r="AB14" s="505" t="s">
        <v>7309</v>
      </c>
      <c r="AC14" s="506">
        <v>112000</v>
      </c>
      <c r="AD14" s="523"/>
      <c r="AE14" s="505" t="s">
        <v>7294</v>
      </c>
      <c r="AF14" s="507">
        <v>200000</v>
      </c>
      <c r="AG14" s="523"/>
      <c r="AH14" s="505" t="s">
        <v>7252</v>
      </c>
      <c r="AI14" s="507">
        <v>1000000</v>
      </c>
      <c r="AJ14" s="523"/>
      <c r="AK14" s="505"/>
      <c r="AL14" s="507"/>
      <c r="AM14" s="523"/>
      <c r="AN14" s="505" t="s">
        <v>7208</v>
      </c>
      <c r="AO14" s="507">
        <v>100000</v>
      </c>
      <c r="AP14" s="523"/>
      <c r="AQ14" s="505" t="s">
        <v>7263</v>
      </c>
      <c r="AR14" s="507">
        <v>500000</v>
      </c>
      <c r="AS14" s="523"/>
      <c r="AT14" s="505"/>
      <c r="AU14" s="507"/>
      <c r="AV14" s="523"/>
      <c r="AW14" s="505" t="s">
        <v>7208</v>
      </c>
      <c r="AX14" s="507">
        <v>540000</v>
      </c>
      <c r="AY14" s="507"/>
      <c r="AZ14" s="505" t="s">
        <v>7217</v>
      </c>
      <c r="BA14" s="507">
        <v>100000</v>
      </c>
      <c r="BC14" s="505"/>
      <c r="BD14" s="507"/>
      <c r="BE14" s="507"/>
      <c r="BF14" s="505" t="s">
        <v>7218</v>
      </c>
      <c r="BG14" s="507">
        <v>600000</v>
      </c>
      <c r="BI14" s="512" t="s">
        <v>7209</v>
      </c>
      <c r="BJ14" s="513">
        <v>340000</v>
      </c>
      <c r="BK14" s="507"/>
      <c r="BL14" s="505" t="s">
        <v>7219</v>
      </c>
      <c r="BM14" s="507">
        <v>224000</v>
      </c>
      <c r="BN14" s="507" t="s">
        <v>7210</v>
      </c>
      <c r="BO14" s="507"/>
      <c r="BP14" s="505" t="s">
        <v>7212</v>
      </c>
      <c r="BQ14" s="507">
        <v>275600</v>
      </c>
      <c r="BS14" s="505" t="s">
        <v>7220</v>
      </c>
      <c r="BT14" s="506">
        <v>144795</v>
      </c>
      <c r="BV14" s="505" t="s">
        <v>7221</v>
      </c>
      <c r="BW14" s="506">
        <v>500000</v>
      </c>
      <c r="BY14" s="505" t="s">
        <v>7222</v>
      </c>
      <c r="BZ14" s="506">
        <v>550000</v>
      </c>
    </row>
    <row r="15" spans="1:78" x14ac:dyDescent="0.25">
      <c r="A15" s="505"/>
      <c r="B15" s="507"/>
      <c r="C15" s="523"/>
      <c r="D15" s="505"/>
      <c r="E15" s="507"/>
      <c r="F15" s="523"/>
      <c r="G15" s="505" t="s">
        <v>7379</v>
      </c>
      <c r="H15" s="535">
        <v>657900</v>
      </c>
      <c r="I15" s="523"/>
      <c r="J15" s="505"/>
      <c r="K15" s="506"/>
      <c r="L15" s="523"/>
      <c r="M15" s="508" t="s">
        <v>7242</v>
      </c>
      <c r="N15" s="509">
        <f>SUM(N8:N13)</f>
        <v>1375853</v>
      </c>
      <c r="O15" s="523"/>
      <c r="P15" s="508" t="s">
        <v>7242</v>
      </c>
      <c r="Q15" s="509">
        <f>SUM(Q8:Q13)</f>
        <v>840670</v>
      </c>
      <c r="R15" s="523"/>
      <c r="S15" s="505"/>
      <c r="T15" s="507"/>
      <c r="U15" s="523"/>
      <c r="V15" s="505" t="s">
        <v>7371</v>
      </c>
      <c r="W15" s="507">
        <v>1350000</v>
      </c>
      <c r="X15" s="523"/>
      <c r="Y15" s="505" t="s">
        <v>7315</v>
      </c>
      <c r="Z15" s="506">
        <v>200000</v>
      </c>
      <c r="AA15" s="523"/>
      <c r="AB15" s="505" t="s">
        <v>7305</v>
      </c>
      <c r="AC15" s="507">
        <v>150000</v>
      </c>
      <c r="AD15" s="523"/>
      <c r="AE15" s="534" t="s">
        <v>7307</v>
      </c>
      <c r="AF15" s="535">
        <v>364100</v>
      </c>
      <c r="AG15" s="523"/>
      <c r="AH15" s="505" t="s">
        <v>7283</v>
      </c>
      <c r="AI15" s="507">
        <v>730000</v>
      </c>
      <c r="AJ15" s="523"/>
      <c r="AK15" s="505"/>
      <c r="AL15" s="507"/>
      <c r="AM15" s="523"/>
      <c r="AN15" s="505" t="s">
        <v>7208</v>
      </c>
      <c r="AO15" s="507">
        <v>790000</v>
      </c>
      <c r="AP15" s="523"/>
      <c r="AQ15" s="505" t="s">
        <v>7263</v>
      </c>
      <c r="AR15" s="507">
        <v>300000</v>
      </c>
      <c r="AS15" s="523"/>
      <c r="AT15" s="505"/>
      <c r="AU15" s="507"/>
      <c r="AV15" s="523"/>
      <c r="AW15" s="505"/>
      <c r="AX15" s="507"/>
      <c r="AY15" s="507"/>
      <c r="AZ15" s="505" t="s">
        <v>7223</v>
      </c>
      <c r="BA15" s="507">
        <v>575980</v>
      </c>
      <c r="BC15" s="505"/>
      <c r="BD15" s="507"/>
      <c r="BE15" s="507"/>
      <c r="BF15" s="505" t="s">
        <v>7224</v>
      </c>
      <c r="BG15" s="507">
        <v>250000</v>
      </c>
      <c r="BI15" s="512" t="s">
        <v>7225</v>
      </c>
      <c r="BJ15" s="507">
        <v>330000</v>
      </c>
      <c r="BK15" s="507"/>
      <c r="BL15" s="505" t="s">
        <v>7219</v>
      </c>
      <c r="BM15" s="507">
        <v>33000</v>
      </c>
      <c r="BN15" s="507" t="s">
        <v>7210</v>
      </c>
      <c r="BO15" s="507"/>
      <c r="BP15" s="505"/>
      <c r="BQ15" s="507"/>
      <c r="BS15" s="505" t="s">
        <v>7226</v>
      </c>
      <c r="BT15" s="506">
        <v>100000</v>
      </c>
      <c r="BV15" s="505" t="s">
        <v>7226</v>
      </c>
      <c r="BW15" s="506">
        <v>143600</v>
      </c>
      <c r="BY15" s="505" t="s">
        <v>7227</v>
      </c>
      <c r="BZ15" s="506">
        <v>500000</v>
      </c>
    </row>
    <row r="16" spans="1:78" x14ac:dyDescent="0.25">
      <c r="A16" s="505"/>
      <c r="B16" s="506"/>
      <c r="C16" s="523"/>
      <c r="D16" s="505"/>
      <c r="E16" s="506"/>
      <c r="F16" s="523"/>
      <c r="G16" s="505" t="s">
        <v>7380</v>
      </c>
      <c r="H16" s="535">
        <v>500000</v>
      </c>
      <c r="I16" s="523"/>
      <c r="J16" s="505"/>
      <c r="K16" s="506"/>
      <c r="L16" s="523"/>
      <c r="M16" s="505"/>
      <c r="N16" s="506"/>
      <c r="O16" s="523"/>
      <c r="P16" s="505"/>
      <c r="Q16" s="506"/>
      <c r="R16" s="523"/>
      <c r="S16" s="505"/>
      <c r="T16" s="506"/>
      <c r="U16" s="523"/>
      <c r="V16" s="505" t="s">
        <v>7339</v>
      </c>
      <c r="W16" s="507">
        <v>975000</v>
      </c>
      <c r="X16" s="523"/>
      <c r="Y16" s="505" t="s">
        <v>7316</v>
      </c>
      <c r="Z16" s="506">
        <v>700000</v>
      </c>
      <c r="AA16" s="523"/>
      <c r="AB16" s="505" t="s">
        <v>7305</v>
      </c>
      <c r="AC16" s="507">
        <v>300000</v>
      </c>
      <c r="AD16" s="523"/>
      <c r="AE16" s="505" t="s">
        <v>7308</v>
      </c>
      <c r="AF16" s="506">
        <v>74550</v>
      </c>
      <c r="AG16" s="523"/>
      <c r="AH16" s="505" t="s">
        <v>7283</v>
      </c>
      <c r="AI16" s="507">
        <v>400000</v>
      </c>
      <c r="AJ16" s="523"/>
      <c r="AK16" s="505"/>
      <c r="AL16" s="507"/>
      <c r="AM16" s="523"/>
      <c r="AN16" s="505" t="s">
        <v>7267</v>
      </c>
      <c r="AO16" s="507">
        <v>110000</v>
      </c>
      <c r="AP16" s="523"/>
      <c r="AQ16" s="505" t="s">
        <v>7265</v>
      </c>
      <c r="AR16" s="507">
        <v>300000</v>
      </c>
      <c r="AS16" s="523"/>
      <c r="AT16" s="505"/>
      <c r="AU16" s="507"/>
      <c r="AV16" s="523"/>
      <c r="AW16" s="505"/>
      <c r="AX16" s="507"/>
      <c r="AY16" s="507"/>
      <c r="AZ16" s="508" t="s">
        <v>7228</v>
      </c>
      <c r="BA16" s="510">
        <v>500000</v>
      </c>
      <c r="BC16" s="505"/>
      <c r="BD16" s="507"/>
      <c r="BE16" s="507"/>
      <c r="BF16" s="505" t="s">
        <v>7224</v>
      </c>
      <c r="BG16" s="507">
        <v>60000</v>
      </c>
      <c r="BI16" s="512" t="s">
        <v>7209</v>
      </c>
      <c r="BJ16" s="513">
        <v>320000</v>
      </c>
      <c r="BK16" s="507"/>
      <c r="BL16" s="505" t="s">
        <v>7219</v>
      </c>
      <c r="BM16" s="507">
        <v>100000</v>
      </c>
      <c r="BN16" s="507" t="s">
        <v>7210</v>
      </c>
      <c r="BO16" s="507"/>
      <c r="BP16" s="505"/>
      <c r="BQ16" s="507"/>
      <c r="BS16" s="505" t="s">
        <v>7229</v>
      </c>
      <c r="BT16" s="506">
        <v>48205</v>
      </c>
      <c r="BV16" s="505" t="s">
        <v>7226</v>
      </c>
      <c r="BW16" s="506">
        <v>350000</v>
      </c>
      <c r="BY16" s="505" t="s">
        <v>7230</v>
      </c>
      <c r="BZ16" s="506">
        <v>499500</v>
      </c>
    </row>
    <row r="17" spans="1:78" x14ac:dyDescent="0.25">
      <c r="A17" s="505"/>
      <c r="B17" s="506"/>
      <c r="C17" s="523"/>
      <c r="D17" s="505"/>
      <c r="E17" s="506"/>
      <c r="F17" s="523"/>
      <c r="G17" s="505" t="s">
        <v>7380</v>
      </c>
      <c r="H17" s="535">
        <v>150000</v>
      </c>
      <c r="I17" s="523"/>
      <c r="J17" s="508" t="s">
        <v>7242</v>
      </c>
      <c r="K17" s="509">
        <f>SUM(K12:K16)</f>
        <v>970000</v>
      </c>
      <c r="L17" s="523"/>
      <c r="M17" s="505"/>
      <c r="N17" s="515"/>
      <c r="O17" s="523"/>
      <c r="P17" s="505" t="s">
        <v>7245</v>
      </c>
      <c r="Q17" s="515">
        <f>Q7-Q15</f>
        <v>36103.699999999953</v>
      </c>
      <c r="R17" s="523"/>
      <c r="S17" s="505"/>
      <c r="T17" s="506"/>
      <c r="U17" s="523"/>
      <c r="V17" s="505" t="s">
        <v>7372</v>
      </c>
      <c r="W17" s="507">
        <v>950000</v>
      </c>
      <c r="X17" s="523"/>
      <c r="Y17" s="505" t="s">
        <v>7316</v>
      </c>
      <c r="Z17" s="506">
        <v>300000</v>
      </c>
      <c r="AA17" s="523"/>
      <c r="AB17" s="505" t="s">
        <v>7305</v>
      </c>
      <c r="AC17" s="507">
        <v>102500</v>
      </c>
      <c r="AD17" s="523"/>
      <c r="AE17" s="505" t="s">
        <v>7296</v>
      </c>
      <c r="AF17" s="506">
        <v>500000</v>
      </c>
      <c r="AG17" s="523"/>
      <c r="AH17" s="505" t="s">
        <v>7284</v>
      </c>
      <c r="AI17" s="507">
        <v>111000</v>
      </c>
      <c r="AJ17" s="523"/>
      <c r="AK17" s="505"/>
      <c r="AL17" s="507"/>
      <c r="AM17" s="523"/>
      <c r="AN17" s="527" t="s">
        <v>7271</v>
      </c>
      <c r="AO17" s="528">
        <v>441500</v>
      </c>
      <c r="AP17" s="523"/>
      <c r="AQ17" s="505" t="s">
        <v>7264</v>
      </c>
      <c r="AR17" s="507">
        <v>700000</v>
      </c>
      <c r="AS17" s="523"/>
      <c r="AT17" s="505"/>
      <c r="AU17" s="507"/>
      <c r="AV17" s="523"/>
      <c r="AW17" s="505"/>
      <c r="AX17" s="507"/>
      <c r="AY17" s="507"/>
      <c r="AZ17" s="505" t="s">
        <v>7208</v>
      </c>
      <c r="BA17" s="507">
        <v>1207179</v>
      </c>
      <c r="BC17" s="505"/>
      <c r="BD17" s="507"/>
      <c r="BE17" s="507"/>
      <c r="BF17" s="505" t="s">
        <v>7231</v>
      </c>
      <c r="BG17" s="507">
        <v>65250</v>
      </c>
      <c r="BI17" s="512" t="s">
        <v>7232</v>
      </c>
      <c r="BJ17" s="507">
        <v>310000</v>
      </c>
      <c r="BK17" s="507"/>
      <c r="BL17" s="514" t="s">
        <v>7233</v>
      </c>
      <c r="BM17" s="507">
        <v>100000</v>
      </c>
      <c r="BN17" s="507" t="s">
        <v>7210</v>
      </c>
      <c r="BO17" s="507"/>
      <c r="BP17" s="505"/>
      <c r="BQ17" s="507"/>
      <c r="BS17" s="505"/>
      <c r="BT17" s="506"/>
      <c r="BV17" s="505" t="s">
        <v>7226</v>
      </c>
      <c r="BW17" s="506">
        <v>468530</v>
      </c>
      <c r="BY17" s="505" t="s">
        <v>7230</v>
      </c>
      <c r="BZ17" s="506">
        <v>499000</v>
      </c>
    </row>
    <row r="18" spans="1:78" ht="26.25" customHeight="1" x14ac:dyDescent="0.25">
      <c r="A18" s="505"/>
      <c r="B18" s="506"/>
      <c r="C18" s="523"/>
      <c r="D18" s="505"/>
      <c r="E18" s="506"/>
      <c r="F18" s="523"/>
      <c r="G18" s="505" t="s">
        <v>7380</v>
      </c>
      <c r="H18" s="535">
        <v>350000</v>
      </c>
      <c r="I18" s="523"/>
      <c r="J18" s="505"/>
      <c r="K18" s="506"/>
      <c r="L18" s="523"/>
      <c r="M18" s="505"/>
      <c r="N18" s="515"/>
      <c r="O18" s="523"/>
      <c r="P18" s="505"/>
      <c r="Q18" s="515"/>
      <c r="R18" s="523"/>
      <c r="S18" s="505"/>
      <c r="T18" s="506"/>
      <c r="U18" s="523"/>
      <c r="V18" s="416" t="s">
        <v>7331</v>
      </c>
      <c r="W18" s="507">
        <v>985000</v>
      </c>
      <c r="X18" s="523"/>
      <c r="Y18" s="416" t="s">
        <v>7336</v>
      </c>
      <c r="Z18" s="507">
        <v>200000</v>
      </c>
      <c r="AA18" s="523"/>
      <c r="AB18" s="505"/>
      <c r="AC18" s="506"/>
      <c r="AD18" s="523"/>
      <c r="AE18" s="505" t="s">
        <v>7297</v>
      </c>
      <c r="AF18" s="506">
        <v>85856</v>
      </c>
      <c r="AG18" s="523"/>
      <c r="AH18" s="505"/>
      <c r="AI18" s="507"/>
      <c r="AJ18" s="523"/>
      <c r="AK18" s="505"/>
      <c r="AL18" s="507"/>
      <c r="AM18" s="523"/>
      <c r="AN18" s="505" t="s">
        <v>7208</v>
      </c>
      <c r="AO18" s="507">
        <v>600000</v>
      </c>
      <c r="AP18" s="523"/>
      <c r="AQ18" s="505" t="s">
        <v>7208</v>
      </c>
      <c r="AR18" s="507">
        <v>100000</v>
      </c>
      <c r="AS18" s="523"/>
      <c r="AT18" s="505"/>
      <c r="AU18" s="507"/>
      <c r="AV18" s="523"/>
      <c r="AW18" s="505"/>
      <c r="AX18" s="507"/>
      <c r="AY18" s="507"/>
      <c r="AZ18" s="505"/>
      <c r="BA18" s="507"/>
      <c r="BC18" s="505"/>
      <c r="BD18" s="507"/>
      <c r="BE18" s="507"/>
      <c r="BF18" s="505" t="s">
        <v>7234</v>
      </c>
      <c r="BG18" s="507">
        <v>400000</v>
      </c>
      <c r="BI18" s="512" t="s">
        <v>7232</v>
      </c>
      <c r="BJ18" s="507">
        <v>300000</v>
      </c>
      <c r="BK18" s="507"/>
      <c r="BL18" s="514" t="s">
        <v>7235</v>
      </c>
      <c r="BM18" s="507">
        <v>58800</v>
      </c>
      <c r="BN18" s="507" t="s">
        <v>7210</v>
      </c>
      <c r="BO18" s="507"/>
      <c r="BP18" s="505"/>
      <c r="BQ18" s="507"/>
      <c r="BS18" s="505"/>
      <c r="BT18" s="506"/>
      <c r="BV18" s="505"/>
      <c r="BW18" s="506"/>
      <c r="BY18" s="505" t="s">
        <v>7211</v>
      </c>
      <c r="BZ18" s="506">
        <v>10000</v>
      </c>
    </row>
    <row r="19" spans="1:78" x14ac:dyDescent="0.25">
      <c r="A19" s="505"/>
      <c r="B19" s="506"/>
      <c r="C19" s="523"/>
      <c r="D19" s="505"/>
      <c r="E19" s="506"/>
      <c r="F19" s="523"/>
      <c r="G19" s="505" t="s">
        <v>7381</v>
      </c>
      <c r="H19" s="535">
        <v>146800</v>
      </c>
      <c r="I19" s="523"/>
      <c r="J19" s="505" t="s">
        <v>7245</v>
      </c>
      <c r="K19" s="515">
        <f>K7-K17</f>
        <v>30000</v>
      </c>
      <c r="L19" s="523"/>
      <c r="M19" s="505"/>
      <c r="N19" s="506"/>
      <c r="O19" s="523"/>
      <c r="P19" s="505"/>
      <c r="Q19" s="506"/>
      <c r="R19" s="523"/>
      <c r="S19" s="505"/>
      <c r="T19" s="506"/>
      <c r="U19" s="523"/>
      <c r="V19" s="505"/>
      <c r="W19" s="507">
        <f>W17+W15+W14</f>
        <v>3195000</v>
      </c>
      <c r="X19" s="523"/>
      <c r="Y19" s="416" t="s">
        <v>7334</v>
      </c>
      <c r="Z19" s="507">
        <v>500000</v>
      </c>
      <c r="AA19" s="523"/>
      <c r="AB19" s="505"/>
      <c r="AC19" s="506"/>
      <c r="AD19" s="523"/>
      <c r="AE19" s="505"/>
      <c r="AF19" s="506"/>
      <c r="AG19" s="523"/>
      <c r="AH19" s="505"/>
      <c r="AI19" s="507"/>
      <c r="AJ19" s="523"/>
      <c r="AK19" s="505"/>
      <c r="AL19" s="507"/>
      <c r="AM19" s="523"/>
      <c r="AN19" s="505"/>
      <c r="AO19" s="507"/>
      <c r="AP19" s="523"/>
      <c r="AQ19" s="505" t="s">
        <v>7266</v>
      </c>
      <c r="AR19" s="507">
        <v>95000</v>
      </c>
      <c r="AS19" s="523"/>
      <c r="AT19" s="505"/>
      <c r="AU19" s="507"/>
      <c r="AV19" s="523"/>
      <c r="AW19" s="505"/>
      <c r="AX19" s="507"/>
      <c r="AY19" s="507"/>
      <c r="AZ19" s="505"/>
      <c r="BA19" s="507"/>
      <c r="BC19" s="505"/>
      <c r="BD19" s="507"/>
      <c r="BE19" s="507"/>
      <c r="BF19" s="505" t="s">
        <v>7236</v>
      </c>
      <c r="BG19" s="507">
        <v>200000</v>
      </c>
      <c r="BI19" s="512" t="s">
        <v>7209</v>
      </c>
      <c r="BJ19" s="513">
        <v>280366</v>
      </c>
      <c r="BK19" s="507"/>
      <c r="BL19" s="514" t="s">
        <v>7237</v>
      </c>
      <c r="BM19" s="507">
        <v>100000</v>
      </c>
      <c r="BN19" s="507" t="s">
        <v>7210</v>
      </c>
      <c r="BO19" s="507"/>
      <c r="BP19" s="505"/>
      <c r="BQ19" s="507"/>
      <c r="BS19" s="505"/>
      <c r="BT19" s="506"/>
      <c r="BV19" s="505"/>
      <c r="BW19" s="506"/>
      <c r="BY19" s="505" t="s">
        <v>7238</v>
      </c>
      <c r="BZ19" s="506">
        <v>500000</v>
      </c>
    </row>
    <row r="20" spans="1:78" x14ac:dyDescent="0.25">
      <c r="A20" s="505"/>
      <c r="B20" s="506"/>
      <c r="C20" s="523"/>
      <c r="D20" s="505"/>
      <c r="E20" s="506"/>
      <c r="F20" s="523"/>
      <c r="G20" s="505" t="s">
        <v>7382</v>
      </c>
      <c r="H20" s="535">
        <v>200000</v>
      </c>
      <c r="I20" s="523"/>
      <c r="J20" s="505"/>
      <c r="K20" s="515"/>
      <c r="L20" s="523"/>
      <c r="O20" s="523"/>
      <c r="R20" s="523"/>
      <c r="S20" s="416"/>
      <c r="T20" s="507"/>
      <c r="U20" s="523"/>
      <c r="V20" s="505"/>
      <c r="W20" s="507"/>
      <c r="X20" s="523"/>
      <c r="Y20" s="505" t="s">
        <v>7329</v>
      </c>
      <c r="Z20" s="507">
        <v>1000000</v>
      </c>
      <c r="AA20" s="523"/>
      <c r="AB20" s="505"/>
      <c r="AC20" s="506"/>
      <c r="AD20" s="523"/>
      <c r="AE20" s="505"/>
      <c r="AF20" s="506"/>
      <c r="AG20" s="523"/>
      <c r="AH20" s="505"/>
      <c r="AI20" s="507"/>
      <c r="AJ20" s="523"/>
      <c r="AK20" s="505"/>
      <c r="AL20" s="506"/>
      <c r="AM20" s="523"/>
      <c r="AN20" s="505"/>
      <c r="AO20" s="507"/>
      <c r="AP20" s="523"/>
      <c r="AQ20" s="505" t="s">
        <v>7269</v>
      </c>
      <c r="AR20" s="507">
        <v>300000</v>
      </c>
      <c r="AS20" s="523"/>
      <c r="AT20" s="505"/>
      <c r="AU20" s="506"/>
      <c r="AV20" s="523"/>
      <c r="AW20" s="505"/>
      <c r="AX20" s="506"/>
      <c r="AY20" s="506"/>
      <c r="AZ20" s="505"/>
      <c r="BA20" s="507"/>
      <c r="BC20" s="505"/>
      <c r="BD20" s="507"/>
      <c r="BE20" s="507"/>
      <c r="BF20" s="505"/>
      <c r="BG20" s="506"/>
      <c r="BI20" s="512" t="s">
        <v>7239</v>
      </c>
      <c r="BJ20" s="507">
        <v>245000</v>
      </c>
      <c r="BK20" s="507"/>
      <c r="BL20" s="505" t="s">
        <v>7240</v>
      </c>
      <c r="BM20" s="507">
        <v>71500</v>
      </c>
      <c r="BN20" s="507" t="s">
        <v>7210</v>
      </c>
      <c r="BO20" s="507"/>
      <c r="BP20" s="505"/>
      <c r="BQ20" s="507"/>
      <c r="BS20" s="505"/>
      <c r="BT20" s="506"/>
      <c r="BV20" s="505"/>
      <c r="BW20" s="506"/>
      <c r="BY20" s="505" t="s">
        <v>7238</v>
      </c>
      <c r="BZ20" s="506">
        <v>500000</v>
      </c>
    </row>
    <row r="21" spans="1:78" x14ac:dyDescent="0.25">
      <c r="A21" s="505"/>
      <c r="B21" s="506"/>
      <c r="C21" s="523"/>
      <c r="D21" s="505"/>
      <c r="E21" s="506"/>
      <c r="F21" s="523"/>
      <c r="G21" s="505" t="s">
        <v>7386</v>
      </c>
      <c r="H21" s="535">
        <v>500000</v>
      </c>
      <c r="I21" s="523"/>
      <c r="J21" s="505"/>
      <c r="K21" s="506"/>
      <c r="L21" s="523"/>
      <c r="O21" s="523"/>
      <c r="R21" s="523"/>
      <c r="S21" s="416"/>
      <c r="T21" s="507"/>
      <c r="U21" s="523"/>
      <c r="V21" s="505"/>
      <c r="W21" s="507">
        <f>SUM(W11:W20)</f>
        <v>11775000</v>
      </c>
      <c r="X21" s="523"/>
      <c r="Y21" s="505" t="s">
        <v>7330</v>
      </c>
      <c r="Z21" s="506">
        <v>484000</v>
      </c>
      <c r="AA21" s="523"/>
      <c r="AB21" s="505"/>
      <c r="AC21" s="506"/>
      <c r="AD21" s="523"/>
      <c r="AE21" s="505"/>
      <c r="AF21" s="506"/>
      <c r="AG21" s="523"/>
      <c r="AH21" s="505"/>
      <c r="AI21" s="506"/>
      <c r="AJ21" s="523"/>
      <c r="AK21" s="505"/>
      <c r="AL21" s="506"/>
      <c r="AM21" s="523"/>
      <c r="AN21" s="505"/>
      <c r="AO21" s="506"/>
      <c r="AP21" s="523"/>
      <c r="AQ21" s="505" t="s">
        <v>7198</v>
      </c>
      <c r="AR21" s="506">
        <v>300000</v>
      </c>
      <c r="AS21" s="523"/>
      <c r="AT21" s="505"/>
      <c r="AU21" s="506"/>
      <c r="AV21" s="523"/>
      <c r="AW21" s="505"/>
      <c r="AX21" s="506"/>
      <c r="AY21" s="506"/>
      <c r="AZ21" s="505"/>
      <c r="BA21" s="506"/>
      <c r="BC21" s="505"/>
      <c r="BD21" s="506"/>
      <c r="BE21" s="507"/>
      <c r="BF21" s="505"/>
      <c r="BG21" s="506"/>
      <c r="BI21" s="505"/>
      <c r="BJ21" s="507"/>
      <c r="BK21" s="507"/>
      <c r="BL21" s="505" t="s">
        <v>7241</v>
      </c>
      <c r="BM21" s="507">
        <v>122500</v>
      </c>
      <c r="BN21" s="507" t="s">
        <v>7210</v>
      </c>
      <c r="BO21" s="507"/>
      <c r="BP21" s="505"/>
      <c r="BQ21" s="507"/>
      <c r="BS21" s="505"/>
      <c r="BT21" s="506"/>
      <c r="BV21" s="505"/>
      <c r="BW21" s="506"/>
      <c r="BY21" s="505"/>
      <c r="BZ21" s="506"/>
    </row>
    <row r="22" spans="1:78" x14ac:dyDescent="0.25">
      <c r="A22" s="505"/>
      <c r="B22" s="506"/>
      <c r="C22" s="524"/>
      <c r="D22" s="505"/>
      <c r="E22" s="506"/>
      <c r="F22" s="524"/>
      <c r="G22" s="505"/>
      <c r="H22" s="506"/>
      <c r="I22" s="524"/>
      <c r="L22" s="524"/>
      <c r="O22" s="524"/>
      <c r="R22" s="524"/>
      <c r="S22" s="505"/>
      <c r="T22" s="507"/>
      <c r="U22" s="524"/>
      <c r="V22" s="505"/>
      <c r="W22" s="507"/>
      <c r="X22" s="524"/>
      <c r="Y22" s="505" t="s">
        <v>7330</v>
      </c>
      <c r="Z22" s="506">
        <v>521800</v>
      </c>
      <c r="AA22" s="524"/>
      <c r="AB22" s="505"/>
      <c r="AC22" s="506"/>
      <c r="AD22" s="524"/>
      <c r="AE22" s="505"/>
      <c r="AF22" s="506"/>
      <c r="AG22" s="524"/>
      <c r="AH22" s="505"/>
      <c r="AI22" s="506"/>
      <c r="AJ22" s="524"/>
      <c r="AK22" s="508" t="s">
        <v>7242</v>
      </c>
      <c r="AL22" s="509">
        <f>SUM(AL7:AL20)</f>
        <v>490000</v>
      </c>
      <c r="AM22" s="524"/>
      <c r="AN22" s="505"/>
      <c r="AO22" s="506"/>
      <c r="AP22" s="524"/>
      <c r="AQ22" s="508" t="s">
        <v>7242</v>
      </c>
      <c r="AR22" s="509">
        <f>SUM(AR12:AR21)</f>
        <v>2945000</v>
      </c>
      <c r="AS22" s="524"/>
      <c r="AT22" s="508" t="s">
        <v>7242</v>
      </c>
      <c r="AU22" s="509">
        <f>SUM(AU7:AU20)</f>
        <v>1087261</v>
      </c>
      <c r="AV22" s="524"/>
      <c r="AW22" s="508" t="s">
        <v>7242</v>
      </c>
      <c r="AX22" s="509">
        <f>SUM(AX7:AX20)</f>
        <v>2040000</v>
      </c>
      <c r="AY22" s="509"/>
      <c r="AZ22" s="508" t="s">
        <v>7242</v>
      </c>
      <c r="BA22" s="509">
        <f>SUM(BA13:BA21)</f>
        <v>2475000</v>
      </c>
      <c r="BC22" s="508" t="s">
        <v>7242</v>
      </c>
      <c r="BD22" s="509">
        <f>SUM(BD14:BD20)</f>
        <v>0</v>
      </c>
      <c r="BE22" s="507"/>
      <c r="BF22" s="508" t="s">
        <v>7242</v>
      </c>
      <c r="BG22" s="509">
        <f>SUM(BG7:BG20)</f>
        <v>3288450</v>
      </c>
      <c r="BI22" s="505"/>
      <c r="BJ22" s="507"/>
      <c r="BK22" s="507"/>
      <c r="BL22" s="505" t="s">
        <v>7243</v>
      </c>
      <c r="BM22" s="507">
        <v>28500</v>
      </c>
      <c r="BN22" s="507" t="s">
        <v>7210</v>
      </c>
      <c r="BO22" s="507"/>
      <c r="BP22" s="505"/>
      <c r="BQ22" s="507"/>
      <c r="BS22" s="505" t="s">
        <v>7242</v>
      </c>
      <c r="BT22" s="506">
        <f>SUM(BT13:BT21)</f>
        <v>693000</v>
      </c>
      <c r="BV22" s="505" t="s">
        <v>7242</v>
      </c>
      <c r="BW22" s="506">
        <f>SUM(BW13:BW21)</f>
        <v>1692130</v>
      </c>
      <c r="BY22" s="505" t="s">
        <v>7242</v>
      </c>
      <c r="BZ22" s="506">
        <f>SUM(BZ11:BZ21)</f>
        <v>3970000</v>
      </c>
    </row>
    <row r="23" spans="1:78" x14ac:dyDescent="0.25">
      <c r="A23" s="505"/>
      <c r="B23" s="506"/>
      <c r="C23" s="523"/>
      <c r="D23" s="505"/>
      <c r="E23" s="506"/>
      <c r="F23" s="523"/>
      <c r="G23" s="505"/>
      <c r="H23" s="506"/>
      <c r="I23" s="523"/>
      <c r="L23" s="523"/>
      <c r="O23" s="523"/>
      <c r="R23" s="523"/>
      <c r="S23" s="505"/>
      <c r="T23" s="506"/>
      <c r="U23" s="523"/>
      <c r="V23" s="505"/>
      <c r="W23" s="506"/>
      <c r="X23" s="523"/>
      <c r="Y23" s="505" t="s">
        <v>7316</v>
      </c>
      <c r="Z23" s="506">
        <v>1050000</v>
      </c>
      <c r="AA23" s="523"/>
      <c r="AB23" s="508" t="s">
        <v>7242</v>
      </c>
      <c r="AC23" s="509">
        <f>SUM(AC10:AC21)</f>
        <v>944500</v>
      </c>
      <c r="AD23" s="523"/>
      <c r="AE23" s="508" t="s">
        <v>7242</v>
      </c>
      <c r="AF23" s="509">
        <f>SUM(AF8:AF21)</f>
        <v>4884506</v>
      </c>
      <c r="AG23" s="523"/>
      <c r="AH23" s="508" t="s">
        <v>7242</v>
      </c>
      <c r="AI23" s="509">
        <f>SUM(AI8:AI21)</f>
        <v>3941000</v>
      </c>
      <c r="AJ23" s="523"/>
      <c r="AK23" s="505"/>
      <c r="AL23" s="506"/>
      <c r="AM23" s="523"/>
      <c r="AN23" s="508" t="s">
        <v>7242</v>
      </c>
      <c r="AO23" s="509">
        <f>SUM(AO8:AO21)</f>
        <v>2241500</v>
      </c>
      <c r="AP23" s="523"/>
      <c r="AQ23" s="505"/>
      <c r="AR23" s="506"/>
      <c r="AS23" s="523"/>
      <c r="AT23" s="505"/>
      <c r="AU23" s="506"/>
      <c r="AV23" s="523"/>
      <c r="AW23" s="505"/>
      <c r="AX23" s="506"/>
      <c r="AY23" s="506"/>
      <c r="AZ23" s="505"/>
      <c r="BA23" s="506"/>
      <c r="BC23" s="505"/>
      <c r="BD23" s="506"/>
      <c r="BE23" s="507"/>
      <c r="BF23" s="505"/>
      <c r="BG23" s="506"/>
      <c r="BI23" s="505"/>
      <c r="BJ23" s="507"/>
      <c r="BK23" s="507"/>
      <c r="BL23" s="505" t="s">
        <v>7244</v>
      </c>
      <c r="BM23" s="507">
        <v>153500</v>
      </c>
      <c r="BN23" s="507" t="s">
        <v>7210</v>
      </c>
      <c r="BO23" s="507"/>
      <c r="BP23" s="505"/>
      <c r="BQ23" s="507"/>
      <c r="BS23" s="505"/>
      <c r="BT23" s="506"/>
      <c r="BV23" s="505"/>
      <c r="BW23" s="506"/>
      <c r="BY23" s="505"/>
      <c r="BZ23" s="506"/>
    </row>
    <row r="24" spans="1:78" x14ac:dyDescent="0.25">
      <c r="A24" s="505"/>
      <c r="B24" s="506"/>
      <c r="C24" s="525"/>
      <c r="D24" s="505"/>
      <c r="E24" s="506"/>
      <c r="F24" s="525"/>
      <c r="G24" s="505"/>
      <c r="H24" s="506"/>
      <c r="I24" s="525"/>
      <c r="L24" s="525"/>
      <c r="O24" s="525"/>
      <c r="R24" s="525"/>
      <c r="S24" s="505"/>
      <c r="T24" s="506"/>
      <c r="U24" s="525"/>
      <c r="V24" s="505"/>
      <c r="W24" s="506"/>
      <c r="X24" s="525"/>
      <c r="Y24" s="505" t="s">
        <v>7316</v>
      </c>
      <c r="Z24" s="506">
        <v>500000</v>
      </c>
      <c r="AA24" s="525"/>
      <c r="AB24" s="505"/>
      <c r="AC24" s="506"/>
      <c r="AD24" s="525"/>
      <c r="AE24" s="505"/>
      <c r="AF24" s="506"/>
      <c r="AG24" s="525"/>
      <c r="AH24" s="505"/>
      <c r="AI24" s="506"/>
      <c r="AJ24" s="525"/>
      <c r="AK24" s="505" t="s">
        <v>7245</v>
      </c>
      <c r="AL24" s="515">
        <f>AL6-AL22</f>
        <v>10000</v>
      </c>
      <c r="AM24" s="525"/>
      <c r="AN24" s="505"/>
      <c r="AO24" s="506"/>
      <c r="AP24" s="525"/>
      <c r="AQ24" s="505" t="s">
        <v>7245</v>
      </c>
      <c r="AR24" s="515">
        <f>AR10-AR22</f>
        <v>25000</v>
      </c>
      <c r="AS24" s="525"/>
      <c r="AT24" s="505" t="s">
        <v>7256</v>
      </c>
      <c r="AU24" s="515">
        <v>295262</v>
      </c>
      <c r="AV24" s="525"/>
      <c r="AW24" s="505" t="s">
        <v>7245</v>
      </c>
      <c r="AX24" s="515">
        <f>AX6-AX22</f>
        <v>295261.5</v>
      </c>
      <c r="AY24" s="515"/>
      <c r="AZ24" s="505" t="s">
        <v>7245</v>
      </c>
      <c r="BA24" s="515">
        <f>BA10-BA22</f>
        <v>0</v>
      </c>
      <c r="BC24" s="505" t="s">
        <v>7245</v>
      </c>
      <c r="BD24" s="515">
        <f>BD10-BD22</f>
        <v>310365</v>
      </c>
      <c r="BE24" s="507"/>
      <c r="BF24" s="505" t="s">
        <v>7245</v>
      </c>
      <c r="BG24" s="515">
        <f>BG6-BG22</f>
        <v>268805.12999999989</v>
      </c>
      <c r="BI24" s="505"/>
      <c r="BJ24" s="507"/>
      <c r="BK24" s="507"/>
      <c r="BL24" s="505" t="s">
        <v>7246</v>
      </c>
      <c r="BM24" s="507">
        <v>200000</v>
      </c>
      <c r="BN24" s="507" t="s">
        <v>7210</v>
      </c>
      <c r="BO24" s="507"/>
      <c r="BP24" s="505"/>
      <c r="BQ24" s="507"/>
      <c r="BS24" s="505"/>
      <c r="BT24" s="507"/>
      <c r="BV24" s="505" t="s">
        <v>7245</v>
      </c>
      <c r="BW24" s="506">
        <f>BW10-BW22</f>
        <v>782870</v>
      </c>
      <c r="BY24" s="505" t="s">
        <v>7245</v>
      </c>
      <c r="BZ24" s="506">
        <f>BZ8-BZ22</f>
        <v>1277000</v>
      </c>
    </row>
    <row r="25" spans="1:78" x14ac:dyDescent="0.25">
      <c r="A25" s="508" t="s">
        <v>7242</v>
      </c>
      <c r="B25" s="509">
        <f>SUM(B12:B24)</f>
        <v>0</v>
      </c>
      <c r="C25" s="523"/>
      <c r="D25" s="508" t="s">
        <v>7242</v>
      </c>
      <c r="E25" s="509">
        <f>SUM(E12:E24)</f>
        <v>0</v>
      </c>
      <c r="F25" s="523"/>
      <c r="G25" s="508" t="s">
        <v>7242</v>
      </c>
      <c r="H25" s="509">
        <f>SUM(H12:H24)</f>
        <v>5703700</v>
      </c>
      <c r="I25" s="523"/>
      <c r="L25" s="523"/>
      <c r="O25" s="523"/>
      <c r="R25" s="523"/>
      <c r="S25" s="505"/>
      <c r="T25" s="506"/>
      <c r="U25" s="523"/>
      <c r="V25" s="505"/>
      <c r="W25" s="506"/>
      <c r="X25" s="523"/>
      <c r="Y25" s="505" t="s">
        <v>7337</v>
      </c>
      <c r="Z25" s="506">
        <v>200000</v>
      </c>
      <c r="AA25" s="523"/>
      <c r="AB25" s="505" t="s">
        <v>7245</v>
      </c>
      <c r="AC25" s="515">
        <f>AC9-AC23</f>
        <v>73400</v>
      </c>
      <c r="AD25" s="523"/>
      <c r="AE25" s="505" t="s">
        <v>7245</v>
      </c>
      <c r="AF25" s="515">
        <f>AF7-AF23</f>
        <v>8899.660000000149</v>
      </c>
      <c r="AG25" s="523"/>
      <c r="AH25" s="505" t="s">
        <v>7245</v>
      </c>
      <c r="AI25" s="515">
        <f>AI7-AI23</f>
        <v>19000</v>
      </c>
      <c r="AJ25" s="523"/>
      <c r="AK25" s="505"/>
      <c r="AL25" s="506"/>
      <c r="AM25" s="523"/>
      <c r="AN25" s="505" t="s">
        <v>7245</v>
      </c>
      <c r="AO25" s="515">
        <f>AO7-AO23</f>
        <v>728500</v>
      </c>
      <c r="AP25" s="523"/>
      <c r="AQ25" s="505"/>
      <c r="AR25" s="506"/>
      <c r="AS25" s="523"/>
      <c r="AT25" s="505"/>
      <c r="AU25" s="506"/>
      <c r="AV25" s="523"/>
      <c r="AW25" s="505"/>
      <c r="AX25" s="506"/>
      <c r="AY25" s="506"/>
      <c r="AZ25" s="505" t="s">
        <v>7247</v>
      </c>
      <c r="BA25" s="506">
        <v>29170</v>
      </c>
      <c r="BC25" s="505" t="s">
        <v>7247</v>
      </c>
      <c r="BD25" s="506">
        <f>BG24</f>
        <v>268805.12999999989</v>
      </c>
      <c r="BE25" s="507"/>
      <c r="BF25" s="505"/>
      <c r="BG25" s="506"/>
      <c r="BI25" s="505"/>
      <c r="BJ25" s="507"/>
      <c r="BK25" s="507"/>
      <c r="BL25" s="505" t="s">
        <v>7248</v>
      </c>
      <c r="BM25" s="507">
        <v>50000</v>
      </c>
      <c r="BN25" s="507" t="s">
        <v>7210</v>
      </c>
      <c r="BO25" s="507"/>
      <c r="BP25" s="505"/>
      <c r="BQ25" s="506"/>
      <c r="BT25" s="507"/>
      <c r="BW25" s="506"/>
      <c r="BZ25" s="506">
        <v>1275000</v>
      </c>
    </row>
    <row r="26" spans="1:78" ht="21" x14ac:dyDescent="0.25">
      <c r="A26" s="505"/>
      <c r="B26" s="506"/>
      <c r="C26" s="523"/>
      <c r="D26" s="505"/>
      <c r="E26" s="506"/>
      <c r="F26" s="523"/>
      <c r="G26" s="505"/>
      <c r="H26" s="506"/>
      <c r="I26" s="523"/>
      <c r="L26" s="523"/>
      <c r="O26" s="523"/>
      <c r="R26" s="523"/>
      <c r="S26" s="505"/>
      <c r="T26" s="506"/>
      <c r="U26" s="523"/>
      <c r="V26" s="508"/>
      <c r="W26" s="509"/>
      <c r="X26" s="523"/>
      <c r="Y26" s="505" t="s">
        <v>7316</v>
      </c>
      <c r="Z26" s="506">
        <v>500000</v>
      </c>
      <c r="AA26" s="523"/>
      <c r="AB26" s="505"/>
      <c r="AC26" s="515"/>
      <c r="AD26" s="523"/>
      <c r="AE26" s="505" t="s">
        <v>7245</v>
      </c>
      <c r="AF26" s="515">
        <v>19000</v>
      </c>
      <c r="AG26" s="523"/>
      <c r="AH26" s="505"/>
      <c r="AI26" s="506"/>
      <c r="AJ26" s="523"/>
      <c r="AK26" s="505"/>
      <c r="AL26" s="506"/>
      <c r="AM26" s="523"/>
      <c r="AN26" s="505"/>
      <c r="AO26" s="506"/>
      <c r="AP26" s="523"/>
      <c r="AQ26" s="505"/>
      <c r="AR26" s="506"/>
      <c r="AS26" s="523"/>
      <c r="AT26" s="505" t="s">
        <v>7257</v>
      </c>
      <c r="AU26" s="506" t="s">
        <v>65</v>
      </c>
      <c r="AV26" s="523"/>
      <c r="AW26" s="505"/>
      <c r="AX26" s="506"/>
      <c r="AY26" s="506"/>
      <c r="AZ26" s="516" t="s">
        <v>7249</v>
      </c>
      <c r="BA26" s="517">
        <f>BA25+BA24</f>
        <v>29170</v>
      </c>
      <c r="BC26" s="516" t="s">
        <v>7249</v>
      </c>
      <c r="BD26" s="517">
        <f>BD25+BD24</f>
        <v>579170.12999999989</v>
      </c>
      <c r="BE26" s="507"/>
      <c r="BF26" s="505"/>
      <c r="BG26" s="506"/>
      <c r="BI26" s="505"/>
      <c r="BJ26" s="507"/>
      <c r="BK26" s="507"/>
      <c r="BL26" s="512" t="s">
        <v>7250</v>
      </c>
      <c r="BM26" s="507">
        <v>300000</v>
      </c>
      <c r="BN26" s="507"/>
      <c r="BO26" s="507"/>
      <c r="BP26" s="505"/>
      <c r="BQ26" s="506"/>
      <c r="BT26" s="446"/>
    </row>
    <row r="27" spans="1:78" x14ac:dyDescent="0.25">
      <c r="A27" s="505" t="s">
        <v>7245</v>
      </c>
      <c r="B27" s="515">
        <f>B9-B25</f>
        <v>6904315.4400000004</v>
      </c>
      <c r="C27" s="523"/>
      <c r="D27" s="505" t="s">
        <v>7245</v>
      </c>
      <c r="E27" s="515">
        <f>E9-E25</f>
        <v>9815916.3300000001</v>
      </c>
      <c r="F27" s="523"/>
      <c r="G27" s="505" t="s">
        <v>7245</v>
      </c>
      <c r="H27" s="515">
        <f>H9-H25</f>
        <v>926297.33000000007</v>
      </c>
      <c r="I27" s="523"/>
      <c r="L27" s="523"/>
      <c r="O27" s="523"/>
      <c r="R27" s="523"/>
      <c r="S27" s="505"/>
      <c r="T27" s="506"/>
      <c r="U27" s="523"/>
      <c r="V27" s="505"/>
      <c r="W27" s="506"/>
      <c r="X27" s="523"/>
      <c r="Y27" s="505" t="s">
        <v>7338</v>
      </c>
      <c r="Z27" s="506">
        <v>87000</v>
      </c>
      <c r="AA27" s="523"/>
      <c r="AB27" s="505"/>
      <c r="AC27" s="506"/>
      <c r="AD27" s="523"/>
      <c r="AE27" s="505"/>
      <c r="AF27" s="506">
        <f>AF26+AF25</f>
        <v>27899.660000000149</v>
      </c>
      <c r="AG27" s="523"/>
      <c r="AH27" s="505"/>
      <c r="AI27" s="506"/>
      <c r="AJ27" s="523"/>
      <c r="AK27" s="505"/>
      <c r="AL27" s="506"/>
      <c r="AM27" s="523"/>
      <c r="AN27" s="505"/>
      <c r="AO27" s="506"/>
      <c r="AP27" s="523"/>
      <c r="AQ27" s="505"/>
      <c r="AR27" s="506"/>
      <c r="AS27" s="523"/>
      <c r="AT27" s="505"/>
      <c r="AU27" s="506"/>
      <c r="AV27" s="523"/>
      <c r="BC27" s="442" t="s">
        <v>7251</v>
      </c>
      <c r="BD27" s="443">
        <v>550000</v>
      </c>
      <c r="BE27" s="518"/>
      <c r="BI27" s="505"/>
      <c r="BJ27" s="506"/>
      <c r="BK27" s="506"/>
      <c r="BL27" s="505" t="s">
        <v>7252</v>
      </c>
      <c r="BM27" s="506">
        <v>250364</v>
      </c>
      <c r="BN27" s="510" t="s">
        <v>7210</v>
      </c>
      <c r="BO27" s="510"/>
      <c r="BP27" s="508" t="s">
        <v>7242</v>
      </c>
      <c r="BQ27" s="509">
        <f>SUM(BQ11:BQ26)</f>
        <v>1056400</v>
      </c>
    </row>
    <row r="28" spans="1:78" x14ac:dyDescent="0.25">
      <c r="S28" s="508" t="s">
        <v>7242</v>
      </c>
      <c r="T28" s="509">
        <f>SUM(T12:T27)</f>
        <v>1798100</v>
      </c>
      <c r="V28" s="505"/>
      <c r="W28" s="515"/>
      <c r="Y28" s="505" t="s">
        <v>7316</v>
      </c>
      <c r="Z28" s="506">
        <v>722500</v>
      </c>
      <c r="AB28" s="505"/>
      <c r="AC28" s="506">
        <f>AC14+AC13+AC12+AC11</f>
        <v>392000</v>
      </c>
      <c r="AE28" s="505"/>
      <c r="AF28" s="506"/>
      <c r="AH28" s="505"/>
      <c r="AI28" s="506"/>
      <c r="AK28" s="442" t="s">
        <v>7272</v>
      </c>
      <c r="AL28" s="443">
        <v>29170</v>
      </c>
      <c r="AN28" s="505"/>
      <c r="AO28" s="506"/>
      <c r="BC28" s="442" t="s">
        <v>7245</v>
      </c>
      <c r="BD28" s="443">
        <f>BD26-BD27</f>
        <v>29170.129999999888</v>
      </c>
      <c r="BE28" s="506"/>
      <c r="BI28" s="505"/>
      <c r="BJ28" s="506"/>
      <c r="BK28" s="506"/>
      <c r="BL28" s="505" t="s">
        <v>7253</v>
      </c>
      <c r="BM28" s="506">
        <v>725000</v>
      </c>
      <c r="BN28" s="507" t="s">
        <v>7210</v>
      </c>
      <c r="BO28" s="507"/>
      <c r="BP28" s="505"/>
      <c r="BQ28" s="506"/>
    </row>
    <row r="29" spans="1:78" ht="21" x14ac:dyDescent="0.25">
      <c r="A29" s="442" t="s">
        <v>7387</v>
      </c>
      <c r="B29" s="565">
        <f>B27+E27+H27+K19</f>
        <v>17676529.100000001</v>
      </c>
      <c r="C29" s="523"/>
      <c r="F29" s="523"/>
      <c r="I29" s="523"/>
      <c r="L29" s="523"/>
      <c r="O29" s="523"/>
      <c r="R29" s="523"/>
      <c r="S29" s="505"/>
      <c r="T29" s="506"/>
      <c r="U29" s="523"/>
      <c r="V29" s="505"/>
      <c r="W29" s="515"/>
      <c r="X29" s="523"/>
      <c r="Y29" s="505"/>
      <c r="Z29" s="506"/>
      <c r="AA29" s="523"/>
      <c r="AC29" s="443">
        <f>AC13+AC14+AC11+AF16</f>
        <v>416550</v>
      </c>
      <c r="AD29" s="523"/>
      <c r="AG29" s="523"/>
      <c r="AJ29" s="523"/>
      <c r="AK29" s="442" t="s">
        <v>7273</v>
      </c>
      <c r="AL29" s="506">
        <f>AR24</f>
        <v>25000</v>
      </c>
      <c r="AM29" s="523"/>
      <c r="AP29" s="523"/>
      <c r="AQ29" s="505"/>
      <c r="AR29" s="506"/>
      <c r="AS29" s="523"/>
      <c r="AT29" s="505"/>
      <c r="AU29" s="506"/>
      <c r="AV29" s="523"/>
      <c r="AW29" s="519"/>
      <c r="AX29" s="506"/>
      <c r="AY29" s="520"/>
      <c r="BC29" s="505"/>
      <c r="BD29" s="506"/>
      <c r="BE29" s="506"/>
      <c r="BF29" s="505"/>
      <c r="BG29" s="506"/>
      <c r="BI29" s="505"/>
      <c r="BJ29" s="506"/>
      <c r="BK29" s="506"/>
      <c r="BL29" s="505"/>
      <c r="BM29" s="506"/>
      <c r="BN29" s="507"/>
      <c r="BO29" s="507"/>
      <c r="BP29" s="505" t="s">
        <v>7245</v>
      </c>
      <c r="BQ29" s="506">
        <f>BQ9-BQ27</f>
        <v>143600</v>
      </c>
      <c r="BS29" s="521"/>
    </row>
    <row r="30" spans="1:78" x14ac:dyDescent="0.25">
      <c r="S30" s="505" t="s">
        <v>7245</v>
      </c>
      <c r="T30" s="515">
        <f>T9-T28</f>
        <v>-12.5</v>
      </c>
      <c r="V30" s="505"/>
      <c r="W30" s="506"/>
      <c r="Y30" s="508" t="s">
        <v>7242</v>
      </c>
      <c r="Z30" s="509">
        <f>SUM(Z8:Z29)</f>
        <v>8902300</v>
      </c>
      <c r="AB30" s="505"/>
      <c r="AC30" s="506">
        <f>AC29-AF16</f>
        <v>342000</v>
      </c>
      <c r="AE30" s="505"/>
      <c r="AF30" s="506"/>
      <c r="AH30" s="505"/>
      <c r="AI30" s="506"/>
      <c r="AK30" s="442" t="s">
        <v>7274</v>
      </c>
      <c r="AL30" s="443">
        <f>AO25</f>
        <v>728500</v>
      </c>
      <c r="AN30" s="505"/>
      <c r="AO30" s="506"/>
      <c r="BE30" s="509"/>
      <c r="BI30" s="508" t="s">
        <v>7242</v>
      </c>
      <c r="BJ30" s="509">
        <f>SUM(BJ13:BJ28)</f>
        <v>2475366</v>
      </c>
      <c r="BK30" s="509"/>
      <c r="BL30" s="508" t="s">
        <v>7242</v>
      </c>
      <c r="BM30" s="509">
        <f>SUM(BM13:BM28)</f>
        <v>2617164</v>
      </c>
      <c r="BN30" s="522"/>
      <c r="BO30" s="522"/>
      <c r="BQ30" s="506"/>
      <c r="BY30" s="442" t="s">
        <v>7216</v>
      </c>
      <c r="BZ30" s="443">
        <f>225000+25000+100000+500000</f>
        <v>850000</v>
      </c>
    </row>
    <row r="31" spans="1:78" x14ac:dyDescent="0.25">
      <c r="S31" s="505"/>
      <c r="T31" s="554"/>
      <c r="V31" s="505"/>
      <c r="W31" s="506"/>
      <c r="Y31" s="505"/>
      <c r="Z31" s="506"/>
      <c r="AK31" s="442" t="s">
        <v>7275</v>
      </c>
      <c r="AL31" s="443">
        <f>AL24</f>
        <v>10000</v>
      </c>
      <c r="AR31" s="443">
        <f>AR24+AO25+AL24</f>
        <v>763500</v>
      </c>
      <c r="BE31" s="506"/>
      <c r="BI31" s="505"/>
      <c r="BJ31" s="506"/>
      <c r="BK31" s="506"/>
      <c r="BL31" s="505"/>
      <c r="BM31" s="506"/>
      <c r="BP31" s="505" t="s">
        <v>7197</v>
      </c>
      <c r="BQ31" s="443">
        <f>BQ29*1%</f>
        <v>1436</v>
      </c>
      <c r="BY31" s="442" t="s">
        <v>7254</v>
      </c>
      <c r="BZ31" s="443">
        <v>175000</v>
      </c>
    </row>
    <row r="32" spans="1:78" s="538" customFormat="1" ht="21" x14ac:dyDescent="0.35">
      <c r="A32" s="442"/>
      <c r="B32" s="443"/>
      <c r="C32" s="537"/>
      <c r="D32" s="442"/>
      <c r="E32" s="443"/>
      <c r="F32" s="537"/>
      <c r="G32" s="442"/>
      <c r="H32" s="443"/>
      <c r="I32" s="537"/>
      <c r="J32" s="442"/>
      <c r="K32" s="443"/>
      <c r="L32" s="537"/>
      <c r="M32" s="442"/>
      <c r="N32" s="443"/>
      <c r="O32" s="537"/>
      <c r="P32" s="442"/>
      <c r="Q32" s="443"/>
      <c r="R32" s="537"/>
      <c r="S32" s="505"/>
      <c r="T32" s="507"/>
      <c r="U32" s="537"/>
      <c r="V32" s="442"/>
      <c r="W32" s="443"/>
      <c r="X32" s="537"/>
      <c r="Y32" s="505" t="s">
        <v>7245</v>
      </c>
      <c r="Z32" s="515">
        <f>Z6-Z30+14</f>
        <v>-0.37000000104308128</v>
      </c>
      <c r="AA32" s="537"/>
      <c r="AB32" s="536" t="s">
        <v>7277</v>
      </c>
      <c r="AC32" s="537">
        <v>29170</v>
      </c>
      <c r="AD32" s="537"/>
      <c r="AE32" s="536" t="s">
        <v>7277</v>
      </c>
      <c r="AF32" s="537">
        <v>29170</v>
      </c>
      <c r="AG32" s="537"/>
      <c r="AH32" s="536" t="s">
        <v>7277</v>
      </c>
      <c r="AI32" s="537">
        <v>29170</v>
      </c>
      <c r="AJ32" s="537"/>
      <c r="AK32" s="536" t="s">
        <v>228</v>
      </c>
      <c r="AL32" s="537">
        <f>SUM(AL28:AL31)</f>
        <v>792670</v>
      </c>
      <c r="AM32" s="537"/>
      <c r="AN32" s="536"/>
      <c r="AO32" s="537"/>
      <c r="AP32" s="537"/>
      <c r="AQ32" s="536"/>
      <c r="AR32" s="537">
        <v>763500</v>
      </c>
      <c r="AS32" s="537"/>
      <c r="AT32" s="536"/>
      <c r="AU32" s="537"/>
      <c r="AV32" s="537"/>
      <c r="AW32" s="536"/>
      <c r="AX32" s="537"/>
      <c r="AY32" s="537"/>
      <c r="AZ32" s="536"/>
      <c r="BA32" s="537"/>
      <c r="BC32" s="536"/>
      <c r="BD32" s="537"/>
      <c r="BE32" s="539"/>
      <c r="BF32" s="536"/>
      <c r="BG32" s="537"/>
      <c r="BI32" s="540" t="s">
        <v>7245</v>
      </c>
      <c r="BJ32" s="539" t="s">
        <v>65</v>
      </c>
      <c r="BK32" s="539"/>
      <c r="BL32" s="540" t="s">
        <v>7245</v>
      </c>
      <c r="BM32" s="539" t="s">
        <v>65</v>
      </c>
      <c r="BN32" s="537">
        <f>BM27-250000</f>
        <v>364</v>
      </c>
      <c r="BO32" s="537"/>
      <c r="BP32" s="536"/>
      <c r="BQ32" s="537"/>
      <c r="BS32" s="536"/>
      <c r="BT32" s="537"/>
      <c r="BV32" s="536"/>
      <c r="BW32" s="537"/>
      <c r="BY32" s="536" t="s">
        <v>7226</v>
      </c>
      <c r="BZ32" s="537">
        <v>100000</v>
      </c>
    </row>
    <row r="33" spans="19:78" x14ac:dyDescent="0.25">
      <c r="S33" s="505"/>
      <c r="T33" s="510"/>
      <c r="V33" s="505"/>
      <c r="W33" s="506"/>
      <c r="Y33" s="505"/>
      <c r="Z33" s="515"/>
      <c r="AK33" s="442" t="s">
        <v>7276</v>
      </c>
      <c r="AL33" s="443">
        <v>763500</v>
      </c>
      <c r="AR33" s="443">
        <f>AR32-AR31</f>
        <v>0</v>
      </c>
      <c r="BE33" s="520"/>
      <c r="BJ33" s="506"/>
      <c r="BK33" s="520"/>
      <c r="BM33" s="506"/>
      <c r="BP33" s="505" t="s">
        <v>7245</v>
      </c>
      <c r="BQ33" s="506">
        <f>BQ29-BQ31</f>
        <v>142164</v>
      </c>
      <c r="BY33" s="442" t="s">
        <v>7226</v>
      </c>
      <c r="BZ33" s="443">
        <v>100000</v>
      </c>
    </row>
    <row r="34" spans="19:78" x14ac:dyDescent="0.25">
      <c r="T34" s="446"/>
      <c r="Y34" s="505" t="s">
        <v>7332</v>
      </c>
      <c r="Z34" s="506">
        <v>2015669</v>
      </c>
      <c r="AK34" s="442" t="s">
        <v>7277</v>
      </c>
      <c r="AL34" s="443">
        <f>AL32-AL33</f>
        <v>29170</v>
      </c>
      <c r="AR34" s="443">
        <v>29170</v>
      </c>
      <c r="BW34" s="443">
        <v>783000</v>
      </c>
      <c r="BY34" s="442" t="s">
        <v>7226</v>
      </c>
      <c r="BZ34" s="443">
        <v>50000</v>
      </c>
    </row>
    <row r="35" spans="19:78" ht="21" x14ac:dyDescent="0.25">
      <c r="S35" s="505"/>
      <c r="T35" s="507"/>
      <c r="V35" s="536" t="s">
        <v>7277</v>
      </c>
      <c r="W35" s="537">
        <v>29170</v>
      </c>
      <c r="Y35" s="505" t="s">
        <v>7333</v>
      </c>
      <c r="Z35" s="509">
        <f>Z34+Z32</f>
        <v>2015668.629999999</v>
      </c>
      <c r="BW35" s="443">
        <f>BW34+BW32</f>
        <v>783000</v>
      </c>
      <c r="BY35" s="442" t="s">
        <v>228</v>
      </c>
      <c r="BZ35" s="443">
        <f>SUM(BZ30:BZ34)</f>
        <v>1275000</v>
      </c>
    </row>
    <row r="36" spans="19:78" x14ac:dyDescent="0.25">
      <c r="T36" s="446"/>
    </row>
    <row r="37" spans="19:78" ht="21" x14ac:dyDescent="0.25">
      <c r="S37" s="555"/>
      <c r="T37" s="556"/>
      <c r="Y37" s="505"/>
      <c r="Z37" s="506"/>
      <c r="BE37" s="506"/>
      <c r="BI37" s="505"/>
      <c r="BJ37" s="506"/>
      <c r="BK37" s="506"/>
      <c r="BL37" s="505"/>
      <c r="BM37" s="506"/>
    </row>
    <row r="38" spans="19:78" x14ac:dyDescent="0.25">
      <c r="T38" s="446"/>
    </row>
    <row r="39" spans="19:78" ht="21" x14ac:dyDescent="0.25">
      <c r="Y39" s="536" t="s">
        <v>7277</v>
      </c>
      <c r="Z39" s="537">
        <v>29170</v>
      </c>
    </row>
  </sheetData>
  <mergeCells count="26">
    <mergeCell ref="D1:E2"/>
    <mergeCell ref="A1:B2"/>
    <mergeCell ref="BY1:BZ2"/>
    <mergeCell ref="AN1:AO2"/>
    <mergeCell ref="AK1:AL2"/>
    <mergeCell ref="BI1:BJ2"/>
    <mergeCell ref="AQ1:AR2"/>
    <mergeCell ref="AT1:AU2"/>
    <mergeCell ref="AW1:AX2"/>
    <mergeCell ref="AZ1:BA2"/>
    <mergeCell ref="BC1:BD2"/>
    <mergeCell ref="BF1:BG2"/>
    <mergeCell ref="BL1:BM2"/>
    <mergeCell ref="BP1:BQ2"/>
    <mergeCell ref="BS1:BT2"/>
    <mergeCell ref="BV1:BW2"/>
    <mergeCell ref="G1:H2"/>
    <mergeCell ref="J1:K2"/>
    <mergeCell ref="AB1:AC2"/>
    <mergeCell ref="AE1:AF2"/>
    <mergeCell ref="AH1:AI2"/>
    <mergeCell ref="S1:T2"/>
    <mergeCell ref="V1:W2"/>
    <mergeCell ref="Y1:Z2"/>
    <mergeCell ref="M1:N2"/>
    <mergeCell ref="P1:Q2"/>
  </mergeCells>
  <pageMargins left="0.7" right="0.7" top="0" bottom="0" header="0.3" footer="0.3"/>
  <pageSetup paperSize="9" scale="90" orientation="landscape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B50E1-5B3D-4C73-A306-80C027869427}">
  <dimension ref="A1:X438"/>
  <sheetViews>
    <sheetView zoomScale="120" zoomScaleNormal="120" workbookViewId="0">
      <pane ySplit="2" topLeftCell="A335" activePane="bottomLeft" state="frozen"/>
      <selection pane="bottomLeft" activeCell="I416" sqref="I416:M418"/>
    </sheetView>
  </sheetViews>
  <sheetFormatPr defaultRowHeight="18.75" x14ac:dyDescent="0.3"/>
  <cols>
    <col min="1" max="1" width="9" style="705" bestFit="1" customWidth="1"/>
    <col min="2" max="3" width="11.42578125" style="749" customWidth="1"/>
    <col min="4" max="4" width="37.42578125" style="747" customWidth="1"/>
    <col min="5" max="5" width="13.5703125" style="746" bestFit="1" customWidth="1"/>
    <col min="6" max="6" width="14.7109375" style="705" bestFit="1" customWidth="1"/>
    <col min="7" max="7" width="12.7109375" style="705" customWidth="1"/>
    <col min="8" max="8" width="2.5703125" style="705" customWidth="1"/>
    <col min="9" max="9" width="9" style="705" bestFit="1" customWidth="1"/>
    <col min="10" max="11" width="12.85546875" style="744" customWidth="1"/>
    <col min="12" max="12" width="29.42578125" style="745" customWidth="1"/>
    <col min="13" max="13" width="13.5703125" style="746" customWidth="1"/>
    <col min="14" max="14" width="12.7109375" style="705" customWidth="1"/>
    <col min="15" max="15" width="14.85546875" style="705" customWidth="1"/>
    <col min="16" max="16" width="14.28515625" customWidth="1"/>
    <col min="17" max="17" width="15.5703125" customWidth="1"/>
    <col min="18" max="18" width="11.42578125" customWidth="1"/>
    <col min="19" max="19" width="38.28515625" style="596" customWidth="1"/>
    <col min="20" max="20" width="14.7109375" style="415" customWidth="1"/>
    <col min="21" max="21" width="12.42578125" customWidth="1"/>
    <col min="22" max="22" width="13.85546875" style="3" customWidth="1"/>
    <col min="24" max="24" width="10.5703125" bestFit="1" customWidth="1"/>
  </cols>
  <sheetData>
    <row r="1" spans="1:22" ht="18.75" customHeight="1" x14ac:dyDescent="0.25">
      <c r="A1" s="790" t="s">
        <v>7392</v>
      </c>
      <c r="B1" s="790"/>
      <c r="C1" s="790"/>
      <c r="D1" s="790"/>
      <c r="E1" s="790"/>
      <c r="F1" s="790"/>
      <c r="G1" s="790"/>
      <c r="I1" s="790" t="s">
        <v>7494</v>
      </c>
      <c r="J1" s="790"/>
      <c r="K1" s="790"/>
      <c r="L1" s="790"/>
      <c r="M1" s="790"/>
      <c r="N1" s="790"/>
      <c r="O1" s="790"/>
      <c r="R1" s="791" t="s">
        <v>7534</v>
      </c>
      <c r="S1" s="791"/>
      <c r="T1" s="791"/>
      <c r="U1" s="791"/>
      <c r="V1" s="791"/>
    </row>
    <row r="2" spans="1:22" ht="37.5" x14ac:dyDescent="0.25">
      <c r="A2" s="706" t="s">
        <v>0</v>
      </c>
      <c r="B2" s="706"/>
      <c r="C2" s="706"/>
      <c r="D2" s="707" t="s">
        <v>1</v>
      </c>
      <c r="E2" s="708" t="s">
        <v>7390</v>
      </c>
      <c r="F2" s="708" t="s">
        <v>7388</v>
      </c>
      <c r="G2" s="708" t="s">
        <v>7389</v>
      </c>
      <c r="H2" s="709"/>
      <c r="I2" s="706" t="s">
        <v>0</v>
      </c>
      <c r="J2" s="706"/>
      <c r="K2" s="706"/>
      <c r="L2" s="707" t="s">
        <v>1</v>
      </c>
      <c r="M2" s="708" t="s">
        <v>7390</v>
      </c>
      <c r="N2" s="708" t="s">
        <v>7388</v>
      </c>
      <c r="O2" s="708" t="s">
        <v>7389</v>
      </c>
      <c r="R2" s="566" t="s">
        <v>0</v>
      </c>
      <c r="S2" s="426" t="s">
        <v>1</v>
      </c>
      <c r="T2" s="420" t="s">
        <v>7536</v>
      </c>
      <c r="U2" s="420" t="s">
        <v>7535</v>
      </c>
      <c r="V2" s="420" t="s">
        <v>7389</v>
      </c>
    </row>
    <row r="3" spans="1:22" ht="15.75" x14ac:dyDescent="0.25">
      <c r="A3" s="710">
        <v>45160</v>
      </c>
      <c r="B3" s="716"/>
      <c r="C3" s="716"/>
      <c r="D3" s="711" t="s">
        <v>7391</v>
      </c>
      <c r="E3" s="712"/>
      <c r="F3" s="713">
        <v>517123</v>
      </c>
      <c r="G3" s="714">
        <f>F3</f>
        <v>517123</v>
      </c>
      <c r="H3" s="715"/>
      <c r="I3" s="706"/>
      <c r="J3" s="706"/>
      <c r="K3" s="706"/>
      <c r="L3" s="707"/>
      <c r="M3" s="708"/>
      <c r="N3" s="708"/>
      <c r="O3" s="708"/>
      <c r="R3" s="579">
        <v>45273</v>
      </c>
      <c r="S3" s="11" t="s">
        <v>7537</v>
      </c>
      <c r="T3" s="410"/>
      <c r="U3" s="410">
        <v>1500000</v>
      </c>
      <c r="V3" s="410">
        <f>U3</f>
        <v>1500000</v>
      </c>
    </row>
    <row r="4" spans="1:22" ht="15.75" x14ac:dyDescent="0.25">
      <c r="A4" s="710">
        <v>45160</v>
      </c>
      <c r="B4" s="716"/>
      <c r="C4" s="716"/>
      <c r="D4" s="711" t="s">
        <v>7391</v>
      </c>
      <c r="E4" s="712"/>
      <c r="F4" s="713">
        <v>6179844</v>
      </c>
      <c r="G4" s="714">
        <f>F4+G3-E4</f>
        <v>6696967</v>
      </c>
      <c r="I4" s="710">
        <v>45245</v>
      </c>
      <c r="J4" s="716"/>
      <c r="K4" s="716"/>
      <c r="L4" s="717" t="s">
        <v>7495</v>
      </c>
      <c r="M4" s="712"/>
      <c r="N4" s="713">
        <v>5106241</v>
      </c>
      <c r="O4" s="714">
        <f>N4</f>
        <v>5106241</v>
      </c>
      <c r="P4" s="373">
        <f>SUM(E154:E1009)</f>
        <v>62232239</v>
      </c>
      <c r="Q4" s="373">
        <f>P4+P5</f>
        <v>119744798</v>
      </c>
      <c r="R4" s="579">
        <v>45275</v>
      </c>
      <c r="S4" s="11" t="s">
        <v>7537</v>
      </c>
      <c r="T4" s="410"/>
      <c r="U4" s="410">
        <v>1000000</v>
      </c>
      <c r="V4" s="410">
        <f>U4+V3-T4</f>
        <v>2500000</v>
      </c>
    </row>
    <row r="5" spans="1:22" ht="15.75" x14ac:dyDescent="0.25">
      <c r="A5" s="710">
        <v>45168</v>
      </c>
      <c r="B5" s="716"/>
      <c r="C5" s="716"/>
      <c r="D5" s="718" t="s">
        <v>7393</v>
      </c>
      <c r="E5" s="719"/>
      <c r="F5" s="712"/>
      <c r="G5" s="714">
        <f t="shared" ref="G5:G68" si="0">F5+G4-E5</f>
        <v>6696967</v>
      </c>
      <c r="I5" s="710">
        <v>45245</v>
      </c>
      <c r="J5" s="716"/>
      <c r="K5" s="716"/>
      <c r="L5" s="717" t="s">
        <v>7495</v>
      </c>
      <c r="M5" s="712"/>
      <c r="N5" s="713">
        <v>4806488</v>
      </c>
      <c r="O5" s="714">
        <f>N5+O4-M5</f>
        <v>9912729</v>
      </c>
      <c r="P5" s="373">
        <f>SUM(M93:M904)</f>
        <v>57512559</v>
      </c>
      <c r="R5" s="579">
        <v>45275</v>
      </c>
      <c r="S5" s="11" t="s">
        <v>7537</v>
      </c>
      <c r="T5" s="410"/>
      <c r="U5" s="410">
        <v>1000000</v>
      </c>
      <c r="V5" s="410">
        <f t="shared" ref="V5:V42" si="1">U5+V4-T5</f>
        <v>3500000</v>
      </c>
    </row>
    <row r="6" spans="1:22" ht="15.75" x14ac:dyDescent="0.25">
      <c r="A6" s="710">
        <v>45168</v>
      </c>
      <c r="B6" s="716"/>
      <c r="C6" s="716"/>
      <c r="D6" s="720" t="s">
        <v>7376</v>
      </c>
      <c r="E6" s="712">
        <v>1600000</v>
      </c>
      <c r="F6" s="721"/>
      <c r="G6" s="714">
        <f t="shared" si="0"/>
        <v>5096967</v>
      </c>
      <c r="I6" s="710">
        <v>45247</v>
      </c>
      <c r="J6" s="716"/>
      <c r="K6" s="716"/>
      <c r="L6" s="722" t="s">
        <v>7221</v>
      </c>
      <c r="M6" s="712">
        <v>495000</v>
      </c>
      <c r="N6" s="712"/>
      <c r="O6" s="714">
        <f t="shared" ref="O6:O69" si="2">N6+O5-M6</f>
        <v>9417729</v>
      </c>
      <c r="P6" s="373"/>
      <c r="R6" s="579">
        <v>45275</v>
      </c>
      <c r="S6" s="11" t="s">
        <v>7537</v>
      </c>
      <c r="T6" s="410"/>
      <c r="U6" s="595">
        <v>1000000</v>
      </c>
      <c r="V6" s="410">
        <f t="shared" si="1"/>
        <v>4500000</v>
      </c>
    </row>
    <row r="7" spans="1:22" ht="15.75" x14ac:dyDescent="0.25">
      <c r="A7" s="710">
        <v>45168</v>
      </c>
      <c r="B7" s="716"/>
      <c r="C7" s="716"/>
      <c r="D7" s="720" t="s">
        <v>7377</v>
      </c>
      <c r="E7" s="712">
        <v>999000</v>
      </c>
      <c r="F7" s="721"/>
      <c r="G7" s="714">
        <f t="shared" si="0"/>
        <v>4097967</v>
      </c>
      <c r="I7" s="710">
        <v>45247</v>
      </c>
      <c r="J7" s="716"/>
      <c r="K7" s="716"/>
      <c r="L7" s="722" t="s">
        <v>7221</v>
      </c>
      <c r="M7" s="712">
        <v>490000</v>
      </c>
      <c r="N7" s="721"/>
      <c r="O7" s="714">
        <f t="shared" si="2"/>
        <v>8927729</v>
      </c>
      <c r="R7" s="579">
        <v>45275</v>
      </c>
      <c r="S7" s="11" t="s">
        <v>7537</v>
      </c>
      <c r="T7" s="410"/>
      <c r="U7" s="595">
        <v>1000000</v>
      </c>
      <c r="V7" s="410">
        <f t="shared" si="1"/>
        <v>5500000</v>
      </c>
    </row>
    <row r="8" spans="1:22" ht="15.75" x14ac:dyDescent="0.25">
      <c r="A8" s="710">
        <v>45168</v>
      </c>
      <c r="B8" s="716"/>
      <c r="C8" s="716"/>
      <c r="D8" s="720" t="s">
        <v>7378</v>
      </c>
      <c r="E8" s="712">
        <v>600000</v>
      </c>
      <c r="F8" s="721"/>
      <c r="G8" s="714">
        <f t="shared" si="0"/>
        <v>3497967</v>
      </c>
      <c r="I8" s="710">
        <v>45247</v>
      </c>
      <c r="J8" s="716"/>
      <c r="K8" s="716"/>
      <c r="L8" s="722" t="s">
        <v>7499</v>
      </c>
      <c r="M8" s="712">
        <v>417729</v>
      </c>
      <c r="N8" s="721"/>
      <c r="O8" s="714">
        <f t="shared" si="2"/>
        <v>8510000</v>
      </c>
      <c r="P8" s="693">
        <f>SUM(E:E)</f>
        <v>109163857</v>
      </c>
      <c r="Q8" s="9">
        <f>SUM(M:M)</f>
        <v>81199563.329999998</v>
      </c>
      <c r="R8" s="579">
        <v>45275</v>
      </c>
      <c r="S8" s="11" t="s">
        <v>7537</v>
      </c>
      <c r="T8" s="410"/>
      <c r="U8" s="595">
        <v>1500000</v>
      </c>
      <c r="V8" s="410">
        <f t="shared" si="1"/>
        <v>7000000</v>
      </c>
    </row>
    <row r="9" spans="1:22" ht="15.75" x14ac:dyDescent="0.25">
      <c r="A9" s="710">
        <v>45168</v>
      </c>
      <c r="B9" s="716"/>
      <c r="C9" s="716"/>
      <c r="D9" s="720" t="s">
        <v>7379</v>
      </c>
      <c r="E9" s="712">
        <v>657900</v>
      </c>
      <c r="F9" s="721"/>
      <c r="G9" s="714">
        <f t="shared" si="0"/>
        <v>2840067</v>
      </c>
      <c r="I9" s="710">
        <v>45247</v>
      </c>
      <c r="J9" s="716"/>
      <c r="K9" s="716"/>
      <c r="L9" s="722" t="s">
        <v>7496</v>
      </c>
      <c r="M9" s="712">
        <v>500000</v>
      </c>
      <c r="N9" s="721"/>
      <c r="O9" s="714">
        <f t="shared" si="2"/>
        <v>8010000</v>
      </c>
      <c r="P9" s="693">
        <f>SUM(F:F)</f>
        <v>114083483</v>
      </c>
      <c r="Q9" s="9">
        <f>SUM(N:N)</f>
        <v>81171799</v>
      </c>
      <c r="R9" s="579">
        <v>45276</v>
      </c>
      <c r="S9" s="11" t="s">
        <v>7537</v>
      </c>
      <c r="T9" s="410"/>
      <c r="U9" s="595">
        <v>1000000</v>
      </c>
      <c r="V9" s="410">
        <f t="shared" si="1"/>
        <v>8000000</v>
      </c>
    </row>
    <row r="10" spans="1:22" ht="15.75" x14ac:dyDescent="0.25">
      <c r="A10" s="710">
        <v>45168</v>
      </c>
      <c r="B10" s="716"/>
      <c r="C10" s="716"/>
      <c r="D10" s="720" t="s">
        <v>7380</v>
      </c>
      <c r="E10" s="712">
        <v>500000</v>
      </c>
      <c r="F10" s="721"/>
      <c r="G10" s="714">
        <f t="shared" si="0"/>
        <v>2340067</v>
      </c>
      <c r="I10" s="710">
        <v>45247</v>
      </c>
      <c r="J10" s="716"/>
      <c r="K10" s="716"/>
      <c r="L10" s="722" t="s">
        <v>7496</v>
      </c>
      <c r="M10" s="712">
        <v>500000</v>
      </c>
      <c r="N10" s="721"/>
      <c r="O10" s="714">
        <f t="shared" si="2"/>
        <v>7510000</v>
      </c>
      <c r="P10" s="373"/>
      <c r="R10" s="579">
        <v>45276</v>
      </c>
      <c r="S10" s="11" t="s">
        <v>7537</v>
      </c>
      <c r="T10" s="410"/>
      <c r="U10" s="595">
        <v>1000000</v>
      </c>
      <c r="V10" s="410">
        <f t="shared" si="1"/>
        <v>9000000</v>
      </c>
    </row>
    <row r="11" spans="1:22" ht="15.75" x14ac:dyDescent="0.25">
      <c r="A11" s="710">
        <v>45168</v>
      </c>
      <c r="B11" s="716"/>
      <c r="C11" s="716"/>
      <c r="D11" s="720" t="s">
        <v>7380</v>
      </c>
      <c r="E11" s="712">
        <v>150000</v>
      </c>
      <c r="F11" s="721"/>
      <c r="G11" s="714">
        <f t="shared" si="0"/>
        <v>2190067</v>
      </c>
      <c r="I11" s="710">
        <v>45247</v>
      </c>
      <c r="J11" s="716"/>
      <c r="K11" s="716"/>
      <c r="L11" s="722" t="s">
        <v>7496</v>
      </c>
      <c r="M11" s="712">
        <v>500000</v>
      </c>
      <c r="N11" s="721"/>
      <c r="O11" s="714">
        <f t="shared" si="2"/>
        <v>7010000</v>
      </c>
      <c r="P11" s="373">
        <f>P9-P8</f>
        <v>4919626</v>
      </c>
      <c r="Q11" s="373">
        <f>Q9-Q8</f>
        <v>-27764.329999998212</v>
      </c>
      <c r="R11" s="579">
        <v>45276</v>
      </c>
      <c r="S11" s="11" t="s">
        <v>7537</v>
      </c>
      <c r="T11" s="410"/>
      <c r="U11" s="410">
        <v>1000000</v>
      </c>
      <c r="V11" s="410">
        <f t="shared" si="1"/>
        <v>10000000</v>
      </c>
    </row>
    <row r="12" spans="1:22" ht="15.75" x14ac:dyDescent="0.25">
      <c r="A12" s="710">
        <v>45168</v>
      </c>
      <c r="B12" s="716"/>
      <c r="C12" s="716"/>
      <c r="D12" s="711" t="s">
        <v>7391</v>
      </c>
      <c r="E12" s="712"/>
      <c r="F12" s="713">
        <v>5000000</v>
      </c>
      <c r="G12" s="714">
        <f t="shared" si="0"/>
        <v>7190067</v>
      </c>
      <c r="I12" s="710">
        <v>45247</v>
      </c>
      <c r="J12" s="716"/>
      <c r="K12" s="716"/>
      <c r="L12" s="722" t="s">
        <v>7496</v>
      </c>
      <c r="M12" s="712">
        <v>500000</v>
      </c>
      <c r="N12" s="714"/>
      <c r="O12" s="714">
        <f t="shared" si="2"/>
        <v>6510000</v>
      </c>
      <c r="R12" s="579">
        <v>45276</v>
      </c>
      <c r="S12" s="11" t="s">
        <v>7537</v>
      </c>
      <c r="T12" s="410"/>
      <c r="U12" s="410">
        <v>1500000</v>
      </c>
      <c r="V12" s="410">
        <f t="shared" si="1"/>
        <v>11500000</v>
      </c>
    </row>
    <row r="13" spans="1:22" ht="15.75" x14ac:dyDescent="0.25">
      <c r="A13" s="710">
        <v>45168</v>
      </c>
      <c r="B13" s="716"/>
      <c r="C13" s="716"/>
      <c r="D13" s="711" t="s">
        <v>7391</v>
      </c>
      <c r="E13" s="712"/>
      <c r="F13" s="713">
        <v>4915067</v>
      </c>
      <c r="G13" s="714">
        <f t="shared" si="0"/>
        <v>12105134</v>
      </c>
      <c r="I13" s="710">
        <v>45247</v>
      </c>
      <c r="J13" s="716"/>
      <c r="K13" s="716"/>
      <c r="L13" s="722" t="s">
        <v>7499</v>
      </c>
      <c r="M13" s="712">
        <v>450000</v>
      </c>
      <c r="N13" s="714"/>
      <c r="O13" s="714">
        <f t="shared" si="2"/>
        <v>6060000</v>
      </c>
      <c r="R13" s="579">
        <v>45276</v>
      </c>
      <c r="S13" s="11" t="s">
        <v>7537</v>
      </c>
      <c r="T13" s="410"/>
      <c r="U13" s="410">
        <v>1500000</v>
      </c>
      <c r="V13" s="410">
        <f t="shared" si="1"/>
        <v>13000000</v>
      </c>
    </row>
    <row r="14" spans="1:22" ht="15.75" x14ac:dyDescent="0.25">
      <c r="A14" s="710">
        <v>45168</v>
      </c>
      <c r="B14" s="716"/>
      <c r="C14" s="716"/>
      <c r="D14" s="720" t="s">
        <v>7380</v>
      </c>
      <c r="E14" s="712">
        <v>350000</v>
      </c>
      <c r="F14" s="712"/>
      <c r="G14" s="714">
        <f t="shared" si="0"/>
        <v>11755134</v>
      </c>
      <c r="I14" s="710">
        <v>45247</v>
      </c>
      <c r="J14" s="716"/>
      <c r="K14" s="716"/>
      <c r="L14" s="722" t="s">
        <v>7496</v>
      </c>
      <c r="M14" s="712">
        <v>400000</v>
      </c>
      <c r="N14" s="714"/>
      <c r="O14" s="714">
        <f t="shared" si="2"/>
        <v>5660000</v>
      </c>
      <c r="R14" s="579">
        <v>45276</v>
      </c>
      <c r="S14" s="11" t="s">
        <v>7537</v>
      </c>
      <c r="T14" s="410"/>
      <c r="U14" s="410">
        <v>1417880</v>
      </c>
      <c r="V14" s="410">
        <f t="shared" si="1"/>
        <v>14417880</v>
      </c>
    </row>
    <row r="15" spans="1:22" ht="15.75" x14ac:dyDescent="0.25">
      <c r="A15" s="710">
        <v>45168</v>
      </c>
      <c r="B15" s="716"/>
      <c r="C15" s="716"/>
      <c r="D15" s="720" t="s">
        <v>7381</v>
      </c>
      <c r="E15" s="712">
        <v>146800</v>
      </c>
      <c r="F15" s="714"/>
      <c r="G15" s="714">
        <f t="shared" si="0"/>
        <v>11608334</v>
      </c>
      <c r="I15" s="710">
        <v>45247</v>
      </c>
      <c r="J15" s="716"/>
      <c r="K15" s="716"/>
      <c r="L15" s="722" t="s">
        <v>7496</v>
      </c>
      <c r="M15" s="712">
        <v>300000</v>
      </c>
      <c r="N15" s="714"/>
      <c r="O15" s="714">
        <f t="shared" si="2"/>
        <v>5360000</v>
      </c>
      <c r="R15" s="579">
        <v>45276</v>
      </c>
      <c r="S15" s="11" t="s">
        <v>7537</v>
      </c>
      <c r="T15" s="410"/>
      <c r="U15" s="410">
        <v>2200</v>
      </c>
      <c r="V15" s="410">
        <f t="shared" si="1"/>
        <v>14420080</v>
      </c>
    </row>
    <row r="16" spans="1:22" ht="15.75" x14ac:dyDescent="0.25">
      <c r="A16" s="710">
        <v>45168</v>
      </c>
      <c r="B16" s="716"/>
      <c r="C16" s="716"/>
      <c r="D16" s="720" t="s">
        <v>7382</v>
      </c>
      <c r="E16" s="712">
        <v>200000</v>
      </c>
      <c r="F16" s="712"/>
      <c r="G16" s="714">
        <f t="shared" si="0"/>
        <v>11408334</v>
      </c>
      <c r="I16" s="710">
        <v>45247</v>
      </c>
      <c r="J16" s="716"/>
      <c r="K16" s="716"/>
      <c r="L16" s="722" t="s">
        <v>7496</v>
      </c>
      <c r="M16" s="712">
        <v>300000</v>
      </c>
      <c r="N16" s="714"/>
      <c r="O16" s="714">
        <f t="shared" si="2"/>
        <v>5060000</v>
      </c>
      <c r="R16" s="579">
        <v>45283</v>
      </c>
      <c r="S16" s="11" t="s">
        <v>7613</v>
      </c>
      <c r="T16" s="410"/>
      <c r="U16" s="410">
        <v>550000</v>
      </c>
      <c r="V16" s="410">
        <f t="shared" si="1"/>
        <v>14970080</v>
      </c>
    </row>
    <row r="17" spans="1:24" ht="15.75" x14ac:dyDescent="0.25">
      <c r="A17" s="710">
        <v>45174</v>
      </c>
      <c r="B17" s="716"/>
      <c r="C17" s="716"/>
      <c r="D17" s="720" t="s">
        <v>7386</v>
      </c>
      <c r="E17" s="712">
        <v>500000</v>
      </c>
      <c r="F17" s="712"/>
      <c r="G17" s="714">
        <f t="shared" si="0"/>
        <v>10908334</v>
      </c>
      <c r="I17" s="710">
        <v>45247</v>
      </c>
      <c r="J17" s="716"/>
      <c r="K17" s="716"/>
      <c r="L17" s="723" t="s">
        <v>7497</v>
      </c>
      <c r="M17" s="712">
        <v>3800000</v>
      </c>
      <c r="N17" s="714"/>
      <c r="O17" s="714">
        <f t="shared" si="2"/>
        <v>1260000</v>
      </c>
      <c r="R17" s="579">
        <v>45283</v>
      </c>
      <c r="S17" s="11" t="s">
        <v>7537</v>
      </c>
      <c r="T17" s="410"/>
      <c r="U17" s="410">
        <v>600000</v>
      </c>
      <c r="V17" s="410">
        <f t="shared" si="1"/>
        <v>15570080</v>
      </c>
    </row>
    <row r="18" spans="1:24" ht="15.75" x14ac:dyDescent="0.25">
      <c r="A18" s="710">
        <v>45168</v>
      </c>
      <c r="B18" s="716"/>
      <c r="C18" s="716"/>
      <c r="D18" s="718" t="s">
        <v>7197</v>
      </c>
      <c r="E18" s="719"/>
      <c r="F18" s="714"/>
      <c r="G18" s="714">
        <f t="shared" si="0"/>
        <v>10908334</v>
      </c>
      <c r="I18" s="710">
        <v>45247</v>
      </c>
      <c r="J18" s="716"/>
      <c r="K18" s="716"/>
      <c r="L18" s="723" t="s">
        <v>7498</v>
      </c>
      <c r="M18" s="712">
        <v>200000</v>
      </c>
      <c r="N18" s="714"/>
      <c r="O18" s="714">
        <f t="shared" si="2"/>
        <v>1060000</v>
      </c>
      <c r="R18" s="579">
        <v>45283</v>
      </c>
      <c r="S18" s="11" t="s">
        <v>7537</v>
      </c>
      <c r="T18" s="410"/>
      <c r="U18" s="603">
        <v>650000</v>
      </c>
      <c r="V18" s="410">
        <f t="shared" si="1"/>
        <v>16220080</v>
      </c>
    </row>
    <row r="19" spans="1:24" ht="15.75" x14ac:dyDescent="0.25">
      <c r="A19" s="710">
        <v>45175</v>
      </c>
      <c r="B19" s="716"/>
      <c r="C19" s="716"/>
      <c r="D19" s="723" t="s">
        <v>7395</v>
      </c>
      <c r="E19" s="712">
        <v>1000000</v>
      </c>
      <c r="F19" s="714"/>
      <c r="G19" s="714">
        <f t="shared" si="0"/>
        <v>9908334</v>
      </c>
      <c r="I19" s="710">
        <v>45247</v>
      </c>
      <c r="J19" s="716"/>
      <c r="K19" s="716"/>
      <c r="L19" s="723" t="s">
        <v>7497</v>
      </c>
      <c r="M19" s="712">
        <v>800000</v>
      </c>
      <c r="N19" s="714"/>
      <c r="O19" s="714">
        <f t="shared" si="2"/>
        <v>260000</v>
      </c>
      <c r="R19" s="579">
        <v>45283</v>
      </c>
      <c r="S19" s="11" t="s">
        <v>7610</v>
      </c>
      <c r="T19" s="410"/>
      <c r="U19" s="410">
        <v>700000</v>
      </c>
      <c r="V19" s="410">
        <f t="shared" si="1"/>
        <v>16920080</v>
      </c>
    </row>
    <row r="20" spans="1:24" ht="15.75" x14ac:dyDescent="0.25">
      <c r="A20" s="710">
        <v>45177</v>
      </c>
      <c r="B20" s="716"/>
      <c r="C20" s="716"/>
      <c r="D20" s="723" t="s">
        <v>7394</v>
      </c>
      <c r="E20" s="712">
        <v>26800</v>
      </c>
      <c r="F20" s="714"/>
      <c r="G20" s="714">
        <f t="shared" si="0"/>
        <v>9881534</v>
      </c>
      <c r="I20" s="710">
        <v>45247</v>
      </c>
      <c r="J20" s="716"/>
      <c r="K20" s="716"/>
      <c r="L20" s="723" t="s">
        <v>7497</v>
      </c>
      <c r="M20" s="712">
        <v>260000</v>
      </c>
      <c r="N20" s="714"/>
      <c r="O20" s="714">
        <f t="shared" si="2"/>
        <v>0</v>
      </c>
      <c r="R20" s="579">
        <v>45283</v>
      </c>
      <c r="S20" s="11" t="s">
        <v>7537</v>
      </c>
      <c r="T20" s="410"/>
      <c r="U20" s="603">
        <v>750000</v>
      </c>
      <c r="V20" s="410">
        <f t="shared" si="1"/>
        <v>17670080</v>
      </c>
    </row>
    <row r="21" spans="1:24" ht="15.75" x14ac:dyDescent="0.25">
      <c r="A21" s="710">
        <v>45183</v>
      </c>
      <c r="B21" s="716"/>
      <c r="C21" s="716"/>
      <c r="D21" s="722" t="s">
        <v>7401</v>
      </c>
      <c r="E21" s="712">
        <v>500000</v>
      </c>
      <c r="F21" s="714"/>
      <c r="G21" s="714">
        <f t="shared" si="0"/>
        <v>9381534</v>
      </c>
      <c r="I21" s="710">
        <v>45274</v>
      </c>
      <c r="J21" s="716"/>
      <c r="K21" s="716"/>
      <c r="L21" s="717" t="s">
        <v>7522</v>
      </c>
      <c r="M21" s="712"/>
      <c r="N21" s="713">
        <v>3221233</v>
      </c>
      <c r="O21" s="714">
        <f t="shared" si="2"/>
        <v>3221233</v>
      </c>
      <c r="R21" s="579">
        <v>45283</v>
      </c>
      <c r="S21" s="11" t="s">
        <v>7537</v>
      </c>
      <c r="T21" s="410"/>
      <c r="U21" s="603">
        <v>850000</v>
      </c>
      <c r="V21" s="410">
        <f t="shared" si="1"/>
        <v>18520080</v>
      </c>
      <c r="X21" s="373"/>
    </row>
    <row r="22" spans="1:24" ht="15.75" x14ac:dyDescent="0.25">
      <c r="A22" s="710">
        <v>45184</v>
      </c>
      <c r="B22" s="716"/>
      <c r="C22" s="716"/>
      <c r="D22" s="722" t="s">
        <v>7400</v>
      </c>
      <c r="E22" s="712">
        <v>500000</v>
      </c>
      <c r="F22" s="714"/>
      <c r="G22" s="714">
        <f t="shared" si="0"/>
        <v>8881534</v>
      </c>
      <c r="I22" s="710">
        <v>45274</v>
      </c>
      <c r="J22" s="716"/>
      <c r="K22" s="716"/>
      <c r="L22" s="717" t="s">
        <v>7522</v>
      </c>
      <c r="M22" s="712"/>
      <c r="N22" s="713">
        <v>1000000</v>
      </c>
      <c r="O22" s="714">
        <f t="shared" si="2"/>
        <v>4221233</v>
      </c>
      <c r="R22" s="579">
        <v>45283</v>
      </c>
      <c r="S22" s="11" t="s">
        <v>7609</v>
      </c>
      <c r="T22" s="410"/>
      <c r="U22" s="410">
        <v>900000</v>
      </c>
      <c r="V22" s="410">
        <f t="shared" si="1"/>
        <v>19420080</v>
      </c>
      <c r="X22" s="373"/>
    </row>
    <row r="23" spans="1:24" ht="15.75" x14ac:dyDescent="0.25">
      <c r="A23" s="710">
        <v>45184</v>
      </c>
      <c r="B23" s="716"/>
      <c r="C23" s="716"/>
      <c r="D23" s="722" t="s">
        <v>7402</v>
      </c>
      <c r="E23" s="712">
        <v>384000</v>
      </c>
      <c r="F23" s="714"/>
      <c r="G23" s="714">
        <f t="shared" si="0"/>
        <v>8497534</v>
      </c>
      <c r="I23" s="710">
        <v>45279</v>
      </c>
      <c r="J23" s="716"/>
      <c r="K23" s="716"/>
      <c r="L23" s="722" t="s">
        <v>7528</v>
      </c>
      <c r="M23" s="712">
        <v>100000</v>
      </c>
      <c r="N23" s="714"/>
      <c r="O23" s="714">
        <f t="shared" si="2"/>
        <v>4121233</v>
      </c>
      <c r="R23" s="579">
        <v>45275</v>
      </c>
      <c r="S23" s="5" t="s">
        <v>7538</v>
      </c>
      <c r="T23" s="10">
        <v>1500000</v>
      </c>
      <c r="U23" s="410"/>
      <c r="V23" s="410">
        <f t="shared" si="1"/>
        <v>17920080</v>
      </c>
    </row>
    <row r="24" spans="1:24" ht="24" x14ac:dyDescent="0.25">
      <c r="A24" s="710">
        <v>45184</v>
      </c>
      <c r="B24" s="716"/>
      <c r="C24" s="716"/>
      <c r="D24" s="722" t="s">
        <v>7403</v>
      </c>
      <c r="E24" s="712">
        <v>55000</v>
      </c>
      <c r="F24" s="714"/>
      <c r="G24" s="714">
        <f t="shared" si="0"/>
        <v>8442534</v>
      </c>
      <c r="I24" s="710">
        <v>45279</v>
      </c>
      <c r="J24" s="716"/>
      <c r="K24" s="716"/>
      <c r="L24" s="722" t="s">
        <v>7528</v>
      </c>
      <c r="M24" s="712">
        <v>150000</v>
      </c>
      <c r="N24" s="714"/>
      <c r="O24" s="714">
        <f t="shared" si="2"/>
        <v>3971233</v>
      </c>
      <c r="R24" s="579">
        <v>45275</v>
      </c>
      <c r="S24" s="5" t="s">
        <v>7539</v>
      </c>
      <c r="T24" s="10">
        <v>1500000</v>
      </c>
      <c r="U24" s="410"/>
      <c r="V24" s="410">
        <f t="shared" si="1"/>
        <v>16420080</v>
      </c>
    </row>
    <row r="25" spans="1:24" ht="24" x14ac:dyDescent="0.25">
      <c r="A25" s="710">
        <v>45188</v>
      </c>
      <c r="B25" s="716"/>
      <c r="C25" s="716"/>
      <c r="D25" s="722" t="s">
        <v>7404</v>
      </c>
      <c r="E25" s="712">
        <v>1000000</v>
      </c>
      <c r="F25" s="714"/>
      <c r="G25" s="714">
        <f t="shared" si="0"/>
        <v>7442534</v>
      </c>
      <c r="I25" s="710">
        <v>45279</v>
      </c>
      <c r="J25" s="716"/>
      <c r="K25" s="716"/>
      <c r="L25" s="722" t="s">
        <v>7529</v>
      </c>
      <c r="M25" s="712">
        <v>250000</v>
      </c>
      <c r="N25" s="714"/>
      <c r="O25" s="714">
        <f t="shared" si="2"/>
        <v>3721233</v>
      </c>
      <c r="R25" s="579">
        <v>45275</v>
      </c>
      <c r="S25" s="5" t="s">
        <v>7540</v>
      </c>
      <c r="T25" s="10">
        <v>1000000</v>
      </c>
      <c r="U25" s="410"/>
      <c r="V25" s="410">
        <f t="shared" si="1"/>
        <v>15420080</v>
      </c>
    </row>
    <row r="26" spans="1:24" ht="15.75" x14ac:dyDescent="0.25">
      <c r="A26" s="710">
        <v>45188</v>
      </c>
      <c r="B26" s="716"/>
      <c r="C26" s="716"/>
      <c r="D26" s="722" t="s">
        <v>7405</v>
      </c>
      <c r="E26" s="712">
        <v>60000</v>
      </c>
      <c r="F26" s="714"/>
      <c r="G26" s="714">
        <f t="shared" si="0"/>
        <v>7382534</v>
      </c>
      <c r="I26" s="710">
        <v>45280</v>
      </c>
      <c r="J26" s="716"/>
      <c r="K26" s="716"/>
      <c r="L26" s="722" t="s">
        <v>7529</v>
      </c>
      <c r="M26" s="712">
        <v>250000</v>
      </c>
      <c r="N26" s="714"/>
      <c r="O26" s="714">
        <f t="shared" si="2"/>
        <v>3471233</v>
      </c>
      <c r="R26" s="579">
        <v>45275</v>
      </c>
      <c r="S26" s="5" t="s">
        <v>7541</v>
      </c>
      <c r="T26" s="10">
        <v>1000000</v>
      </c>
      <c r="U26" s="410"/>
      <c r="V26" s="410">
        <f t="shared" si="1"/>
        <v>14420080</v>
      </c>
    </row>
    <row r="27" spans="1:24" ht="24" x14ac:dyDescent="0.25">
      <c r="A27" s="710">
        <v>45188</v>
      </c>
      <c r="B27" s="716"/>
      <c r="C27" s="716"/>
      <c r="D27" s="722" t="s">
        <v>7406</v>
      </c>
      <c r="E27" s="712">
        <v>250000</v>
      </c>
      <c r="F27" s="714"/>
      <c r="G27" s="714">
        <f t="shared" si="0"/>
        <v>7132534</v>
      </c>
      <c r="I27" s="710">
        <v>45280</v>
      </c>
      <c r="J27" s="716"/>
      <c r="K27" s="716"/>
      <c r="L27" s="722" t="s">
        <v>7532</v>
      </c>
      <c r="M27" s="712">
        <v>100000</v>
      </c>
      <c r="N27" s="714"/>
      <c r="O27" s="714">
        <f t="shared" si="2"/>
        <v>3371233</v>
      </c>
      <c r="R27" s="579">
        <v>45275</v>
      </c>
      <c r="S27" s="5" t="s">
        <v>7542</v>
      </c>
      <c r="T27" s="10">
        <v>1000000</v>
      </c>
      <c r="U27" s="410"/>
      <c r="V27" s="410">
        <f t="shared" si="1"/>
        <v>13420080</v>
      </c>
    </row>
    <row r="28" spans="1:24" ht="15.75" x14ac:dyDescent="0.25">
      <c r="A28" s="710">
        <v>45188</v>
      </c>
      <c r="B28" s="716"/>
      <c r="C28" s="716"/>
      <c r="D28" s="722" t="s">
        <v>7420</v>
      </c>
      <c r="E28" s="712">
        <v>500000</v>
      </c>
      <c r="F28" s="714"/>
      <c r="G28" s="714">
        <f t="shared" si="0"/>
        <v>6632534</v>
      </c>
      <c r="I28" s="710">
        <v>45280</v>
      </c>
      <c r="J28" s="716"/>
      <c r="K28" s="716"/>
      <c r="L28" s="722" t="s">
        <v>7531</v>
      </c>
      <c r="M28" s="712">
        <v>1500000</v>
      </c>
      <c r="N28" s="714"/>
      <c r="O28" s="714">
        <f t="shared" si="2"/>
        <v>1871233</v>
      </c>
      <c r="R28" s="579">
        <v>45275</v>
      </c>
      <c r="S28" s="5" t="s">
        <v>7543</v>
      </c>
      <c r="T28" s="10">
        <v>1000000</v>
      </c>
      <c r="U28" s="410"/>
      <c r="V28" s="410">
        <f t="shared" si="1"/>
        <v>12420080</v>
      </c>
    </row>
    <row r="29" spans="1:24" ht="24" x14ac:dyDescent="0.25">
      <c r="A29" s="710">
        <v>45188</v>
      </c>
      <c r="B29" s="716"/>
      <c r="C29" s="716"/>
      <c r="D29" s="722" t="s">
        <v>7413</v>
      </c>
      <c r="E29" s="712">
        <v>500000</v>
      </c>
      <c r="F29" s="714"/>
      <c r="G29" s="714">
        <f t="shared" si="0"/>
        <v>6132534</v>
      </c>
      <c r="I29" s="710">
        <v>45283</v>
      </c>
      <c r="J29" s="716"/>
      <c r="K29" s="716"/>
      <c r="L29" s="722" t="s">
        <v>7533</v>
      </c>
      <c r="M29" s="712">
        <v>100000</v>
      </c>
      <c r="N29" s="714"/>
      <c r="O29" s="714">
        <f t="shared" si="2"/>
        <v>1771233</v>
      </c>
      <c r="R29" s="579">
        <v>45280</v>
      </c>
      <c r="S29" s="5" t="s">
        <v>7544</v>
      </c>
      <c r="T29" s="10">
        <v>1500000</v>
      </c>
      <c r="U29" s="410"/>
      <c r="V29" s="410">
        <f t="shared" si="1"/>
        <v>10920080</v>
      </c>
    </row>
    <row r="30" spans="1:24" ht="24" x14ac:dyDescent="0.25">
      <c r="A30" s="710">
        <v>45188</v>
      </c>
      <c r="B30" s="716"/>
      <c r="C30" s="716"/>
      <c r="D30" s="722" t="s">
        <v>7407</v>
      </c>
      <c r="E30" s="712">
        <v>234000</v>
      </c>
      <c r="F30" s="714"/>
      <c r="G30" s="714">
        <f t="shared" si="0"/>
        <v>5898534</v>
      </c>
      <c r="I30" s="710">
        <v>45286</v>
      </c>
      <c r="J30" s="716"/>
      <c r="K30" s="716"/>
      <c r="L30" s="722" t="s">
        <v>7549</v>
      </c>
      <c r="M30" s="712">
        <v>125000</v>
      </c>
      <c r="N30" s="714"/>
      <c r="O30" s="714">
        <f t="shared" si="2"/>
        <v>1646233</v>
      </c>
      <c r="R30" s="579">
        <v>45280</v>
      </c>
      <c r="S30" s="5" t="s">
        <v>7545</v>
      </c>
      <c r="T30" s="10">
        <v>2200</v>
      </c>
      <c r="U30" s="410"/>
      <c r="V30" s="410">
        <f t="shared" si="1"/>
        <v>10917880</v>
      </c>
    </row>
    <row r="31" spans="1:24" ht="24" x14ac:dyDescent="0.25">
      <c r="A31" s="710">
        <v>45188</v>
      </c>
      <c r="B31" s="716"/>
      <c r="C31" s="716"/>
      <c r="D31" s="722" t="s">
        <v>7416</v>
      </c>
      <c r="E31" s="712">
        <v>25400</v>
      </c>
      <c r="F31" s="714"/>
      <c r="G31" s="714">
        <f t="shared" si="0"/>
        <v>5873134</v>
      </c>
      <c r="I31" s="710">
        <v>45286</v>
      </c>
      <c r="J31" s="716"/>
      <c r="K31" s="716"/>
      <c r="L31" s="722" t="s">
        <v>7550</v>
      </c>
      <c r="M31" s="712">
        <v>200000</v>
      </c>
      <c r="N31" s="714"/>
      <c r="O31" s="714">
        <f t="shared" si="2"/>
        <v>1446233</v>
      </c>
      <c r="R31" s="579">
        <v>45286</v>
      </c>
      <c r="S31" s="5" t="s">
        <v>7561</v>
      </c>
      <c r="T31" s="10">
        <v>1500000</v>
      </c>
      <c r="U31" s="410"/>
      <c r="V31" s="410">
        <f t="shared" si="1"/>
        <v>9417880</v>
      </c>
    </row>
    <row r="32" spans="1:24" ht="24" x14ac:dyDescent="0.25">
      <c r="A32" s="710">
        <v>45188</v>
      </c>
      <c r="B32" s="716"/>
      <c r="C32" s="716"/>
      <c r="D32" s="722" t="s">
        <v>7408</v>
      </c>
      <c r="E32" s="712">
        <v>105000</v>
      </c>
      <c r="F32" s="714"/>
      <c r="G32" s="714">
        <f t="shared" si="0"/>
        <v>5768134</v>
      </c>
      <c r="I32" s="710">
        <v>45286</v>
      </c>
      <c r="J32" s="716"/>
      <c r="K32" s="716"/>
      <c r="L32" s="722" t="s">
        <v>7551</v>
      </c>
      <c r="M32" s="712">
        <v>100000</v>
      </c>
      <c r="N32" s="714"/>
      <c r="O32" s="714">
        <f t="shared" si="2"/>
        <v>1346233</v>
      </c>
      <c r="R32" s="579">
        <v>45286</v>
      </c>
      <c r="S32" s="5" t="s">
        <v>7562</v>
      </c>
      <c r="T32" s="10">
        <v>1000000</v>
      </c>
      <c r="U32" s="410"/>
      <c r="V32" s="410">
        <f t="shared" si="1"/>
        <v>8417880</v>
      </c>
    </row>
    <row r="33" spans="1:22" ht="15.75" x14ac:dyDescent="0.25">
      <c r="A33" s="710">
        <v>45188</v>
      </c>
      <c r="B33" s="716"/>
      <c r="C33" s="716"/>
      <c r="D33" s="722" t="s">
        <v>7409</v>
      </c>
      <c r="E33" s="712">
        <v>133000</v>
      </c>
      <c r="F33" s="714"/>
      <c r="G33" s="714">
        <f t="shared" si="0"/>
        <v>5635134</v>
      </c>
      <c r="I33" s="710">
        <v>45286</v>
      </c>
      <c r="J33" s="716"/>
      <c r="K33" s="716"/>
      <c r="L33" s="722" t="s">
        <v>7552</v>
      </c>
      <c r="M33" s="712">
        <v>500000</v>
      </c>
      <c r="N33" s="714"/>
      <c r="O33" s="714">
        <f t="shared" si="2"/>
        <v>846233</v>
      </c>
      <c r="R33" s="579">
        <v>45287</v>
      </c>
      <c r="S33" s="5" t="s">
        <v>7563</v>
      </c>
      <c r="T33" s="10">
        <v>1000000</v>
      </c>
      <c r="U33" s="410"/>
      <c r="V33" s="410">
        <f t="shared" si="1"/>
        <v>7417880</v>
      </c>
    </row>
    <row r="34" spans="1:22" ht="24" x14ac:dyDescent="0.25">
      <c r="A34" s="710">
        <v>45188</v>
      </c>
      <c r="B34" s="716"/>
      <c r="C34" s="716"/>
      <c r="D34" s="722" t="s">
        <v>7412</v>
      </c>
      <c r="E34" s="712">
        <v>85170</v>
      </c>
      <c r="F34" s="714"/>
      <c r="G34" s="714">
        <f t="shared" si="0"/>
        <v>5549964</v>
      </c>
      <c r="I34" s="710">
        <v>45286</v>
      </c>
      <c r="J34" s="716"/>
      <c r="K34" s="716"/>
      <c r="L34" s="722" t="s">
        <v>7559</v>
      </c>
      <c r="M34" s="712">
        <v>42000</v>
      </c>
      <c r="N34" s="714"/>
      <c r="O34" s="714">
        <f t="shared" si="2"/>
        <v>804233</v>
      </c>
      <c r="R34" s="579">
        <v>45292</v>
      </c>
      <c r="S34" s="5" t="s">
        <v>7561</v>
      </c>
      <c r="T34" s="10">
        <v>1000000</v>
      </c>
      <c r="U34" s="410"/>
      <c r="V34" s="410">
        <f t="shared" si="1"/>
        <v>6417880</v>
      </c>
    </row>
    <row r="35" spans="1:22" ht="24" x14ac:dyDescent="0.25">
      <c r="A35" s="710">
        <v>45188</v>
      </c>
      <c r="B35" s="716"/>
      <c r="C35" s="716"/>
      <c r="D35" s="722" t="s">
        <v>7410</v>
      </c>
      <c r="E35" s="712">
        <v>71200</v>
      </c>
      <c r="F35" s="714"/>
      <c r="G35" s="714">
        <f t="shared" si="0"/>
        <v>5478764</v>
      </c>
      <c r="I35" s="710">
        <v>45286</v>
      </c>
      <c r="J35" s="716"/>
      <c r="K35" s="716"/>
      <c r="L35" s="722" t="s">
        <v>7553</v>
      </c>
      <c r="M35" s="712">
        <v>74000</v>
      </c>
      <c r="N35" s="714"/>
      <c r="O35" s="714">
        <f t="shared" si="2"/>
        <v>730233</v>
      </c>
      <c r="R35" s="579">
        <v>45296</v>
      </c>
      <c r="S35" s="5" t="s">
        <v>7588</v>
      </c>
      <c r="T35" s="10">
        <v>1417880</v>
      </c>
      <c r="U35" s="410"/>
      <c r="V35" s="410">
        <f t="shared" si="1"/>
        <v>5000000</v>
      </c>
    </row>
    <row r="36" spans="1:22" ht="24" x14ac:dyDescent="0.25">
      <c r="A36" s="710">
        <v>45189</v>
      </c>
      <c r="B36" s="716"/>
      <c r="C36" s="716"/>
      <c r="D36" s="722" t="s">
        <v>7411</v>
      </c>
      <c r="E36" s="712">
        <v>200000</v>
      </c>
      <c r="F36" s="714"/>
      <c r="G36" s="714">
        <f t="shared" si="0"/>
        <v>5278764</v>
      </c>
      <c r="I36" s="710">
        <v>45286</v>
      </c>
      <c r="J36" s="716"/>
      <c r="K36" s="716"/>
      <c r="L36" s="724" t="s">
        <v>7197</v>
      </c>
      <c r="M36" s="719">
        <f>4221233*1%</f>
        <v>42212.33</v>
      </c>
      <c r="N36" s="714"/>
      <c r="O36" s="714">
        <f t="shared" si="2"/>
        <v>688020.67</v>
      </c>
      <c r="R36" s="579">
        <v>45296</v>
      </c>
      <c r="S36" s="5" t="s">
        <v>7588</v>
      </c>
      <c r="T36" s="10">
        <v>900000</v>
      </c>
      <c r="U36" s="410"/>
      <c r="V36" s="410">
        <f t="shared" si="1"/>
        <v>4100000</v>
      </c>
    </row>
    <row r="37" spans="1:22" ht="24" x14ac:dyDescent="0.25">
      <c r="A37" s="710">
        <v>45189</v>
      </c>
      <c r="B37" s="716"/>
      <c r="C37" s="716"/>
      <c r="D37" s="722" t="s">
        <v>7411</v>
      </c>
      <c r="E37" s="712">
        <v>650000</v>
      </c>
      <c r="F37" s="714"/>
      <c r="G37" s="714">
        <f t="shared" si="0"/>
        <v>4628764</v>
      </c>
      <c r="I37" s="710">
        <v>45286</v>
      </c>
      <c r="J37" s="716"/>
      <c r="K37" s="716"/>
      <c r="L37" s="722" t="s">
        <v>7555</v>
      </c>
      <c r="M37" s="712">
        <v>51000</v>
      </c>
      <c r="N37" s="714"/>
      <c r="O37" s="714">
        <f t="shared" si="2"/>
        <v>637020.67000000004</v>
      </c>
      <c r="R37" s="579">
        <v>45306</v>
      </c>
      <c r="S37" s="5" t="s">
        <v>7619</v>
      </c>
      <c r="T37" s="10">
        <v>700000</v>
      </c>
      <c r="U37" s="410"/>
      <c r="V37" s="410">
        <f t="shared" si="1"/>
        <v>3400000</v>
      </c>
    </row>
    <row r="38" spans="1:22" ht="15.75" x14ac:dyDescent="0.25">
      <c r="A38" s="710">
        <v>45189</v>
      </c>
      <c r="B38" s="716"/>
      <c r="C38" s="716"/>
      <c r="D38" s="722" t="s">
        <v>7414</v>
      </c>
      <c r="E38" s="712"/>
      <c r="F38" s="714">
        <v>5000000</v>
      </c>
      <c r="G38" s="714">
        <f t="shared" si="0"/>
        <v>9628764</v>
      </c>
      <c r="I38" s="710">
        <v>45286</v>
      </c>
      <c r="J38" s="716"/>
      <c r="K38" s="716"/>
      <c r="L38" s="722" t="s">
        <v>7554</v>
      </c>
      <c r="M38" s="712">
        <v>218000</v>
      </c>
      <c r="N38" s="714"/>
      <c r="O38" s="714">
        <f t="shared" si="2"/>
        <v>419020.67000000004</v>
      </c>
      <c r="R38" s="579">
        <v>45306</v>
      </c>
      <c r="S38" s="5" t="s">
        <v>7620</v>
      </c>
      <c r="T38" s="10">
        <v>550000</v>
      </c>
      <c r="U38" s="410"/>
      <c r="V38" s="410">
        <f t="shared" si="1"/>
        <v>2850000</v>
      </c>
    </row>
    <row r="39" spans="1:22" ht="24" x14ac:dyDescent="0.25">
      <c r="A39" s="710">
        <v>45189</v>
      </c>
      <c r="B39" s="716"/>
      <c r="C39" s="716"/>
      <c r="D39" s="722" t="s">
        <v>7417</v>
      </c>
      <c r="E39" s="712">
        <v>996000</v>
      </c>
      <c r="F39" s="714"/>
      <c r="G39" s="714">
        <f t="shared" si="0"/>
        <v>8632764</v>
      </c>
      <c r="I39" s="710">
        <v>45286</v>
      </c>
      <c r="J39" s="716"/>
      <c r="K39" s="716"/>
      <c r="L39" s="722" t="s">
        <v>7560</v>
      </c>
      <c r="M39" s="712">
        <v>39000</v>
      </c>
      <c r="N39" s="714"/>
      <c r="O39" s="714">
        <f t="shared" si="2"/>
        <v>380020.67000000004</v>
      </c>
      <c r="R39" s="579">
        <v>45310</v>
      </c>
      <c r="S39" s="5" t="s">
        <v>7620</v>
      </c>
      <c r="T39" s="10">
        <v>600000</v>
      </c>
      <c r="U39" s="410"/>
      <c r="V39" s="410">
        <f t="shared" si="1"/>
        <v>2250000</v>
      </c>
    </row>
    <row r="40" spans="1:22" ht="31.5" x14ac:dyDescent="0.25">
      <c r="A40" s="710">
        <v>45190</v>
      </c>
      <c r="B40" s="716"/>
      <c r="C40" s="716"/>
      <c r="D40" s="722" t="s">
        <v>7418</v>
      </c>
      <c r="E40" s="712">
        <v>500000</v>
      </c>
      <c r="F40" s="714"/>
      <c r="G40" s="714">
        <f t="shared" si="0"/>
        <v>8132764</v>
      </c>
      <c r="I40" s="710">
        <v>45286</v>
      </c>
      <c r="J40" s="716"/>
      <c r="K40" s="716"/>
      <c r="L40" s="722" t="s">
        <v>7556</v>
      </c>
      <c r="M40" s="712">
        <v>80000</v>
      </c>
      <c r="N40" s="714"/>
      <c r="O40" s="714">
        <f t="shared" si="2"/>
        <v>300020.67000000004</v>
      </c>
      <c r="R40" s="579">
        <v>45320</v>
      </c>
      <c r="S40" s="11" t="s">
        <v>7647</v>
      </c>
      <c r="T40" s="10">
        <v>650000</v>
      </c>
      <c r="U40" s="410"/>
      <c r="V40" s="410">
        <f t="shared" si="1"/>
        <v>1600000</v>
      </c>
    </row>
    <row r="41" spans="1:22" ht="31.5" x14ac:dyDescent="0.25">
      <c r="A41" s="710">
        <v>45190</v>
      </c>
      <c r="B41" s="716"/>
      <c r="C41" s="716"/>
      <c r="D41" s="722" t="s">
        <v>7419</v>
      </c>
      <c r="E41" s="712">
        <v>183000</v>
      </c>
      <c r="F41" s="714"/>
      <c r="G41" s="714">
        <f t="shared" si="0"/>
        <v>7949764</v>
      </c>
      <c r="I41" s="710">
        <v>45287</v>
      </c>
      <c r="J41" s="716"/>
      <c r="K41" s="716"/>
      <c r="L41" s="722" t="s">
        <v>7557</v>
      </c>
      <c r="M41" s="712">
        <v>50000</v>
      </c>
      <c r="N41" s="714"/>
      <c r="O41" s="714">
        <f t="shared" si="2"/>
        <v>250020.67000000004</v>
      </c>
      <c r="R41" s="579">
        <v>45320</v>
      </c>
      <c r="S41" s="11" t="s">
        <v>7647</v>
      </c>
      <c r="T41" s="10">
        <v>750000</v>
      </c>
      <c r="U41" s="410"/>
      <c r="V41" s="410">
        <f t="shared" si="1"/>
        <v>850000</v>
      </c>
    </row>
    <row r="42" spans="1:22" ht="31.5" x14ac:dyDescent="0.25">
      <c r="A42" s="710">
        <v>45191</v>
      </c>
      <c r="B42" s="716"/>
      <c r="C42" s="716"/>
      <c r="D42" s="722" t="s">
        <v>7386</v>
      </c>
      <c r="E42" s="712">
        <v>1000000</v>
      </c>
      <c r="F42" s="714"/>
      <c r="G42" s="714">
        <f t="shared" si="0"/>
        <v>6949764</v>
      </c>
      <c r="I42" s="710">
        <v>45287</v>
      </c>
      <c r="J42" s="716"/>
      <c r="K42" s="716"/>
      <c r="L42" s="722" t="s">
        <v>7558</v>
      </c>
      <c r="M42" s="712">
        <v>250000</v>
      </c>
      <c r="N42" s="714"/>
      <c r="O42" s="714">
        <f t="shared" si="2"/>
        <v>20.67000000004191</v>
      </c>
      <c r="R42" s="579">
        <v>45320</v>
      </c>
      <c r="S42" s="11" t="s">
        <v>7647</v>
      </c>
      <c r="T42" s="10">
        <v>850000</v>
      </c>
      <c r="U42" s="410"/>
      <c r="V42" s="410">
        <f t="shared" si="1"/>
        <v>0</v>
      </c>
    </row>
    <row r="43" spans="1:22" ht="15.75" x14ac:dyDescent="0.25">
      <c r="A43" s="710">
        <v>45192</v>
      </c>
      <c r="B43" s="716"/>
      <c r="C43" s="716"/>
      <c r="D43" s="722" t="s">
        <v>7423</v>
      </c>
      <c r="E43" s="712">
        <v>1000000</v>
      </c>
      <c r="F43" s="714"/>
      <c r="G43" s="714">
        <f t="shared" si="0"/>
        <v>5949764</v>
      </c>
      <c r="I43" s="710">
        <v>45288</v>
      </c>
      <c r="J43" s="716"/>
      <c r="K43" s="716"/>
      <c r="L43" s="722" t="s">
        <v>7565</v>
      </c>
      <c r="M43" s="712"/>
      <c r="N43" s="714">
        <v>4548000</v>
      </c>
      <c r="O43" s="714">
        <f t="shared" si="2"/>
        <v>4548020.67</v>
      </c>
      <c r="R43" s="579"/>
      <c r="S43" s="5"/>
      <c r="T43" s="10"/>
      <c r="U43" s="410"/>
      <c r="V43" s="410"/>
    </row>
    <row r="44" spans="1:22" ht="24" x14ac:dyDescent="0.25">
      <c r="A44" s="710">
        <v>45194</v>
      </c>
      <c r="B44" s="716"/>
      <c r="C44" s="716"/>
      <c r="D44" s="722" t="s">
        <v>7440</v>
      </c>
      <c r="E44" s="712">
        <v>400000</v>
      </c>
      <c r="F44" s="714"/>
      <c r="G44" s="714">
        <f t="shared" si="0"/>
        <v>5549764</v>
      </c>
      <c r="I44" s="710">
        <v>45288</v>
      </c>
      <c r="J44" s="716"/>
      <c r="K44" s="716"/>
      <c r="L44" s="724" t="s">
        <v>7197</v>
      </c>
      <c r="M44" s="719">
        <v>45000</v>
      </c>
      <c r="N44" s="714"/>
      <c r="O44" s="714">
        <f t="shared" si="2"/>
        <v>4503020.67</v>
      </c>
      <c r="R44" s="579"/>
      <c r="S44" s="5"/>
      <c r="T44" s="10"/>
      <c r="U44" s="410"/>
      <c r="V44" s="507"/>
    </row>
    <row r="45" spans="1:22" x14ac:dyDescent="0.25">
      <c r="A45" s="710">
        <v>45194</v>
      </c>
      <c r="B45" s="716"/>
      <c r="C45" s="716"/>
      <c r="D45" s="722" t="s">
        <v>7436</v>
      </c>
      <c r="E45" s="712">
        <v>27000</v>
      </c>
      <c r="F45" s="714"/>
      <c r="G45" s="714">
        <f t="shared" si="0"/>
        <v>5522764</v>
      </c>
      <c r="I45" s="710">
        <v>45288</v>
      </c>
      <c r="J45" s="716"/>
      <c r="K45" s="716"/>
      <c r="L45" s="722" t="s">
        <v>7566</v>
      </c>
      <c r="M45" s="712">
        <v>28300</v>
      </c>
      <c r="N45" s="714"/>
      <c r="O45" s="714">
        <f t="shared" si="2"/>
        <v>4474720.67</v>
      </c>
      <c r="R45" s="579"/>
      <c r="S45" s="5"/>
      <c r="T45" s="10"/>
      <c r="U45" s="410"/>
      <c r="V45" s="507"/>
    </row>
    <row r="46" spans="1:22" ht="24" x14ac:dyDescent="0.25">
      <c r="A46" s="710">
        <v>45194</v>
      </c>
      <c r="B46" s="716"/>
      <c r="C46" s="716"/>
      <c r="D46" s="722" t="s">
        <v>7437</v>
      </c>
      <c r="E46" s="712">
        <v>139775</v>
      </c>
      <c r="F46" s="714"/>
      <c r="G46" s="714">
        <f t="shared" si="0"/>
        <v>5382989</v>
      </c>
      <c r="I46" s="710">
        <v>45288</v>
      </c>
      <c r="J46" s="716"/>
      <c r="K46" s="716"/>
      <c r="L46" s="722" t="s">
        <v>7567</v>
      </c>
      <c r="M46" s="712">
        <v>35000</v>
      </c>
      <c r="N46" s="714"/>
      <c r="O46" s="714">
        <f t="shared" si="2"/>
        <v>4439720.67</v>
      </c>
      <c r="R46" s="579"/>
      <c r="S46" s="5"/>
      <c r="T46" s="10"/>
      <c r="U46" s="410"/>
      <c r="V46" s="507"/>
    </row>
    <row r="47" spans="1:22" ht="24" x14ac:dyDescent="0.25">
      <c r="A47" s="710">
        <v>45194</v>
      </c>
      <c r="B47" s="716"/>
      <c r="C47" s="716"/>
      <c r="D47" s="722" t="s">
        <v>7438</v>
      </c>
      <c r="E47" s="712">
        <v>50000</v>
      </c>
      <c r="F47" s="714"/>
      <c r="G47" s="714">
        <f t="shared" si="0"/>
        <v>5332989</v>
      </c>
      <c r="I47" s="710">
        <v>45289</v>
      </c>
      <c r="J47" s="716"/>
      <c r="K47" s="716"/>
      <c r="L47" s="722" t="s">
        <v>7568</v>
      </c>
      <c r="M47" s="712">
        <v>250000</v>
      </c>
      <c r="N47" s="714"/>
      <c r="O47" s="714">
        <f t="shared" si="2"/>
        <v>4189720.67</v>
      </c>
      <c r="R47" s="579"/>
      <c r="S47" s="5"/>
      <c r="T47" s="10"/>
      <c r="U47" s="410"/>
      <c r="V47" s="507"/>
    </row>
    <row r="48" spans="1:22" x14ac:dyDescent="0.25">
      <c r="A48" s="710">
        <v>45194</v>
      </c>
      <c r="B48" s="716"/>
      <c r="C48" s="716"/>
      <c r="D48" s="722" t="s">
        <v>7441</v>
      </c>
      <c r="E48" s="712">
        <v>500000</v>
      </c>
      <c r="F48" s="714"/>
      <c r="G48" s="714">
        <f t="shared" si="0"/>
        <v>4832989</v>
      </c>
      <c r="I48" s="710">
        <v>45290</v>
      </c>
      <c r="J48" s="716"/>
      <c r="K48" s="716"/>
      <c r="L48" s="722" t="s">
        <v>7568</v>
      </c>
      <c r="M48" s="712">
        <v>250000</v>
      </c>
      <c r="N48" s="714"/>
      <c r="O48" s="714">
        <f t="shared" si="2"/>
        <v>3939720.67</v>
      </c>
      <c r="R48" s="579"/>
      <c r="S48" s="569"/>
      <c r="T48" s="339"/>
      <c r="U48" s="340"/>
      <c r="V48" s="507"/>
    </row>
    <row r="49" spans="1:22" ht="24" x14ac:dyDescent="0.25">
      <c r="A49" s="710">
        <v>45194</v>
      </c>
      <c r="B49" s="716"/>
      <c r="C49" s="716"/>
      <c r="D49" s="722" t="s">
        <v>7439</v>
      </c>
      <c r="E49" s="712">
        <v>30000</v>
      </c>
      <c r="F49" s="714"/>
      <c r="G49" s="714">
        <f t="shared" si="0"/>
        <v>4802989</v>
      </c>
      <c r="I49" s="710">
        <v>45290</v>
      </c>
      <c r="J49" s="716"/>
      <c r="K49" s="716"/>
      <c r="L49" s="722" t="s">
        <v>7572</v>
      </c>
      <c r="M49" s="712">
        <v>47000</v>
      </c>
      <c r="N49" s="714"/>
      <c r="O49" s="714">
        <f t="shared" si="2"/>
        <v>3892720.67</v>
      </c>
      <c r="R49" s="579"/>
      <c r="S49" s="5"/>
      <c r="T49" s="10"/>
      <c r="U49" s="340"/>
      <c r="V49" s="507"/>
    </row>
    <row r="50" spans="1:22" x14ac:dyDescent="0.25">
      <c r="A50" s="710">
        <v>45194</v>
      </c>
      <c r="B50" s="716"/>
      <c r="C50" s="716"/>
      <c r="D50" s="722" t="s">
        <v>7400</v>
      </c>
      <c r="E50" s="712">
        <v>340000</v>
      </c>
      <c r="F50" s="714"/>
      <c r="G50" s="714">
        <f t="shared" si="0"/>
        <v>4462989</v>
      </c>
      <c r="I50" s="710">
        <v>45290</v>
      </c>
      <c r="J50" s="716"/>
      <c r="K50" s="716"/>
      <c r="L50" s="722" t="s">
        <v>7575</v>
      </c>
      <c r="M50" s="712">
        <v>250000</v>
      </c>
      <c r="N50" s="714"/>
      <c r="O50" s="714">
        <f t="shared" si="2"/>
        <v>3642720.67</v>
      </c>
      <c r="R50" s="579"/>
      <c r="S50" s="569"/>
      <c r="T50" s="339"/>
      <c r="U50" s="340"/>
      <c r="V50" s="507"/>
    </row>
    <row r="51" spans="1:22" x14ac:dyDescent="0.25">
      <c r="A51" s="710">
        <v>45194</v>
      </c>
      <c r="B51" s="716"/>
      <c r="C51" s="716"/>
      <c r="D51" s="722" t="s">
        <v>7436</v>
      </c>
      <c r="E51" s="712">
        <v>54400</v>
      </c>
      <c r="F51" s="714"/>
      <c r="G51" s="714">
        <f t="shared" si="0"/>
        <v>4408589</v>
      </c>
      <c r="I51" s="710">
        <v>45293</v>
      </c>
      <c r="J51" s="716"/>
      <c r="K51" s="716"/>
      <c r="L51" s="722" t="s">
        <v>7576</v>
      </c>
      <c r="M51" s="712">
        <v>357400</v>
      </c>
      <c r="N51" s="714"/>
      <c r="O51" s="714">
        <f t="shared" si="2"/>
        <v>3285320.67</v>
      </c>
      <c r="R51" s="579"/>
      <c r="S51" s="569"/>
      <c r="T51" s="339"/>
      <c r="U51" s="340"/>
      <c r="V51" s="507"/>
    </row>
    <row r="52" spans="1:22" ht="24" x14ac:dyDescent="0.25">
      <c r="A52" s="710">
        <v>45194</v>
      </c>
      <c r="B52" s="716"/>
      <c r="C52" s="716"/>
      <c r="D52" s="722" t="s">
        <v>7442</v>
      </c>
      <c r="E52" s="712">
        <v>25400</v>
      </c>
      <c r="F52" s="714"/>
      <c r="G52" s="714">
        <f t="shared" si="0"/>
        <v>4383189</v>
      </c>
      <c r="I52" s="710">
        <v>45293</v>
      </c>
      <c r="J52" s="716"/>
      <c r="K52" s="716"/>
      <c r="L52" s="722" t="s">
        <v>7540</v>
      </c>
      <c r="M52" s="712">
        <v>267000</v>
      </c>
      <c r="N52" s="714"/>
      <c r="O52" s="714">
        <f t="shared" si="2"/>
        <v>3018320.67</v>
      </c>
      <c r="R52" s="579"/>
      <c r="S52" s="569"/>
      <c r="T52" s="339"/>
      <c r="U52" s="340"/>
      <c r="V52" s="507"/>
    </row>
    <row r="53" spans="1:22" ht="24" x14ac:dyDescent="0.25">
      <c r="A53" s="710">
        <v>45194</v>
      </c>
      <c r="B53" s="716"/>
      <c r="C53" s="716"/>
      <c r="D53" s="722" t="s">
        <v>7411</v>
      </c>
      <c r="E53" s="712">
        <v>150000</v>
      </c>
      <c r="F53" s="714"/>
      <c r="G53" s="714">
        <f t="shared" si="0"/>
        <v>4233189</v>
      </c>
      <c r="I53" s="710">
        <v>45293</v>
      </c>
      <c r="J53" s="716"/>
      <c r="K53" s="716"/>
      <c r="L53" s="722" t="s">
        <v>7578</v>
      </c>
      <c r="M53" s="712">
        <v>76000</v>
      </c>
      <c r="N53" s="714"/>
      <c r="O53" s="714">
        <f t="shared" si="2"/>
        <v>2942320.67</v>
      </c>
      <c r="R53" s="579"/>
      <c r="S53" s="569"/>
      <c r="T53" s="339"/>
      <c r="U53" s="340"/>
      <c r="V53" s="507"/>
    </row>
    <row r="54" spans="1:22" s="14" customFormat="1" x14ac:dyDescent="0.25">
      <c r="A54" s="710">
        <v>45195</v>
      </c>
      <c r="B54" s="716"/>
      <c r="C54" s="716"/>
      <c r="D54" s="722" t="s">
        <v>7379</v>
      </c>
      <c r="E54" s="712">
        <v>1000000</v>
      </c>
      <c r="F54" s="714"/>
      <c r="G54" s="714">
        <f t="shared" si="0"/>
        <v>3233189</v>
      </c>
      <c r="H54" s="725"/>
      <c r="I54" s="710">
        <v>45293</v>
      </c>
      <c r="J54" s="716"/>
      <c r="K54" s="716"/>
      <c r="L54" s="722" t="s">
        <v>7577</v>
      </c>
      <c r="M54" s="712">
        <v>100000</v>
      </c>
      <c r="N54" s="714"/>
      <c r="O54" s="714">
        <f t="shared" si="2"/>
        <v>2842320.67</v>
      </c>
      <c r="R54" s="579"/>
      <c r="S54" s="569"/>
      <c r="T54" s="339"/>
      <c r="U54" s="340"/>
      <c r="V54" s="507"/>
    </row>
    <row r="55" spans="1:22" x14ac:dyDescent="0.25">
      <c r="A55" s="710">
        <v>45195</v>
      </c>
      <c r="B55" s="716"/>
      <c r="C55" s="716"/>
      <c r="D55" s="722" t="s">
        <v>7441</v>
      </c>
      <c r="E55" s="712">
        <v>800000</v>
      </c>
      <c r="F55" s="714"/>
      <c r="G55" s="714">
        <f t="shared" si="0"/>
        <v>2433189</v>
      </c>
      <c r="I55" s="710">
        <v>45294</v>
      </c>
      <c r="J55" s="716"/>
      <c r="K55" s="716"/>
      <c r="L55" s="722" t="s">
        <v>7581</v>
      </c>
      <c r="M55" s="712">
        <v>250000</v>
      </c>
      <c r="N55" s="714"/>
      <c r="O55" s="714">
        <f t="shared" si="2"/>
        <v>2592320.67</v>
      </c>
      <c r="R55" s="579"/>
      <c r="S55" s="586"/>
      <c r="T55" s="585"/>
      <c r="U55" s="340"/>
      <c r="V55" s="507"/>
    </row>
    <row r="56" spans="1:22" x14ac:dyDescent="0.25">
      <c r="A56" s="710">
        <v>45195</v>
      </c>
      <c r="B56" s="716"/>
      <c r="C56" s="716"/>
      <c r="D56" s="722" t="s">
        <v>7441</v>
      </c>
      <c r="E56" s="712">
        <v>500000</v>
      </c>
      <c r="F56" s="714"/>
      <c r="G56" s="714">
        <f t="shared" si="0"/>
        <v>1933189</v>
      </c>
      <c r="I56" s="710">
        <v>45294</v>
      </c>
      <c r="J56" s="716"/>
      <c r="K56" s="716"/>
      <c r="L56" s="722" t="s">
        <v>7582</v>
      </c>
      <c r="M56" s="712">
        <v>500000</v>
      </c>
      <c r="N56" s="714"/>
      <c r="O56" s="714">
        <f t="shared" si="2"/>
        <v>2092320.67</v>
      </c>
      <c r="R56" s="579"/>
      <c r="S56" s="587"/>
      <c r="T56" s="339"/>
      <c r="U56" s="573"/>
      <c r="V56" s="507"/>
    </row>
    <row r="57" spans="1:22" ht="24" x14ac:dyDescent="0.25">
      <c r="A57" s="710">
        <v>45197</v>
      </c>
      <c r="B57" s="716"/>
      <c r="C57" s="716"/>
      <c r="D57" s="722" t="s">
        <v>7444</v>
      </c>
      <c r="E57" s="712">
        <v>14000</v>
      </c>
      <c r="F57" s="714"/>
      <c r="G57" s="714">
        <f t="shared" si="0"/>
        <v>1919189</v>
      </c>
      <c r="I57" s="710">
        <v>45295</v>
      </c>
      <c r="J57" s="716"/>
      <c r="K57" s="716"/>
      <c r="L57" s="722" t="s">
        <v>7585</v>
      </c>
      <c r="M57" s="712">
        <v>85000</v>
      </c>
      <c r="N57" s="714"/>
      <c r="O57" s="714">
        <f t="shared" si="2"/>
        <v>2007320.67</v>
      </c>
      <c r="R57" s="579"/>
      <c r="S57" s="587"/>
      <c r="T57" s="339"/>
      <c r="U57" s="573"/>
      <c r="V57" s="507"/>
    </row>
    <row r="58" spans="1:22" ht="24" x14ac:dyDescent="0.25">
      <c r="A58" s="710">
        <v>45197</v>
      </c>
      <c r="B58" s="716"/>
      <c r="C58" s="716"/>
      <c r="D58" s="722" t="s">
        <v>7447</v>
      </c>
      <c r="E58" s="712">
        <v>30000</v>
      </c>
      <c r="F58" s="714"/>
      <c r="G58" s="714">
        <f t="shared" si="0"/>
        <v>1889189</v>
      </c>
      <c r="I58" s="710">
        <v>45295</v>
      </c>
      <c r="J58" s="716"/>
      <c r="K58" s="716"/>
      <c r="L58" s="722" t="s">
        <v>7586</v>
      </c>
      <c r="M58" s="712">
        <v>165988</v>
      </c>
      <c r="N58" s="714"/>
      <c r="O58" s="714">
        <f t="shared" si="2"/>
        <v>1841332.67</v>
      </c>
      <c r="R58" s="579"/>
      <c r="S58" s="586"/>
      <c r="T58" s="585"/>
      <c r="U58" s="340"/>
      <c r="V58" s="507"/>
    </row>
    <row r="59" spans="1:22" ht="24" x14ac:dyDescent="0.25">
      <c r="A59" s="710">
        <v>45197</v>
      </c>
      <c r="B59" s="716"/>
      <c r="C59" s="716"/>
      <c r="D59" s="722" t="s">
        <v>7445</v>
      </c>
      <c r="E59" s="712">
        <v>80000</v>
      </c>
      <c r="F59" s="714"/>
      <c r="G59" s="714">
        <f t="shared" si="0"/>
        <v>1809189</v>
      </c>
      <c r="I59" s="710">
        <v>45295</v>
      </c>
      <c r="J59" s="716"/>
      <c r="K59" s="716"/>
      <c r="L59" s="722" t="s">
        <v>7587</v>
      </c>
      <c r="M59" s="712">
        <v>60000</v>
      </c>
      <c r="N59" s="714"/>
      <c r="O59" s="714">
        <f t="shared" si="2"/>
        <v>1781332.67</v>
      </c>
      <c r="R59" s="579"/>
      <c r="S59" s="569"/>
      <c r="T59" s="339"/>
      <c r="U59" s="340"/>
      <c r="V59" s="507"/>
    </row>
    <row r="60" spans="1:22" x14ac:dyDescent="0.25">
      <c r="A60" s="710">
        <v>45197</v>
      </c>
      <c r="B60" s="716"/>
      <c r="C60" s="716"/>
      <c r="D60" s="722" t="s">
        <v>7446</v>
      </c>
      <c r="E60" s="712">
        <v>215000</v>
      </c>
      <c r="F60" s="714"/>
      <c r="G60" s="714">
        <f t="shared" si="0"/>
        <v>1594189</v>
      </c>
      <c r="I60" s="710">
        <v>45296</v>
      </c>
      <c r="J60" s="716"/>
      <c r="K60" s="716"/>
      <c r="L60" s="726" t="s">
        <v>7589</v>
      </c>
      <c r="M60" s="727">
        <v>75000</v>
      </c>
      <c r="N60" s="714"/>
      <c r="O60" s="714">
        <f t="shared" si="2"/>
        <v>1706332.67</v>
      </c>
      <c r="R60" s="579"/>
      <c r="S60" s="569"/>
      <c r="T60" s="339"/>
      <c r="U60" s="340"/>
      <c r="V60" s="507"/>
    </row>
    <row r="61" spans="1:22" x14ac:dyDescent="0.25">
      <c r="A61" s="710">
        <v>45197</v>
      </c>
      <c r="B61" s="716"/>
      <c r="C61" s="716"/>
      <c r="D61" s="722" t="s">
        <v>7423</v>
      </c>
      <c r="E61" s="712">
        <v>100000</v>
      </c>
      <c r="F61" s="714"/>
      <c r="G61" s="714">
        <f t="shared" si="0"/>
        <v>1494189</v>
      </c>
      <c r="I61" s="710">
        <v>45297</v>
      </c>
      <c r="J61" s="716"/>
      <c r="K61" s="716"/>
      <c r="L61" s="722" t="s">
        <v>7590</v>
      </c>
      <c r="M61" s="712">
        <v>50000</v>
      </c>
      <c r="N61" s="714"/>
      <c r="O61" s="714">
        <f t="shared" si="2"/>
        <v>1656332.67</v>
      </c>
      <c r="R61" s="579"/>
      <c r="S61" s="568"/>
      <c r="T61" s="339"/>
      <c r="U61" s="340"/>
      <c r="V61" s="507"/>
    </row>
    <row r="62" spans="1:22" x14ac:dyDescent="0.25">
      <c r="A62" s="710">
        <v>45202</v>
      </c>
      <c r="B62" s="716"/>
      <c r="C62" s="716"/>
      <c r="D62" s="722" t="s">
        <v>7441</v>
      </c>
      <c r="E62" s="712">
        <v>200000</v>
      </c>
      <c r="F62" s="714"/>
      <c r="G62" s="714">
        <f t="shared" si="0"/>
        <v>1294189</v>
      </c>
      <c r="I62" s="710">
        <v>45297</v>
      </c>
      <c r="J62" s="716"/>
      <c r="K62" s="716"/>
      <c r="L62" s="722" t="s">
        <v>7591</v>
      </c>
      <c r="M62" s="712">
        <v>200000</v>
      </c>
      <c r="N62" s="714"/>
      <c r="O62" s="714">
        <f t="shared" si="2"/>
        <v>1456332.67</v>
      </c>
      <c r="R62" s="579"/>
      <c r="S62" s="568"/>
      <c r="T62" s="339"/>
      <c r="U62" s="340"/>
      <c r="V62" s="507"/>
    </row>
    <row r="63" spans="1:22" x14ac:dyDescent="0.25">
      <c r="A63" s="710">
        <v>45202</v>
      </c>
      <c r="B63" s="716"/>
      <c r="C63" s="716"/>
      <c r="D63" s="722" t="s">
        <v>7450</v>
      </c>
      <c r="E63" s="712">
        <v>50000</v>
      </c>
      <c r="F63" s="714"/>
      <c r="G63" s="714">
        <f t="shared" si="0"/>
        <v>1244189</v>
      </c>
      <c r="I63" s="710">
        <v>45300</v>
      </c>
      <c r="J63" s="716"/>
      <c r="K63" s="716"/>
      <c r="L63" s="722" t="s">
        <v>7599</v>
      </c>
      <c r="M63" s="712">
        <v>275000</v>
      </c>
      <c r="N63" s="714"/>
      <c r="O63" s="714">
        <f t="shared" si="2"/>
        <v>1181332.67</v>
      </c>
      <c r="R63" s="579"/>
      <c r="S63" s="568"/>
      <c r="T63" s="339"/>
      <c r="U63" s="340"/>
      <c r="V63" s="507"/>
    </row>
    <row r="64" spans="1:22" x14ac:dyDescent="0.25">
      <c r="A64" s="710">
        <v>45202</v>
      </c>
      <c r="B64" s="716"/>
      <c r="C64" s="716"/>
      <c r="D64" s="722" t="s">
        <v>7451</v>
      </c>
      <c r="E64" s="712">
        <v>500000</v>
      </c>
      <c r="F64" s="714"/>
      <c r="G64" s="714">
        <f t="shared" si="0"/>
        <v>744189</v>
      </c>
      <c r="I64" s="710">
        <v>45306</v>
      </c>
      <c r="J64" s="716"/>
      <c r="K64" s="716"/>
      <c r="L64" s="722" t="s">
        <v>7601</v>
      </c>
      <c r="M64" s="712"/>
      <c r="N64" s="714">
        <v>4096986</v>
      </c>
      <c r="O64" s="714">
        <f t="shared" si="2"/>
        <v>5278318.67</v>
      </c>
      <c r="R64" s="579"/>
      <c r="S64" s="568"/>
      <c r="T64" s="339"/>
      <c r="U64" s="340"/>
      <c r="V64" s="507"/>
    </row>
    <row r="65" spans="1:22" x14ac:dyDescent="0.25">
      <c r="A65" s="710">
        <v>45202</v>
      </c>
      <c r="B65" s="716"/>
      <c r="C65" s="716"/>
      <c r="D65" s="722" t="s">
        <v>7452</v>
      </c>
      <c r="E65" s="712">
        <v>15000</v>
      </c>
      <c r="F65" s="714"/>
      <c r="G65" s="714">
        <f t="shared" si="0"/>
        <v>729189</v>
      </c>
      <c r="I65" s="710">
        <v>45306</v>
      </c>
      <c r="J65" s="716"/>
      <c r="K65" s="716"/>
      <c r="L65" s="722" t="s">
        <v>7522</v>
      </c>
      <c r="M65" s="712"/>
      <c r="N65" s="714">
        <v>8000000</v>
      </c>
      <c r="O65" s="714">
        <f t="shared" si="2"/>
        <v>13278318.67</v>
      </c>
      <c r="R65" s="579"/>
      <c r="S65" s="568"/>
      <c r="T65" s="339"/>
      <c r="U65" s="340"/>
      <c r="V65" s="507"/>
    </row>
    <row r="66" spans="1:22" x14ac:dyDescent="0.25">
      <c r="A66" s="710">
        <v>45202</v>
      </c>
      <c r="B66" s="716"/>
      <c r="C66" s="716"/>
      <c r="D66" s="722" t="s">
        <v>7386</v>
      </c>
      <c r="E66" s="712">
        <v>500000</v>
      </c>
      <c r="F66" s="714"/>
      <c r="G66" s="714">
        <f t="shared" si="0"/>
        <v>229189</v>
      </c>
      <c r="I66" s="710">
        <v>45306</v>
      </c>
      <c r="J66" s="716"/>
      <c r="K66" s="716"/>
      <c r="L66" s="724" t="s">
        <v>7197</v>
      </c>
      <c r="M66" s="719">
        <v>80000</v>
      </c>
      <c r="N66" s="714"/>
      <c r="O66" s="714">
        <f t="shared" si="2"/>
        <v>13198318.67</v>
      </c>
      <c r="R66" s="579"/>
      <c r="S66" s="568"/>
      <c r="T66" s="339"/>
      <c r="U66" s="340"/>
      <c r="V66" s="507"/>
    </row>
    <row r="67" spans="1:22" x14ac:dyDescent="0.25">
      <c r="A67" s="710">
        <v>45203</v>
      </c>
      <c r="B67" s="716"/>
      <c r="C67" s="716"/>
      <c r="D67" s="722" t="s">
        <v>7453</v>
      </c>
      <c r="E67" s="712">
        <v>179200</v>
      </c>
      <c r="F67" s="714"/>
      <c r="G67" s="714">
        <f t="shared" si="0"/>
        <v>49989</v>
      </c>
      <c r="I67" s="710">
        <v>45306</v>
      </c>
      <c r="J67" s="716"/>
      <c r="K67" s="716"/>
      <c r="L67" s="724" t="s">
        <v>7197</v>
      </c>
      <c r="M67" s="719">
        <v>41000</v>
      </c>
      <c r="N67" s="714"/>
      <c r="O67" s="714">
        <f t="shared" si="2"/>
        <v>13157318.67</v>
      </c>
      <c r="R67" s="579"/>
      <c r="S67" s="568"/>
      <c r="T67" s="339"/>
      <c r="U67" s="340"/>
      <c r="V67" s="507"/>
    </row>
    <row r="68" spans="1:22" x14ac:dyDescent="0.25">
      <c r="A68" s="710">
        <v>45203</v>
      </c>
      <c r="B68" s="716"/>
      <c r="C68" s="716"/>
      <c r="D68" s="728" t="s">
        <v>7197</v>
      </c>
      <c r="E68" s="727">
        <v>50000</v>
      </c>
      <c r="F68" s="714"/>
      <c r="G68" s="714">
        <f t="shared" si="0"/>
        <v>-11</v>
      </c>
      <c r="I68" s="710">
        <v>45302</v>
      </c>
      <c r="J68" s="716"/>
      <c r="K68" s="716"/>
      <c r="L68" s="722" t="s">
        <v>7616</v>
      </c>
      <c r="M68" s="712">
        <v>85000</v>
      </c>
      <c r="N68" s="714"/>
      <c r="O68" s="714">
        <f t="shared" si="2"/>
        <v>13072318.67</v>
      </c>
      <c r="R68" s="579"/>
      <c r="S68" s="568"/>
      <c r="T68" s="339"/>
      <c r="U68" s="340"/>
      <c r="V68" s="507"/>
    </row>
    <row r="69" spans="1:22" x14ac:dyDescent="0.25">
      <c r="A69" s="710">
        <v>45203</v>
      </c>
      <c r="B69" s="716"/>
      <c r="C69" s="716"/>
      <c r="D69" s="711" t="s">
        <v>7391</v>
      </c>
      <c r="E69" s="712"/>
      <c r="F69" s="713">
        <v>3450000</v>
      </c>
      <c r="G69" s="714">
        <f>F69+G68-E69</f>
        <v>3449989</v>
      </c>
      <c r="I69" s="710">
        <v>45302</v>
      </c>
      <c r="J69" s="716"/>
      <c r="K69" s="716"/>
      <c r="L69" s="722" t="s">
        <v>7602</v>
      </c>
      <c r="M69" s="712">
        <v>306300</v>
      </c>
      <c r="N69" s="714"/>
      <c r="O69" s="714">
        <f t="shared" si="2"/>
        <v>12766018.67</v>
      </c>
      <c r="R69" s="579"/>
      <c r="S69" s="568"/>
      <c r="T69" s="339"/>
      <c r="U69" s="340"/>
      <c r="V69" s="507"/>
    </row>
    <row r="70" spans="1:22" x14ac:dyDescent="0.25">
      <c r="A70" s="710">
        <v>45203</v>
      </c>
      <c r="B70" s="716"/>
      <c r="C70" s="716"/>
      <c r="D70" s="711" t="s">
        <v>7391</v>
      </c>
      <c r="E70" s="712"/>
      <c r="F70" s="713">
        <v>3524056</v>
      </c>
      <c r="G70" s="714">
        <f t="shared" ref="G70:G72" si="3">F70+G69-E70</f>
        <v>6974045</v>
      </c>
      <c r="I70" s="710">
        <v>45304</v>
      </c>
      <c r="J70" s="716"/>
      <c r="K70" s="716"/>
      <c r="L70" s="722" t="s">
        <v>7603</v>
      </c>
      <c r="M70" s="712">
        <v>207180</v>
      </c>
      <c r="N70" s="714"/>
      <c r="O70" s="714">
        <f t="shared" ref="O70:O146" si="4">N70+O69-M70</f>
        <v>12558838.67</v>
      </c>
      <c r="R70" s="579"/>
      <c r="S70" s="568"/>
      <c r="T70" s="339"/>
      <c r="U70" s="340"/>
      <c r="V70" s="507"/>
    </row>
    <row r="71" spans="1:22" s="14" customFormat="1" x14ac:dyDescent="0.25">
      <c r="A71" s="710">
        <v>45203</v>
      </c>
      <c r="B71" s="716"/>
      <c r="C71" s="716"/>
      <c r="D71" s="726" t="s">
        <v>7197</v>
      </c>
      <c r="E71" s="727">
        <v>69740</v>
      </c>
      <c r="F71" s="714"/>
      <c r="G71" s="714">
        <f t="shared" si="3"/>
        <v>6904305</v>
      </c>
      <c r="H71" s="725"/>
      <c r="I71" s="710">
        <v>45304</v>
      </c>
      <c r="J71" s="716"/>
      <c r="K71" s="716"/>
      <c r="L71" s="722" t="s">
        <v>7554</v>
      </c>
      <c r="M71" s="712">
        <v>125000</v>
      </c>
      <c r="N71" s="714"/>
      <c r="O71" s="714">
        <f t="shared" si="4"/>
        <v>12433838.67</v>
      </c>
      <c r="R71" s="579"/>
      <c r="S71" s="568"/>
      <c r="T71" s="339"/>
      <c r="U71" s="340"/>
      <c r="V71" s="507"/>
    </row>
    <row r="72" spans="1:22" s="14" customFormat="1" x14ac:dyDescent="0.25">
      <c r="A72" s="710">
        <v>45205</v>
      </c>
      <c r="B72" s="716"/>
      <c r="C72" s="716"/>
      <c r="D72" s="722" t="s">
        <v>7456</v>
      </c>
      <c r="E72" s="712">
        <v>1000000</v>
      </c>
      <c r="F72" s="714"/>
      <c r="G72" s="714">
        <f t="shared" si="3"/>
        <v>5904305</v>
      </c>
      <c r="H72" s="725"/>
      <c r="I72" s="710">
        <v>45304</v>
      </c>
      <c r="J72" s="716"/>
      <c r="K72" s="716"/>
      <c r="L72" s="722" t="s">
        <v>7606</v>
      </c>
      <c r="M72" s="714">
        <v>300000</v>
      </c>
      <c r="N72" s="714"/>
      <c r="O72" s="714">
        <f t="shared" si="4"/>
        <v>12133838.67</v>
      </c>
      <c r="R72" s="579"/>
      <c r="S72" s="568"/>
      <c r="T72" s="339"/>
      <c r="U72" s="340"/>
      <c r="V72" s="507"/>
    </row>
    <row r="73" spans="1:22" s="14" customFormat="1" x14ac:dyDescent="0.25">
      <c r="A73" s="710">
        <v>45206</v>
      </c>
      <c r="B73" s="716"/>
      <c r="C73" s="716"/>
      <c r="D73" s="722" t="s">
        <v>7457</v>
      </c>
      <c r="E73" s="712">
        <v>900000</v>
      </c>
      <c r="F73" s="714"/>
      <c r="G73" s="714">
        <f t="shared" ref="G73:G75" si="5">G72+F73-E73</f>
        <v>5004305</v>
      </c>
      <c r="H73" s="725"/>
      <c r="I73" s="710">
        <v>45304</v>
      </c>
      <c r="J73" s="716"/>
      <c r="K73" s="716"/>
      <c r="L73" s="722" t="s">
        <v>7617</v>
      </c>
      <c r="M73" s="714">
        <v>700000</v>
      </c>
      <c r="N73" s="714"/>
      <c r="O73" s="714">
        <f t="shared" si="4"/>
        <v>11433838.67</v>
      </c>
      <c r="R73" s="579"/>
      <c r="S73" s="568"/>
      <c r="T73" s="339"/>
      <c r="U73" s="340"/>
      <c r="V73" s="507"/>
    </row>
    <row r="74" spans="1:22" s="14" customFormat="1" x14ac:dyDescent="0.25">
      <c r="A74" s="710">
        <v>45208</v>
      </c>
      <c r="B74" s="716"/>
      <c r="C74" s="716"/>
      <c r="D74" s="722" t="s">
        <v>7458</v>
      </c>
      <c r="E74" s="712">
        <v>460000</v>
      </c>
      <c r="F74" s="714"/>
      <c r="G74" s="714">
        <f t="shared" si="5"/>
        <v>4544305</v>
      </c>
      <c r="H74" s="725"/>
      <c r="I74" s="710">
        <v>45304</v>
      </c>
      <c r="J74" s="716"/>
      <c r="K74" s="716"/>
      <c r="L74" s="722" t="s">
        <v>7617</v>
      </c>
      <c r="M74" s="714">
        <v>700000</v>
      </c>
      <c r="N74" s="714"/>
      <c r="O74" s="714">
        <f t="shared" si="4"/>
        <v>10733838.67</v>
      </c>
      <c r="R74" s="579"/>
      <c r="S74" s="568"/>
      <c r="T74" s="339"/>
      <c r="U74" s="340"/>
      <c r="V74" s="507"/>
    </row>
    <row r="75" spans="1:22" s="14" customFormat="1" x14ac:dyDescent="0.25">
      <c r="A75" s="710">
        <v>45209</v>
      </c>
      <c r="B75" s="716"/>
      <c r="C75" s="716"/>
      <c r="D75" s="722" t="s">
        <v>7459</v>
      </c>
      <c r="E75" s="712">
        <v>1000000</v>
      </c>
      <c r="F75" s="714"/>
      <c r="G75" s="714">
        <f t="shared" si="5"/>
        <v>3544305</v>
      </c>
      <c r="H75" s="725"/>
      <c r="I75" s="710">
        <v>45304</v>
      </c>
      <c r="J75" s="716"/>
      <c r="K75" s="716"/>
      <c r="L75" s="722" t="s">
        <v>7618</v>
      </c>
      <c r="M75" s="714">
        <v>400000</v>
      </c>
      <c r="N75" s="714"/>
      <c r="O75" s="714">
        <f t="shared" si="4"/>
        <v>10333838.67</v>
      </c>
      <c r="R75" s="579"/>
      <c r="S75" s="587"/>
      <c r="T75" s="339"/>
      <c r="U75" s="573"/>
      <c r="V75" s="507"/>
    </row>
    <row r="76" spans="1:22" s="14" customFormat="1" ht="24" x14ac:dyDescent="0.25">
      <c r="A76" s="710">
        <v>45210</v>
      </c>
      <c r="B76" s="716"/>
      <c r="C76" s="716"/>
      <c r="D76" s="722" t="s">
        <v>7460</v>
      </c>
      <c r="E76" s="712">
        <v>222000</v>
      </c>
      <c r="F76" s="714"/>
      <c r="G76" s="714">
        <f t="shared" ref="G76:G128" si="6">G75+F76-E76</f>
        <v>3322305</v>
      </c>
      <c r="H76" s="725"/>
      <c r="I76" s="710">
        <v>45306</v>
      </c>
      <c r="J76" s="716"/>
      <c r="K76" s="716"/>
      <c r="L76" s="722" t="s">
        <v>7605</v>
      </c>
      <c r="M76" s="712">
        <v>25000</v>
      </c>
      <c r="N76" s="714"/>
      <c r="O76" s="714">
        <f t="shared" si="4"/>
        <v>10308838.67</v>
      </c>
      <c r="R76" s="579"/>
      <c r="S76" s="587"/>
      <c r="T76" s="339"/>
      <c r="U76" s="573"/>
      <c r="V76" s="507"/>
    </row>
    <row r="77" spans="1:22" s="14" customFormat="1" x14ac:dyDescent="0.25">
      <c r="A77" s="710">
        <v>45210</v>
      </c>
      <c r="B77" s="716"/>
      <c r="C77" s="716"/>
      <c r="D77" s="722" t="s">
        <v>7461</v>
      </c>
      <c r="E77" s="712">
        <v>300000</v>
      </c>
      <c r="F77" s="714"/>
      <c r="G77" s="714">
        <f t="shared" si="6"/>
        <v>3022305</v>
      </c>
      <c r="H77" s="725"/>
      <c r="I77" s="710">
        <v>45306</v>
      </c>
      <c r="J77" s="716"/>
      <c r="K77" s="716"/>
      <c r="L77" s="722" t="s">
        <v>7605</v>
      </c>
      <c r="M77" s="712">
        <v>25000</v>
      </c>
      <c r="N77" s="714"/>
      <c r="O77" s="714">
        <f t="shared" si="4"/>
        <v>10283838.67</v>
      </c>
      <c r="R77" s="579"/>
      <c r="S77" s="569"/>
      <c r="T77" s="339"/>
      <c r="U77" s="340"/>
      <c r="V77" s="507"/>
    </row>
    <row r="78" spans="1:22" s="14" customFormat="1" ht="24" x14ac:dyDescent="0.25">
      <c r="A78" s="710">
        <v>45210</v>
      </c>
      <c r="B78" s="716"/>
      <c r="C78" s="716"/>
      <c r="D78" s="722" t="s">
        <v>7462</v>
      </c>
      <c r="E78" s="712">
        <v>204800</v>
      </c>
      <c r="F78" s="714"/>
      <c r="G78" s="714">
        <f t="shared" si="6"/>
        <v>2817505</v>
      </c>
      <c r="H78" s="725"/>
      <c r="I78" s="710">
        <v>45306</v>
      </c>
      <c r="J78" s="716"/>
      <c r="K78" s="716"/>
      <c r="L78" s="722" t="s">
        <v>7605</v>
      </c>
      <c r="M78" s="712">
        <v>25000</v>
      </c>
      <c r="N78" s="714"/>
      <c r="O78" s="714">
        <f t="shared" si="4"/>
        <v>10258838.67</v>
      </c>
      <c r="R78" s="579"/>
      <c r="S78" s="591"/>
      <c r="T78" s="592"/>
      <c r="U78" s="340"/>
      <c r="V78" s="507"/>
    </row>
    <row r="79" spans="1:22" s="14" customFormat="1" x14ac:dyDescent="0.25">
      <c r="A79" s="710">
        <v>45211</v>
      </c>
      <c r="B79" s="716"/>
      <c r="C79" s="716"/>
      <c r="D79" s="722" t="s">
        <v>7463</v>
      </c>
      <c r="E79" s="712">
        <v>140000</v>
      </c>
      <c r="F79" s="714"/>
      <c r="G79" s="714">
        <f t="shared" si="6"/>
        <v>2677505</v>
      </c>
      <c r="H79" s="725"/>
      <c r="I79" s="710">
        <v>45306</v>
      </c>
      <c r="J79" s="716"/>
      <c r="K79" s="716"/>
      <c r="L79" s="722" t="s">
        <v>7605</v>
      </c>
      <c r="M79" s="712">
        <v>25000</v>
      </c>
      <c r="N79" s="714"/>
      <c r="O79" s="714">
        <f t="shared" si="4"/>
        <v>10233838.67</v>
      </c>
      <c r="R79" s="579"/>
      <c r="S79" s="568"/>
      <c r="T79" s="339"/>
      <c r="U79" s="340"/>
      <c r="V79" s="507"/>
    </row>
    <row r="80" spans="1:22" s="14" customFormat="1" x14ac:dyDescent="0.25">
      <c r="A80" s="710">
        <v>45212</v>
      </c>
      <c r="B80" s="716"/>
      <c r="C80" s="716"/>
      <c r="D80" s="722" t="s">
        <v>7464</v>
      </c>
      <c r="E80" s="712">
        <v>471000</v>
      </c>
      <c r="F80" s="714"/>
      <c r="G80" s="714">
        <f t="shared" si="6"/>
        <v>2206505</v>
      </c>
      <c r="H80" s="725"/>
      <c r="I80" s="710">
        <v>45306</v>
      </c>
      <c r="J80" s="716"/>
      <c r="K80" s="716"/>
      <c r="L80" s="722" t="s">
        <v>7604</v>
      </c>
      <c r="M80" s="712">
        <v>240000</v>
      </c>
      <c r="N80" s="714"/>
      <c r="O80" s="714">
        <f t="shared" si="4"/>
        <v>9993838.6699999999</v>
      </c>
      <c r="R80" s="579"/>
      <c r="S80" s="569"/>
      <c r="T80" s="339"/>
      <c r="U80" s="340"/>
      <c r="V80" s="507"/>
    </row>
    <row r="81" spans="1:22" s="14" customFormat="1" x14ac:dyDescent="0.25">
      <c r="A81" s="710">
        <v>45213</v>
      </c>
      <c r="B81" s="716"/>
      <c r="C81" s="716"/>
      <c r="D81" s="722" t="s">
        <v>7465</v>
      </c>
      <c r="E81" s="712">
        <v>200000</v>
      </c>
      <c r="F81" s="714"/>
      <c r="G81" s="714">
        <f t="shared" si="6"/>
        <v>2006505</v>
      </c>
      <c r="H81" s="725"/>
      <c r="I81" s="710">
        <v>45307</v>
      </c>
      <c r="J81" s="716"/>
      <c r="K81" s="716"/>
      <c r="L81" s="722" t="s">
        <v>7608</v>
      </c>
      <c r="M81" s="712">
        <v>100000</v>
      </c>
      <c r="N81" s="714"/>
      <c r="O81" s="714">
        <f t="shared" si="4"/>
        <v>9893838.6699999999</v>
      </c>
      <c r="R81" s="579"/>
      <c r="S81" s="569"/>
      <c r="T81" s="339"/>
      <c r="U81" s="340"/>
      <c r="V81" s="507"/>
    </row>
    <row r="82" spans="1:22" s="14" customFormat="1" ht="24" x14ac:dyDescent="0.25">
      <c r="A82" s="710">
        <v>45213</v>
      </c>
      <c r="B82" s="716"/>
      <c r="C82" s="716"/>
      <c r="D82" s="722" t="s">
        <v>7466</v>
      </c>
      <c r="E82" s="712">
        <v>400000</v>
      </c>
      <c r="F82" s="714"/>
      <c r="G82" s="714">
        <f t="shared" si="6"/>
        <v>1606505</v>
      </c>
      <c r="H82" s="725"/>
      <c r="I82" s="710">
        <v>45308</v>
      </c>
      <c r="J82" s="716"/>
      <c r="K82" s="716"/>
      <c r="L82" s="722" t="s">
        <v>7607</v>
      </c>
      <c r="M82" s="712">
        <v>520000</v>
      </c>
      <c r="N82" s="714"/>
      <c r="O82" s="714">
        <f t="shared" si="4"/>
        <v>9373838.6699999999</v>
      </c>
      <c r="R82" s="579"/>
      <c r="S82" s="587"/>
      <c r="T82" s="339"/>
      <c r="U82" s="573"/>
      <c r="V82" s="507"/>
    </row>
    <row r="83" spans="1:22" s="14" customFormat="1" ht="24" x14ac:dyDescent="0.25">
      <c r="A83" s="710">
        <v>45213</v>
      </c>
      <c r="B83" s="716"/>
      <c r="C83" s="716"/>
      <c r="D83" s="722" t="s">
        <v>7466</v>
      </c>
      <c r="E83" s="712">
        <v>300000</v>
      </c>
      <c r="F83" s="714"/>
      <c r="G83" s="714">
        <f t="shared" si="6"/>
        <v>1306505</v>
      </c>
      <c r="H83" s="725"/>
      <c r="I83" s="710">
        <v>45309</v>
      </c>
      <c r="J83" s="716"/>
      <c r="K83" s="716"/>
      <c r="L83" s="722" t="s">
        <v>7611</v>
      </c>
      <c r="M83" s="712">
        <v>75000</v>
      </c>
      <c r="N83" s="714"/>
      <c r="O83" s="714">
        <f t="shared" si="4"/>
        <v>9298838.6699999999</v>
      </c>
      <c r="R83" s="579"/>
      <c r="S83" s="569"/>
      <c r="T83" s="340"/>
      <c r="U83" s="340"/>
      <c r="V83" s="507"/>
    </row>
    <row r="84" spans="1:22" s="14" customFormat="1" x14ac:dyDescent="0.25">
      <c r="A84" s="710">
        <v>45213</v>
      </c>
      <c r="B84" s="716"/>
      <c r="C84" s="716"/>
      <c r="D84" s="722" t="s">
        <v>7469</v>
      </c>
      <c r="E84" s="712">
        <v>65000</v>
      </c>
      <c r="F84" s="714"/>
      <c r="G84" s="714">
        <f t="shared" si="6"/>
        <v>1241505</v>
      </c>
      <c r="H84" s="725"/>
      <c r="I84" s="710">
        <v>45310</v>
      </c>
      <c r="J84" s="716"/>
      <c r="K84" s="716"/>
      <c r="L84" s="722" t="s">
        <v>7612</v>
      </c>
      <c r="M84" s="712">
        <v>150000</v>
      </c>
      <c r="N84" s="714"/>
      <c r="O84" s="714">
        <f t="shared" si="4"/>
        <v>9148838.6699999999</v>
      </c>
      <c r="R84" s="579"/>
      <c r="S84" s="568"/>
      <c r="T84" s="339"/>
      <c r="U84" s="340"/>
      <c r="V84" s="507"/>
    </row>
    <row r="85" spans="1:22" s="14" customFormat="1" ht="24" x14ac:dyDescent="0.25">
      <c r="A85" s="710">
        <v>45213</v>
      </c>
      <c r="B85" s="716"/>
      <c r="C85" s="716"/>
      <c r="D85" s="722" t="s">
        <v>7467</v>
      </c>
      <c r="E85" s="712">
        <v>30900</v>
      </c>
      <c r="F85" s="714"/>
      <c r="G85" s="714">
        <f t="shared" si="6"/>
        <v>1210605</v>
      </c>
      <c r="H85" s="725"/>
      <c r="I85" s="710">
        <v>45310</v>
      </c>
      <c r="J85" s="716"/>
      <c r="K85" s="716"/>
      <c r="L85" s="722" t="s">
        <v>7615</v>
      </c>
      <c r="M85" s="712">
        <v>24000</v>
      </c>
      <c r="N85" s="714"/>
      <c r="O85" s="714">
        <f t="shared" si="4"/>
        <v>9124838.6699999999</v>
      </c>
      <c r="R85" s="579"/>
      <c r="S85" s="591"/>
      <c r="T85" s="592"/>
      <c r="U85" s="340"/>
      <c r="V85" s="507"/>
    </row>
    <row r="86" spans="1:22" s="14" customFormat="1" ht="24" x14ac:dyDescent="0.25">
      <c r="A86" s="710">
        <v>45213</v>
      </c>
      <c r="B86" s="716"/>
      <c r="C86" s="716"/>
      <c r="D86" s="722" t="s">
        <v>7468</v>
      </c>
      <c r="E86" s="712">
        <v>110300</v>
      </c>
      <c r="F86" s="714"/>
      <c r="G86" s="714">
        <f t="shared" si="6"/>
        <v>1100305</v>
      </c>
      <c r="H86" s="725"/>
      <c r="I86" s="710">
        <v>45311</v>
      </c>
      <c r="J86" s="716"/>
      <c r="K86" s="716"/>
      <c r="L86" s="722" t="s">
        <v>7550</v>
      </c>
      <c r="M86" s="712">
        <v>100000</v>
      </c>
      <c r="N86" s="714"/>
      <c r="O86" s="714">
        <f t="shared" si="4"/>
        <v>9024838.6699999999</v>
      </c>
      <c r="R86" s="579"/>
      <c r="S86" s="569"/>
      <c r="T86" s="339"/>
      <c r="U86" s="340"/>
      <c r="V86" s="507"/>
    </row>
    <row r="87" spans="1:22" s="14" customFormat="1" ht="24" x14ac:dyDescent="0.25">
      <c r="A87" s="710">
        <v>45215</v>
      </c>
      <c r="B87" s="716"/>
      <c r="C87" s="716"/>
      <c r="D87" s="722" t="s">
        <v>7470</v>
      </c>
      <c r="E87" s="712">
        <v>1000000</v>
      </c>
      <c r="F87" s="714"/>
      <c r="G87" s="714">
        <f t="shared" si="6"/>
        <v>100305</v>
      </c>
      <c r="H87" s="725"/>
      <c r="I87" s="710">
        <v>45313</v>
      </c>
      <c r="J87" s="716"/>
      <c r="K87" s="716"/>
      <c r="L87" s="722" t="s">
        <v>7608</v>
      </c>
      <c r="M87" s="712">
        <v>75000</v>
      </c>
      <c r="N87" s="714"/>
      <c r="O87" s="714">
        <f t="shared" si="4"/>
        <v>8949838.6699999999</v>
      </c>
      <c r="R87" s="579"/>
      <c r="S87" s="568"/>
      <c r="T87" s="339"/>
      <c r="U87" s="340"/>
      <c r="V87" s="507"/>
    </row>
    <row r="88" spans="1:22" s="14" customFormat="1" x14ac:dyDescent="0.25">
      <c r="A88" s="710">
        <v>45216</v>
      </c>
      <c r="B88" s="716"/>
      <c r="C88" s="716"/>
      <c r="D88" s="717" t="s">
        <v>7472</v>
      </c>
      <c r="E88" s="712"/>
      <c r="F88" s="713">
        <v>1380000</v>
      </c>
      <c r="G88" s="714">
        <f t="shared" si="6"/>
        <v>1480305</v>
      </c>
      <c r="H88" s="725"/>
      <c r="I88" s="710">
        <v>45313</v>
      </c>
      <c r="J88" s="716"/>
      <c r="K88" s="716"/>
      <c r="L88" s="722" t="s">
        <v>7631</v>
      </c>
      <c r="M88" s="714">
        <v>207895</v>
      </c>
      <c r="N88" s="714"/>
      <c r="O88" s="714">
        <f t="shared" si="4"/>
        <v>8741943.6699999999</v>
      </c>
      <c r="R88" s="579"/>
      <c r="S88" s="569"/>
      <c r="T88" s="339"/>
      <c r="U88" s="340"/>
      <c r="V88" s="507"/>
    </row>
    <row r="89" spans="1:22" s="14" customFormat="1" x14ac:dyDescent="0.25">
      <c r="A89" s="710">
        <v>45216</v>
      </c>
      <c r="B89" s="716"/>
      <c r="C89" s="716"/>
      <c r="D89" s="717" t="s">
        <v>7472</v>
      </c>
      <c r="E89" s="712"/>
      <c r="F89" s="713">
        <v>2000000</v>
      </c>
      <c r="G89" s="714">
        <f t="shared" si="6"/>
        <v>3480305</v>
      </c>
      <c r="H89" s="725"/>
      <c r="I89" s="710">
        <v>45313</v>
      </c>
      <c r="J89" s="716"/>
      <c r="K89" s="716"/>
      <c r="L89" s="722" t="s">
        <v>7633</v>
      </c>
      <c r="M89" s="714">
        <v>50000</v>
      </c>
      <c r="N89" s="714"/>
      <c r="O89" s="714">
        <f t="shared" si="4"/>
        <v>8691943.6699999999</v>
      </c>
      <c r="R89" s="579"/>
      <c r="S89" s="569"/>
      <c r="T89" s="339"/>
      <c r="U89" s="340"/>
      <c r="V89" s="507"/>
    </row>
    <row r="90" spans="1:22" s="14" customFormat="1" x14ac:dyDescent="0.25">
      <c r="A90" s="710">
        <v>45216</v>
      </c>
      <c r="B90" s="716"/>
      <c r="C90" s="716"/>
      <c r="D90" s="722" t="s">
        <v>7471</v>
      </c>
      <c r="E90" s="712">
        <v>500000</v>
      </c>
      <c r="F90" s="714"/>
      <c r="G90" s="714">
        <f t="shared" si="6"/>
        <v>2980305</v>
      </c>
      <c r="H90" s="725"/>
      <c r="I90" s="710">
        <v>45314</v>
      </c>
      <c r="J90" s="716"/>
      <c r="K90" s="716"/>
      <c r="L90" s="722" t="s">
        <v>7634</v>
      </c>
      <c r="M90" s="714">
        <v>200000</v>
      </c>
      <c r="N90" s="714"/>
      <c r="O90" s="714">
        <f t="shared" si="4"/>
        <v>8491943.6699999999</v>
      </c>
      <c r="R90" s="579"/>
      <c r="S90" s="569"/>
      <c r="T90" s="340"/>
      <c r="U90" s="340"/>
      <c r="V90" s="507"/>
    </row>
    <row r="91" spans="1:22" s="14" customFormat="1" x14ac:dyDescent="0.25">
      <c r="A91" s="710">
        <v>45216</v>
      </c>
      <c r="B91" s="716"/>
      <c r="C91" s="716"/>
      <c r="D91" s="724" t="s">
        <v>7393</v>
      </c>
      <c r="E91" s="719">
        <v>15560</v>
      </c>
      <c r="F91" s="714"/>
      <c r="G91" s="714">
        <f t="shared" si="6"/>
        <v>2964745</v>
      </c>
      <c r="H91" s="725"/>
      <c r="I91" s="710">
        <v>45314</v>
      </c>
      <c r="J91" s="716"/>
      <c r="K91" s="716"/>
      <c r="L91" s="722" t="s">
        <v>7635</v>
      </c>
      <c r="M91" s="714">
        <v>400000</v>
      </c>
      <c r="N91" s="714"/>
      <c r="O91" s="714">
        <f t="shared" si="4"/>
        <v>8091943.6699999999</v>
      </c>
      <c r="R91" s="579"/>
      <c r="S91" s="569"/>
      <c r="T91" s="339"/>
      <c r="U91" s="340"/>
      <c r="V91" s="507"/>
    </row>
    <row r="92" spans="1:22" s="14" customFormat="1" x14ac:dyDescent="0.25">
      <c r="A92" s="710">
        <v>45216</v>
      </c>
      <c r="B92" s="716"/>
      <c r="C92" s="716"/>
      <c r="D92" s="722" t="s">
        <v>7473</v>
      </c>
      <c r="E92" s="712">
        <v>1500000</v>
      </c>
      <c r="F92" s="714"/>
      <c r="G92" s="714">
        <f t="shared" si="6"/>
        <v>1464745</v>
      </c>
      <c r="H92" s="725"/>
      <c r="I92" s="710">
        <v>45315</v>
      </c>
      <c r="J92" s="716"/>
      <c r="K92" s="716"/>
      <c r="L92" s="722" t="s">
        <v>7636</v>
      </c>
      <c r="M92" s="714">
        <v>1000000</v>
      </c>
      <c r="N92" s="714"/>
      <c r="O92" s="714">
        <f t="shared" si="4"/>
        <v>7091943.6699999999</v>
      </c>
      <c r="R92" s="579"/>
      <c r="S92" s="569"/>
      <c r="T92" s="339"/>
      <c r="U92" s="340"/>
      <c r="V92" s="507"/>
    </row>
    <row r="93" spans="1:22" s="14" customFormat="1" x14ac:dyDescent="0.25">
      <c r="A93" s="710">
        <v>45216</v>
      </c>
      <c r="B93" s="716"/>
      <c r="C93" s="716"/>
      <c r="D93" s="722" t="s">
        <v>7475</v>
      </c>
      <c r="E93" s="712">
        <v>500000</v>
      </c>
      <c r="F93" s="714"/>
      <c r="G93" s="714">
        <f t="shared" si="6"/>
        <v>964745</v>
      </c>
      <c r="H93" s="725"/>
      <c r="I93" s="710">
        <v>45316</v>
      </c>
      <c r="J93" s="716"/>
      <c r="K93" s="716"/>
      <c r="L93" s="722" t="s">
        <v>7641</v>
      </c>
      <c r="M93" s="712">
        <v>500000</v>
      </c>
      <c r="N93" s="714"/>
      <c r="O93" s="714">
        <f t="shared" si="4"/>
        <v>6591943.6699999999</v>
      </c>
      <c r="R93" s="579"/>
      <c r="S93" s="569"/>
      <c r="T93" s="339"/>
      <c r="U93" s="340"/>
      <c r="V93" s="507"/>
    </row>
    <row r="94" spans="1:22" s="14" customFormat="1" x14ac:dyDescent="0.25">
      <c r="A94" s="710">
        <v>45216</v>
      </c>
      <c r="B94" s="716"/>
      <c r="C94" s="716"/>
      <c r="D94" s="722" t="s">
        <v>7474</v>
      </c>
      <c r="E94" s="712">
        <v>50000</v>
      </c>
      <c r="F94" s="714"/>
      <c r="G94" s="714">
        <f t="shared" si="6"/>
        <v>914745</v>
      </c>
      <c r="H94" s="725"/>
      <c r="I94" s="710">
        <v>45316</v>
      </c>
      <c r="J94" s="716"/>
      <c r="K94" s="716"/>
      <c r="L94" s="722" t="s">
        <v>7639</v>
      </c>
      <c r="M94" s="712">
        <v>310000</v>
      </c>
      <c r="N94" s="714"/>
      <c r="O94" s="714">
        <f t="shared" si="4"/>
        <v>6281943.6699999999</v>
      </c>
      <c r="R94" s="579"/>
      <c r="S94" s="587"/>
      <c r="T94" s="339"/>
      <c r="U94" s="573"/>
      <c r="V94" s="507"/>
    </row>
    <row r="95" spans="1:22" s="14" customFormat="1" x14ac:dyDescent="0.25">
      <c r="A95" s="710">
        <v>45217</v>
      </c>
      <c r="B95" s="716"/>
      <c r="C95" s="716"/>
      <c r="D95" s="717" t="s">
        <v>7472</v>
      </c>
      <c r="E95" s="712"/>
      <c r="F95" s="713">
        <v>1300000</v>
      </c>
      <c r="G95" s="714">
        <f t="shared" si="6"/>
        <v>2214745</v>
      </c>
      <c r="H95" s="725"/>
      <c r="I95" s="710">
        <v>45316</v>
      </c>
      <c r="J95" s="716"/>
      <c r="K95" s="716"/>
      <c r="L95" s="722" t="s">
        <v>7639</v>
      </c>
      <c r="M95" s="712">
        <v>300000</v>
      </c>
      <c r="N95" s="714"/>
      <c r="O95" s="714">
        <f t="shared" si="4"/>
        <v>5981943.6699999999</v>
      </c>
      <c r="R95" s="579"/>
      <c r="S95" s="568"/>
      <c r="T95" s="339"/>
      <c r="U95" s="340"/>
      <c r="V95" s="507"/>
    </row>
    <row r="96" spans="1:22" s="14" customFormat="1" ht="24" x14ac:dyDescent="0.25">
      <c r="A96" s="710">
        <v>45218</v>
      </c>
      <c r="B96" s="716"/>
      <c r="C96" s="716"/>
      <c r="D96" s="722" t="s">
        <v>7478</v>
      </c>
      <c r="E96" s="714">
        <v>400000</v>
      </c>
      <c r="F96" s="714"/>
      <c r="G96" s="714">
        <f t="shared" si="6"/>
        <v>1814745</v>
      </c>
      <c r="H96" s="725"/>
      <c r="I96" s="710">
        <v>45316</v>
      </c>
      <c r="J96" s="716"/>
      <c r="K96" s="716"/>
      <c r="L96" s="722" t="s">
        <v>7639</v>
      </c>
      <c r="M96" s="712">
        <v>400000</v>
      </c>
      <c r="N96" s="714"/>
      <c r="O96" s="714">
        <f t="shared" si="4"/>
        <v>5581943.6699999999</v>
      </c>
      <c r="R96" s="579"/>
      <c r="S96" s="569"/>
      <c r="T96" s="339"/>
      <c r="U96" s="340"/>
      <c r="V96" s="507"/>
    </row>
    <row r="97" spans="1:22" s="14" customFormat="1" ht="24" x14ac:dyDescent="0.25">
      <c r="A97" s="710">
        <v>45219</v>
      </c>
      <c r="B97" s="716"/>
      <c r="C97" s="716"/>
      <c r="D97" s="722" t="s">
        <v>7468</v>
      </c>
      <c r="E97" s="712">
        <v>75900</v>
      </c>
      <c r="F97" s="714"/>
      <c r="G97" s="714">
        <f t="shared" si="6"/>
        <v>1738845</v>
      </c>
      <c r="H97" s="725"/>
      <c r="I97" s="710">
        <v>45316</v>
      </c>
      <c r="J97" s="716"/>
      <c r="K97" s="716"/>
      <c r="L97" s="722" t="s">
        <v>7648</v>
      </c>
      <c r="M97" s="712">
        <v>491000</v>
      </c>
      <c r="N97" s="714"/>
      <c r="O97" s="714">
        <f t="shared" si="4"/>
        <v>5090943.67</v>
      </c>
      <c r="R97" s="579"/>
      <c r="S97" s="587"/>
      <c r="T97" s="339"/>
      <c r="U97" s="573"/>
      <c r="V97" s="507"/>
    </row>
    <row r="98" spans="1:22" s="14" customFormat="1" x14ac:dyDescent="0.25">
      <c r="A98" s="710">
        <v>45219</v>
      </c>
      <c r="B98" s="716"/>
      <c r="C98" s="716"/>
      <c r="D98" s="724" t="s">
        <v>7393</v>
      </c>
      <c r="E98" s="719">
        <v>13000</v>
      </c>
      <c r="F98" s="714"/>
      <c r="G98" s="714">
        <f t="shared" ref="G98:G99" si="7">G97+F98-E98</f>
        <v>1725845</v>
      </c>
      <c r="H98" s="725"/>
      <c r="I98" s="710">
        <v>45316</v>
      </c>
      <c r="J98" s="716"/>
      <c r="K98" s="716"/>
      <c r="L98" s="722" t="s">
        <v>7697</v>
      </c>
      <c r="M98" s="712">
        <v>480000</v>
      </c>
      <c r="N98" s="714"/>
      <c r="O98" s="714">
        <f t="shared" si="4"/>
        <v>4610943.67</v>
      </c>
      <c r="R98" s="567"/>
      <c r="S98" s="568"/>
      <c r="T98" s="339"/>
      <c r="U98" s="340"/>
      <c r="V98" s="507"/>
    </row>
    <row r="99" spans="1:22" s="14" customFormat="1" x14ac:dyDescent="0.25">
      <c r="A99" s="710">
        <v>45219</v>
      </c>
      <c r="B99" s="716"/>
      <c r="C99" s="716"/>
      <c r="D99" s="722" t="s">
        <v>7477</v>
      </c>
      <c r="E99" s="712">
        <v>400000</v>
      </c>
      <c r="F99" s="714"/>
      <c r="G99" s="714">
        <f t="shared" si="7"/>
        <v>1325845</v>
      </c>
      <c r="H99" s="725"/>
      <c r="I99" s="710">
        <v>45316</v>
      </c>
      <c r="J99" s="716"/>
      <c r="K99" s="716"/>
      <c r="L99" s="722" t="s">
        <v>7697</v>
      </c>
      <c r="M99" s="712">
        <v>370000</v>
      </c>
      <c r="N99" s="714"/>
      <c r="O99" s="714">
        <f t="shared" si="4"/>
        <v>4240943.67</v>
      </c>
      <c r="R99" s="567"/>
      <c r="S99" s="568"/>
      <c r="T99" s="339"/>
      <c r="U99" s="340"/>
      <c r="V99" s="507"/>
    </row>
    <row r="100" spans="1:22" x14ac:dyDescent="0.25">
      <c r="A100" s="710">
        <v>45220</v>
      </c>
      <c r="B100" s="716"/>
      <c r="C100" s="716"/>
      <c r="D100" s="722" t="s">
        <v>7476</v>
      </c>
      <c r="E100" s="712">
        <v>324000</v>
      </c>
      <c r="F100" s="714"/>
      <c r="G100" s="714">
        <f t="shared" si="6"/>
        <v>1001845</v>
      </c>
      <c r="I100" s="710">
        <v>45317</v>
      </c>
      <c r="J100" s="716"/>
      <c r="K100" s="716"/>
      <c r="L100" s="722" t="s">
        <v>7643</v>
      </c>
      <c r="M100" s="714"/>
      <c r="N100" s="714">
        <v>7831493</v>
      </c>
      <c r="O100" s="714">
        <f t="shared" si="4"/>
        <v>12072436.67</v>
      </c>
      <c r="R100" s="567"/>
      <c r="S100" s="568"/>
      <c r="T100" s="339"/>
      <c r="U100" s="340"/>
      <c r="V100" s="507"/>
    </row>
    <row r="101" spans="1:22" x14ac:dyDescent="0.25">
      <c r="A101" s="710">
        <v>45223</v>
      </c>
      <c r="B101" s="716"/>
      <c r="C101" s="716"/>
      <c r="D101" s="722" t="s">
        <v>7480</v>
      </c>
      <c r="E101" s="712">
        <v>73600</v>
      </c>
      <c r="F101" s="714"/>
      <c r="G101" s="714">
        <f t="shared" si="6"/>
        <v>928245</v>
      </c>
      <c r="I101" s="710">
        <v>45317</v>
      </c>
      <c r="J101" s="716"/>
      <c r="K101" s="716"/>
      <c r="L101" s="724" t="s">
        <v>7197</v>
      </c>
      <c r="M101" s="719">
        <v>78000</v>
      </c>
      <c r="N101" s="714"/>
      <c r="O101" s="714">
        <f t="shared" si="4"/>
        <v>11994436.67</v>
      </c>
      <c r="R101" s="567"/>
      <c r="S101" s="568"/>
      <c r="T101" s="339"/>
      <c r="U101" s="340"/>
      <c r="V101" s="507"/>
    </row>
    <row r="102" spans="1:22" ht="24" x14ac:dyDescent="0.25">
      <c r="A102" s="710">
        <v>45223</v>
      </c>
      <c r="B102" s="716"/>
      <c r="C102" s="716"/>
      <c r="D102" s="722" t="s">
        <v>7481</v>
      </c>
      <c r="E102" s="712">
        <v>181880</v>
      </c>
      <c r="F102" s="714"/>
      <c r="G102" s="714">
        <f t="shared" si="6"/>
        <v>746365</v>
      </c>
      <c r="I102" s="710">
        <v>45318</v>
      </c>
      <c r="J102" s="716"/>
      <c r="K102" s="716"/>
      <c r="L102" s="722" t="s">
        <v>7646</v>
      </c>
      <c r="M102" s="714">
        <v>48000</v>
      </c>
      <c r="N102" s="714"/>
      <c r="O102" s="714">
        <f t="shared" si="4"/>
        <v>11946436.67</v>
      </c>
      <c r="R102" s="567"/>
      <c r="S102" s="568"/>
      <c r="T102" s="339"/>
      <c r="U102" s="340"/>
      <c r="V102" s="507"/>
    </row>
    <row r="103" spans="1:22" ht="24" x14ac:dyDescent="0.25">
      <c r="A103" s="710">
        <v>45223</v>
      </c>
      <c r="B103" s="716"/>
      <c r="C103" s="716"/>
      <c r="D103" s="722" t="s">
        <v>7478</v>
      </c>
      <c r="E103" s="714">
        <v>300000</v>
      </c>
      <c r="F103" s="714"/>
      <c r="G103" s="714">
        <f t="shared" si="6"/>
        <v>446365</v>
      </c>
      <c r="I103" s="710">
        <v>45318</v>
      </c>
      <c r="J103" s="716"/>
      <c r="K103" s="716"/>
      <c r="L103" s="722" t="s">
        <v>7611</v>
      </c>
      <c r="M103" s="714">
        <v>50000</v>
      </c>
      <c r="N103" s="714"/>
      <c r="O103" s="714">
        <f t="shared" si="4"/>
        <v>11896436.67</v>
      </c>
      <c r="R103" s="567"/>
      <c r="S103" s="568"/>
      <c r="T103" s="13"/>
      <c r="U103" s="340"/>
      <c r="V103" s="507"/>
    </row>
    <row r="104" spans="1:22" ht="36" x14ac:dyDescent="0.25">
      <c r="A104" s="710">
        <v>45223</v>
      </c>
      <c r="B104" s="716"/>
      <c r="C104" s="716"/>
      <c r="D104" s="722" t="s">
        <v>7482</v>
      </c>
      <c r="E104" s="712">
        <v>100000</v>
      </c>
      <c r="F104" s="714"/>
      <c r="G104" s="714">
        <f t="shared" si="6"/>
        <v>346365</v>
      </c>
      <c r="I104" s="710">
        <v>45322</v>
      </c>
      <c r="J104" s="716"/>
      <c r="K104" s="716"/>
      <c r="L104" s="722" t="s">
        <v>7649</v>
      </c>
      <c r="M104" s="714">
        <v>25000</v>
      </c>
      <c r="N104" s="714"/>
      <c r="O104" s="714">
        <f t="shared" si="4"/>
        <v>11871436.67</v>
      </c>
      <c r="R104" s="567"/>
      <c r="S104" s="568"/>
      <c r="T104" s="13"/>
      <c r="U104" s="340"/>
      <c r="V104" s="507"/>
    </row>
    <row r="105" spans="1:22" ht="24" x14ac:dyDescent="0.25">
      <c r="A105" s="710">
        <v>45227</v>
      </c>
      <c r="B105" s="716"/>
      <c r="C105" s="716"/>
      <c r="D105" s="722" t="s">
        <v>7487</v>
      </c>
      <c r="E105" s="712">
        <v>152120</v>
      </c>
      <c r="F105" s="714"/>
      <c r="G105" s="714">
        <f t="shared" si="6"/>
        <v>194245</v>
      </c>
      <c r="I105" s="710">
        <v>45323</v>
      </c>
      <c r="J105" s="716"/>
      <c r="K105" s="716"/>
      <c r="L105" s="729" t="s">
        <v>7653</v>
      </c>
      <c r="M105" s="730">
        <v>500000</v>
      </c>
      <c r="N105" s="714"/>
      <c r="O105" s="714">
        <f t="shared" si="4"/>
        <v>11371436.67</v>
      </c>
      <c r="R105" s="567"/>
      <c r="S105" s="568"/>
      <c r="T105" s="13"/>
      <c r="U105" s="340"/>
      <c r="V105" s="507"/>
    </row>
    <row r="106" spans="1:22" ht="36" x14ac:dyDescent="0.25">
      <c r="A106" s="710">
        <v>45232</v>
      </c>
      <c r="B106" s="716"/>
      <c r="C106" s="716"/>
      <c r="D106" s="722" t="s">
        <v>7490</v>
      </c>
      <c r="E106" s="712">
        <v>56840</v>
      </c>
      <c r="F106" s="714"/>
      <c r="G106" s="714">
        <f t="shared" si="6"/>
        <v>137405</v>
      </c>
      <c r="I106" s="710">
        <v>45324</v>
      </c>
      <c r="J106" s="716"/>
      <c r="K106" s="716"/>
      <c r="L106" s="722" t="s">
        <v>7649</v>
      </c>
      <c r="M106" s="714">
        <v>25000</v>
      </c>
      <c r="N106" s="714"/>
      <c r="O106" s="714">
        <f t="shared" si="4"/>
        <v>11346436.67</v>
      </c>
      <c r="R106" s="567"/>
      <c r="S106" s="568"/>
      <c r="T106" s="13"/>
      <c r="U106" s="340"/>
      <c r="V106" s="507"/>
    </row>
    <row r="107" spans="1:22" x14ac:dyDescent="0.25">
      <c r="A107" s="710">
        <v>45234</v>
      </c>
      <c r="B107" s="716"/>
      <c r="C107" s="716"/>
      <c r="D107" s="717" t="s">
        <v>7472</v>
      </c>
      <c r="E107" s="712"/>
      <c r="F107" s="713">
        <v>1500000</v>
      </c>
      <c r="G107" s="714">
        <f t="shared" si="6"/>
        <v>1637405</v>
      </c>
      <c r="I107" s="710">
        <v>45325</v>
      </c>
      <c r="J107" s="716"/>
      <c r="K107" s="716"/>
      <c r="L107" s="722" t="s">
        <v>7654</v>
      </c>
      <c r="M107" s="712">
        <v>50000</v>
      </c>
      <c r="N107" s="714"/>
      <c r="O107" s="714">
        <f t="shared" si="4"/>
        <v>11296436.67</v>
      </c>
      <c r="R107" s="567"/>
      <c r="S107" s="568"/>
      <c r="T107" s="13"/>
      <c r="U107" s="340"/>
      <c r="V107" s="507"/>
    </row>
    <row r="108" spans="1:22" ht="24" x14ac:dyDescent="0.25">
      <c r="A108" s="710">
        <v>45237</v>
      </c>
      <c r="B108" s="716"/>
      <c r="C108" s="716"/>
      <c r="D108" s="720" t="s">
        <v>7492</v>
      </c>
      <c r="E108" s="712">
        <v>1300000</v>
      </c>
      <c r="F108" s="714"/>
      <c r="G108" s="714">
        <f t="shared" si="6"/>
        <v>337405</v>
      </c>
      <c r="I108" s="710">
        <v>45325</v>
      </c>
      <c r="J108" s="716"/>
      <c r="K108" s="716"/>
      <c r="L108" s="722" t="s">
        <v>7655</v>
      </c>
      <c r="M108" s="712">
        <v>50000</v>
      </c>
      <c r="N108" s="714"/>
      <c r="O108" s="714">
        <f t="shared" si="4"/>
        <v>11246436.67</v>
      </c>
      <c r="R108" s="567"/>
      <c r="S108" s="568"/>
      <c r="T108" s="339"/>
      <c r="U108" s="340"/>
      <c r="V108" s="507"/>
    </row>
    <row r="109" spans="1:22" x14ac:dyDescent="0.25">
      <c r="A109" s="710">
        <v>45237</v>
      </c>
      <c r="B109" s="716"/>
      <c r="C109" s="716"/>
      <c r="D109" s="724" t="s">
        <v>7393</v>
      </c>
      <c r="E109" s="719">
        <v>2000</v>
      </c>
      <c r="F109" s="714"/>
      <c r="G109" s="714">
        <f t="shared" si="6"/>
        <v>335405</v>
      </c>
      <c r="I109" s="710">
        <v>45328</v>
      </c>
      <c r="J109" s="716"/>
      <c r="K109" s="716"/>
      <c r="L109" s="722" t="s">
        <v>7656</v>
      </c>
      <c r="M109" s="712">
        <v>100000</v>
      </c>
      <c r="N109" s="714"/>
      <c r="O109" s="714">
        <f t="shared" si="4"/>
        <v>11146436.67</v>
      </c>
      <c r="R109" s="567"/>
      <c r="S109" s="568"/>
      <c r="T109" s="339"/>
      <c r="U109" s="340"/>
      <c r="V109" s="507"/>
    </row>
    <row r="110" spans="1:22" ht="24" x14ac:dyDescent="0.25">
      <c r="A110" s="710">
        <v>45237</v>
      </c>
      <c r="B110" s="716"/>
      <c r="C110" s="716"/>
      <c r="D110" s="722" t="s">
        <v>7493</v>
      </c>
      <c r="E110" s="712">
        <v>63920</v>
      </c>
      <c r="F110" s="714"/>
      <c r="G110" s="714">
        <f t="shared" si="6"/>
        <v>271485</v>
      </c>
      <c r="I110" s="710">
        <v>45329</v>
      </c>
      <c r="J110" s="716"/>
      <c r="K110" s="716"/>
      <c r="L110" s="722" t="s">
        <v>7657</v>
      </c>
      <c r="M110" s="721">
        <v>162500</v>
      </c>
      <c r="N110" s="714"/>
      <c r="O110" s="714">
        <f t="shared" si="4"/>
        <v>10983936.67</v>
      </c>
      <c r="R110" s="567"/>
      <c r="S110" s="568"/>
      <c r="T110" s="339"/>
      <c r="U110" s="340"/>
      <c r="V110" s="507"/>
    </row>
    <row r="111" spans="1:22" ht="24" x14ac:dyDescent="0.25">
      <c r="A111" s="710">
        <v>45237</v>
      </c>
      <c r="B111" s="716"/>
      <c r="C111" s="716"/>
      <c r="D111" s="717" t="s">
        <v>7472</v>
      </c>
      <c r="E111" s="712"/>
      <c r="F111" s="713">
        <v>1600000</v>
      </c>
      <c r="G111" s="714">
        <f t="shared" si="6"/>
        <v>1871485</v>
      </c>
      <c r="I111" s="710">
        <v>45329</v>
      </c>
      <c r="J111" s="716"/>
      <c r="K111" s="716"/>
      <c r="L111" s="722" t="s">
        <v>7658</v>
      </c>
      <c r="M111" s="721">
        <v>153500</v>
      </c>
      <c r="N111" s="714"/>
      <c r="O111" s="714">
        <f t="shared" si="4"/>
        <v>10830436.67</v>
      </c>
      <c r="R111" s="567"/>
      <c r="S111" s="568"/>
      <c r="T111" s="339"/>
      <c r="U111" s="340"/>
      <c r="V111" s="507"/>
    </row>
    <row r="112" spans="1:22" ht="24" x14ac:dyDescent="0.25">
      <c r="A112" s="710">
        <v>45251</v>
      </c>
      <c r="B112" s="716"/>
      <c r="C112" s="716"/>
      <c r="D112" s="722" t="s">
        <v>7500</v>
      </c>
      <c r="E112" s="712">
        <v>500000</v>
      </c>
      <c r="F112" s="714"/>
      <c r="G112" s="714">
        <f t="shared" si="6"/>
        <v>1371485</v>
      </c>
      <c r="I112" s="710">
        <v>45329</v>
      </c>
      <c r="J112" s="716"/>
      <c r="K112" s="716"/>
      <c r="L112" s="722" t="s">
        <v>7659</v>
      </c>
      <c r="M112" s="712">
        <v>88800</v>
      </c>
      <c r="N112" s="714"/>
      <c r="O112" s="714">
        <f t="shared" si="4"/>
        <v>10741636.67</v>
      </c>
      <c r="R112" s="567"/>
      <c r="S112" s="568"/>
      <c r="T112" s="339"/>
      <c r="U112" s="340"/>
      <c r="V112" s="507"/>
    </row>
    <row r="113" spans="1:22" ht="24" x14ac:dyDescent="0.25">
      <c r="A113" s="710">
        <v>45253</v>
      </c>
      <c r="B113" s="716"/>
      <c r="C113" s="716"/>
      <c r="D113" s="720" t="s">
        <v>7492</v>
      </c>
      <c r="E113" s="712">
        <v>1000000</v>
      </c>
      <c r="F113" s="714"/>
      <c r="G113" s="714">
        <f t="shared" si="6"/>
        <v>371485</v>
      </c>
      <c r="I113" s="710">
        <v>45329</v>
      </c>
      <c r="J113" s="716"/>
      <c r="K113" s="716"/>
      <c r="L113" s="722" t="s">
        <v>7661</v>
      </c>
      <c r="M113" s="712">
        <v>164000</v>
      </c>
      <c r="N113" s="714"/>
      <c r="O113" s="714">
        <f t="shared" si="4"/>
        <v>10577636.67</v>
      </c>
      <c r="R113" s="567"/>
      <c r="S113" s="568"/>
      <c r="T113" s="339"/>
      <c r="U113" s="340"/>
      <c r="V113" s="507"/>
    </row>
    <row r="114" spans="1:22" s="14" customFormat="1" ht="24" x14ac:dyDescent="0.25">
      <c r="A114" s="710">
        <v>45253</v>
      </c>
      <c r="B114" s="716"/>
      <c r="C114" s="716"/>
      <c r="D114" s="724" t="s">
        <v>7393</v>
      </c>
      <c r="E114" s="719">
        <v>6000</v>
      </c>
      <c r="F114" s="714"/>
      <c r="G114" s="714">
        <f t="shared" si="6"/>
        <v>365485</v>
      </c>
      <c r="H114" s="725"/>
      <c r="I114" s="710">
        <v>45329</v>
      </c>
      <c r="J114" s="716"/>
      <c r="K114" s="716"/>
      <c r="L114" s="722" t="s">
        <v>7660</v>
      </c>
      <c r="M114" s="712">
        <v>140000</v>
      </c>
      <c r="N114" s="714"/>
      <c r="O114" s="714">
        <f t="shared" si="4"/>
        <v>10437636.67</v>
      </c>
      <c r="R114" s="567"/>
      <c r="S114" s="568"/>
      <c r="T114" s="339"/>
      <c r="U114" s="340"/>
      <c r="V114" s="507"/>
    </row>
    <row r="115" spans="1:22" s="14" customFormat="1" ht="28.5" customHeight="1" x14ac:dyDescent="0.25">
      <c r="A115" s="710">
        <v>45254</v>
      </c>
      <c r="B115" s="716"/>
      <c r="C115" s="716"/>
      <c r="D115" s="722" t="s">
        <v>7490</v>
      </c>
      <c r="E115" s="712">
        <v>44420</v>
      </c>
      <c r="F115" s="714"/>
      <c r="G115" s="714">
        <f t="shared" si="6"/>
        <v>321065</v>
      </c>
      <c r="H115" s="725"/>
      <c r="I115" s="710">
        <v>45332</v>
      </c>
      <c r="J115" s="716"/>
      <c r="K115" s="716"/>
      <c r="L115" s="722" t="s">
        <v>7665</v>
      </c>
      <c r="M115" s="712">
        <v>85000</v>
      </c>
      <c r="N115" s="714"/>
      <c r="O115" s="714">
        <f t="shared" si="4"/>
        <v>10352636.67</v>
      </c>
      <c r="R115" s="567"/>
      <c r="S115" s="568"/>
      <c r="T115" s="339"/>
      <c r="U115" s="340"/>
      <c r="V115" s="507"/>
    </row>
    <row r="116" spans="1:22" x14ac:dyDescent="0.25">
      <c r="A116" s="710">
        <v>45258</v>
      </c>
      <c r="B116" s="716"/>
      <c r="C116" s="716"/>
      <c r="D116" s="722" t="s">
        <v>7515</v>
      </c>
      <c r="E116" s="712"/>
      <c r="F116" s="713">
        <v>1000000</v>
      </c>
      <c r="G116" s="714">
        <f t="shared" si="6"/>
        <v>1321065</v>
      </c>
      <c r="I116" s="710">
        <v>45332</v>
      </c>
      <c r="J116" s="716"/>
      <c r="K116" s="716"/>
      <c r="L116" s="722" t="s">
        <v>7664</v>
      </c>
      <c r="M116" s="712">
        <v>500000</v>
      </c>
      <c r="N116" s="714"/>
      <c r="O116" s="714">
        <f t="shared" si="4"/>
        <v>9852636.6699999999</v>
      </c>
      <c r="R116" s="567"/>
      <c r="S116" s="568"/>
      <c r="T116" s="339"/>
      <c r="U116" s="340"/>
      <c r="V116" s="507"/>
    </row>
    <row r="117" spans="1:22" ht="24" x14ac:dyDescent="0.25">
      <c r="A117" s="710">
        <v>45258</v>
      </c>
      <c r="B117" s="716"/>
      <c r="C117" s="716"/>
      <c r="D117" s="722" t="s">
        <v>7515</v>
      </c>
      <c r="E117" s="712"/>
      <c r="F117" s="713">
        <v>1000000</v>
      </c>
      <c r="G117" s="714">
        <f t="shared" si="6"/>
        <v>2321065</v>
      </c>
      <c r="I117" s="710">
        <v>45334</v>
      </c>
      <c r="J117" s="716"/>
      <c r="K117" s="716"/>
      <c r="L117" s="722" t="s">
        <v>7666</v>
      </c>
      <c r="M117" s="712">
        <v>60000</v>
      </c>
      <c r="N117" s="714"/>
      <c r="O117" s="714">
        <f t="shared" si="4"/>
        <v>9792636.6699999999</v>
      </c>
      <c r="R117" s="567"/>
      <c r="S117" s="568"/>
      <c r="T117" s="339"/>
      <c r="U117" s="340"/>
      <c r="V117" s="507"/>
    </row>
    <row r="118" spans="1:22" x14ac:dyDescent="0.25">
      <c r="A118" s="710">
        <v>45258</v>
      </c>
      <c r="B118" s="716"/>
      <c r="C118" s="716"/>
      <c r="D118" s="722" t="s">
        <v>7515</v>
      </c>
      <c r="E118" s="712"/>
      <c r="F118" s="713">
        <v>1000000</v>
      </c>
      <c r="G118" s="714">
        <f t="shared" si="6"/>
        <v>3321065</v>
      </c>
      <c r="I118" s="710">
        <v>45334</v>
      </c>
      <c r="J118" s="716"/>
      <c r="K118" s="716"/>
      <c r="L118" s="722" t="s">
        <v>7633</v>
      </c>
      <c r="M118" s="712">
        <v>100000</v>
      </c>
      <c r="N118" s="714"/>
      <c r="O118" s="714">
        <f t="shared" si="4"/>
        <v>9692636.6699999999</v>
      </c>
      <c r="R118" s="567"/>
      <c r="S118" s="568"/>
      <c r="T118" s="339"/>
      <c r="U118" s="340"/>
      <c r="V118" s="507"/>
    </row>
    <row r="119" spans="1:22" ht="24" x14ac:dyDescent="0.25">
      <c r="A119" s="710">
        <v>45258</v>
      </c>
      <c r="B119" s="716"/>
      <c r="C119" s="716"/>
      <c r="D119" s="722" t="s">
        <v>7515</v>
      </c>
      <c r="E119" s="721"/>
      <c r="F119" s="713">
        <v>1000000</v>
      </c>
      <c r="G119" s="714">
        <f t="shared" si="6"/>
        <v>4321065</v>
      </c>
      <c r="I119" s="710">
        <v>45335</v>
      </c>
      <c r="J119" s="716"/>
      <c r="K119" s="716"/>
      <c r="L119" s="722" t="s">
        <v>7660</v>
      </c>
      <c r="M119" s="712">
        <v>140000</v>
      </c>
      <c r="N119" s="714"/>
      <c r="O119" s="714">
        <f t="shared" si="4"/>
        <v>9552636.6699999999</v>
      </c>
      <c r="R119" s="567"/>
      <c r="S119" s="568"/>
      <c r="T119" s="339"/>
      <c r="U119" s="340"/>
      <c r="V119" s="507"/>
    </row>
    <row r="120" spans="1:22" ht="24" x14ac:dyDescent="0.25">
      <c r="A120" s="710">
        <v>45258</v>
      </c>
      <c r="B120" s="716"/>
      <c r="C120" s="716"/>
      <c r="D120" s="722" t="s">
        <v>7515</v>
      </c>
      <c r="E120" s="721"/>
      <c r="F120" s="713">
        <v>1204349</v>
      </c>
      <c r="G120" s="714">
        <f t="shared" si="6"/>
        <v>5525414</v>
      </c>
      <c r="I120" s="710">
        <v>45338</v>
      </c>
      <c r="J120" s="716"/>
      <c r="K120" s="716"/>
      <c r="L120" s="722" t="s">
        <v>7672</v>
      </c>
      <c r="M120" s="712">
        <v>50000</v>
      </c>
      <c r="N120" s="714"/>
      <c r="O120" s="714">
        <f t="shared" si="4"/>
        <v>9502636.6699999999</v>
      </c>
      <c r="R120" s="567"/>
      <c r="S120" s="568"/>
      <c r="T120" s="339"/>
      <c r="U120" s="340"/>
      <c r="V120" s="507"/>
    </row>
    <row r="121" spans="1:22" s="14" customFormat="1" x14ac:dyDescent="0.2">
      <c r="A121" s="710">
        <v>45262</v>
      </c>
      <c r="B121" s="716"/>
      <c r="C121" s="716"/>
      <c r="D121" s="722" t="s">
        <v>7506</v>
      </c>
      <c r="E121" s="721">
        <v>1000000</v>
      </c>
      <c r="F121" s="714"/>
      <c r="G121" s="714">
        <f t="shared" si="6"/>
        <v>4525414</v>
      </c>
      <c r="H121" s="725"/>
      <c r="I121" s="710">
        <v>45339</v>
      </c>
      <c r="J121" s="716"/>
      <c r="K121" s="716"/>
      <c r="L121" s="722" t="s">
        <v>7676</v>
      </c>
      <c r="M121" s="712">
        <v>108600</v>
      </c>
      <c r="N121" s="714"/>
      <c r="O121" s="714">
        <f t="shared" si="4"/>
        <v>9394036.6699999999</v>
      </c>
      <c r="R121" s="567"/>
      <c r="S121" s="568"/>
      <c r="T121" s="339"/>
      <c r="U121" s="340"/>
      <c r="V121" s="507"/>
    </row>
    <row r="122" spans="1:22" s="14" customFormat="1" x14ac:dyDescent="0.25">
      <c r="A122" s="710">
        <v>45262</v>
      </c>
      <c r="B122" s="716"/>
      <c r="C122" s="716"/>
      <c r="D122" s="724" t="s">
        <v>7546</v>
      </c>
      <c r="E122" s="719">
        <v>52043</v>
      </c>
      <c r="F122" s="714"/>
      <c r="G122" s="714">
        <f t="shared" si="6"/>
        <v>4473371</v>
      </c>
      <c r="H122" s="725"/>
      <c r="I122" s="710">
        <v>45339</v>
      </c>
      <c r="J122" s="716"/>
      <c r="K122" s="716"/>
      <c r="L122" s="722" t="s">
        <v>7681</v>
      </c>
      <c r="M122" s="712">
        <v>250000</v>
      </c>
      <c r="N122" s="714"/>
      <c r="O122" s="714">
        <f t="shared" si="4"/>
        <v>9144036.6699999999</v>
      </c>
      <c r="R122" s="567"/>
      <c r="S122" s="568"/>
      <c r="T122" s="13"/>
      <c r="U122" s="340"/>
      <c r="V122" s="507"/>
    </row>
    <row r="123" spans="1:22" s="14" customFormat="1" ht="30.75" customHeight="1" x14ac:dyDescent="0.2">
      <c r="A123" s="710">
        <v>45264</v>
      </c>
      <c r="B123" s="716"/>
      <c r="C123" s="716"/>
      <c r="D123" s="722" t="s">
        <v>7507</v>
      </c>
      <c r="E123" s="721">
        <v>600000</v>
      </c>
      <c r="F123" s="714"/>
      <c r="G123" s="714">
        <f t="shared" si="6"/>
        <v>3873371</v>
      </c>
      <c r="H123" s="725"/>
      <c r="I123" s="710">
        <v>45339</v>
      </c>
      <c r="J123" s="716"/>
      <c r="K123" s="716"/>
      <c r="L123" s="722" t="s">
        <v>7677</v>
      </c>
      <c r="M123" s="712">
        <v>200000</v>
      </c>
      <c r="N123" s="714"/>
      <c r="O123" s="714">
        <f t="shared" si="4"/>
        <v>8944036.6699999999</v>
      </c>
      <c r="R123" s="567"/>
      <c r="S123" s="568"/>
      <c r="T123" s="339"/>
      <c r="U123" s="340"/>
      <c r="V123" s="507"/>
    </row>
    <row r="124" spans="1:22" s="14" customFormat="1" ht="24" x14ac:dyDescent="0.2">
      <c r="A124" s="710">
        <v>45265</v>
      </c>
      <c r="B124" s="716"/>
      <c r="C124" s="716"/>
      <c r="D124" s="722" t="s">
        <v>7508</v>
      </c>
      <c r="E124" s="721">
        <v>132000</v>
      </c>
      <c r="F124" s="714"/>
      <c r="G124" s="714">
        <f t="shared" si="6"/>
        <v>3741371</v>
      </c>
      <c r="H124" s="725"/>
      <c r="I124" s="710">
        <v>45339</v>
      </c>
      <c r="J124" s="716"/>
      <c r="K124" s="716"/>
      <c r="L124" s="722" t="s">
        <v>7677</v>
      </c>
      <c r="M124" s="712">
        <v>104800</v>
      </c>
      <c r="N124" s="714"/>
      <c r="O124" s="714">
        <f t="shared" si="4"/>
        <v>8839236.6699999999</v>
      </c>
      <c r="R124" s="567"/>
      <c r="S124" s="568"/>
      <c r="T124" s="339"/>
      <c r="U124" s="340"/>
      <c r="V124" s="507"/>
    </row>
    <row r="125" spans="1:22" s="14" customFormat="1" x14ac:dyDescent="0.25">
      <c r="A125" s="710">
        <v>45265</v>
      </c>
      <c r="B125" s="716"/>
      <c r="C125" s="716"/>
      <c r="D125" s="722" t="s">
        <v>7509</v>
      </c>
      <c r="E125" s="712">
        <v>100000</v>
      </c>
      <c r="F125" s="714"/>
      <c r="G125" s="714">
        <f t="shared" si="6"/>
        <v>3641371</v>
      </c>
      <c r="H125" s="725"/>
      <c r="I125" s="710">
        <v>45339</v>
      </c>
      <c r="J125" s="716"/>
      <c r="K125" s="716"/>
      <c r="L125" s="722" t="s">
        <v>7677</v>
      </c>
      <c r="M125" s="712">
        <v>200000</v>
      </c>
      <c r="N125" s="714"/>
      <c r="O125" s="714">
        <f t="shared" si="4"/>
        <v>8639236.6699999999</v>
      </c>
      <c r="R125" s="567"/>
      <c r="S125" s="568"/>
      <c r="T125" s="339"/>
      <c r="U125" s="340"/>
      <c r="V125" s="507"/>
    </row>
    <row r="126" spans="1:22" s="14" customFormat="1" x14ac:dyDescent="0.25">
      <c r="A126" s="710">
        <v>45265</v>
      </c>
      <c r="B126" s="716"/>
      <c r="C126" s="716"/>
      <c r="D126" s="722" t="s">
        <v>7510</v>
      </c>
      <c r="E126" s="712">
        <v>300000</v>
      </c>
      <c r="F126" s="714"/>
      <c r="G126" s="714">
        <f t="shared" si="6"/>
        <v>3341371</v>
      </c>
      <c r="H126" s="725"/>
      <c r="I126" s="710">
        <v>45339</v>
      </c>
      <c r="J126" s="716"/>
      <c r="K126" s="716"/>
      <c r="L126" s="722" t="s">
        <v>7677</v>
      </c>
      <c r="M126" s="712">
        <v>200000</v>
      </c>
      <c r="N126" s="714"/>
      <c r="O126" s="714">
        <f t="shared" si="4"/>
        <v>8439236.6699999999</v>
      </c>
      <c r="R126" s="567"/>
      <c r="S126" s="568"/>
      <c r="T126" s="339"/>
      <c r="U126" s="340"/>
      <c r="V126" s="507"/>
    </row>
    <row r="127" spans="1:22" s="14" customFormat="1" x14ac:dyDescent="0.25">
      <c r="A127" s="710">
        <v>45265</v>
      </c>
      <c r="B127" s="716"/>
      <c r="C127" s="716"/>
      <c r="D127" s="722" t="s">
        <v>8008</v>
      </c>
      <c r="E127" s="712">
        <v>500000</v>
      </c>
      <c r="F127" s="714"/>
      <c r="G127" s="714">
        <f t="shared" si="6"/>
        <v>2841371</v>
      </c>
      <c r="H127" s="725"/>
      <c r="I127" s="710">
        <v>45339</v>
      </c>
      <c r="J127" s="716"/>
      <c r="K127" s="716"/>
      <c r="L127" s="722" t="s">
        <v>7678</v>
      </c>
      <c r="M127" s="712">
        <v>40000</v>
      </c>
      <c r="N127" s="714"/>
      <c r="O127" s="714">
        <f t="shared" si="4"/>
        <v>8399236.6699999999</v>
      </c>
      <c r="R127" s="567"/>
      <c r="S127" s="568"/>
      <c r="T127" s="13"/>
      <c r="U127" s="340"/>
      <c r="V127" s="507"/>
    </row>
    <row r="128" spans="1:22" s="14" customFormat="1" ht="24" x14ac:dyDescent="0.25">
      <c r="A128" s="710">
        <v>45268</v>
      </c>
      <c r="B128" s="716"/>
      <c r="C128" s="716"/>
      <c r="D128" s="722" t="s">
        <v>7513</v>
      </c>
      <c r="E128" s="712">
        <v>112700</v>
      </c>
      <c r="F128" s="714"/>
      <c r="G128" s="714">
        <f t="shared" si="6"/>
        <v>2728671</v>
      </c>
      <c r="H128" s="725"/>
      <c r="I128" s="710">
        <v>45339</v>
      </c>
      <c r="J128" s="716"/>
      <c r="K128" s="716"/>
      <c r="L128" s="722" t="s">
        <v>7683</v>
      </c>
      <c r="M128" s="712">
        <v>250000</v>
      </c>
      <c r="N128" s="714"/>
      <c r="O128" s="714">
        <f t="shared" si="4"/>
        <v>8149236.6699999999</v>
      </c>
      <c r="R128" s="567"/>
      <c r="S128" s="568"/>
      <c r="T128" s="13"/>
      <c r="U128" s="340"/>
      <c r="V128" s="507"/>
    </row>
    <row r="129" spans="1:22" s="14" customFormat="1" ht="24" x14ac:dyDescent="0.25">
      <c r="A129" s="710">
        <v>45268</v>
      </c>
      <c r="B129" s="716"/>
      <c r="C129" s="716"/>
      <c r="D129" s="722" t="s">
        <v>7512</v>
      </c>
      <c r="E129" s="712">
        <v>61500</v>
      </c>
      <c r="F129" s="714"/>
      <c r="G129" s="714">
        <f t="shared" ref="G129:G184" si="8">G128+F129-E129</f>
        <v>2667171</v>
      </c>
      <c r="H129" s="725"/>
      <c r="I129" s="710">
        <v>45341</v>
      </c>
      <c r="J129" s="716"/>
      <c r="K129" s="716"/>
      <c r="L129" s="722" t="s">
        <v>7680</v>
      </c>
      <c r="M129" s="712">
        <v>40000</v>
      </c>
      <c r="N129" s="714"/>
      <c r="O129" s="714">
        <f t="shared" si="4"/>
        <v>8109236.6699999999</v>
      </c>
      <c r="R129" s="567"/>
      <c r="S129" s="568"/>
      <c r="T129" s="13"/>
      <c r="U129" s="340"/>
      <c r="V129" s="507"/>
    </row>
    <row r="130" spans="1:22" s="14" customFormat="1" ht="24" x14ac:dyDescent="0.25">
      <c r="A130" s="710">
        <v>45268</v>
      </c>
      <c r="B130" s="716"/>
      <c r="C130" s="716"/>
      <c r="D130" s="722" t="s">
        <v>7511</v>
      </c>
      <c r="E130" s="712">
        <v>165000</v>
      </c>
      <c r="F130" s="714"/>
      <c r="G130" s="714">
        <f t="shared" si="8"/>
        <v>2502171</v>
      </c>
      <c r="H130" s="725"/>
      <c r="I130" s="710">
        <v>45341</v>
      </c>
      <c r="J130" s="716"/>
      <c r="K130" s="716"/>
      <c r="L130" s="722" t="s">
        <v>7657</v>
      </c>
      <c r="M130" s="712">
        <v>20180</v>
      </c>
      <c r="N130" s="714"/>
      <c r="O130" s="714">
        <f t="shared" si="4"/>
        <v>8089056.6699999999</v>
      </c>
      <c r="R130" s="567"/>
      <c r="S130" s="568"/>
      <c r="T130" s="13"/>
      <c r="U130" s="340"/>
      <c r="V130" s="507"/>
    </row>
    <row r="131" spans="1:22" s="14" customFormat="1" x14ac:dyDescent="0.25">
      <c r="A131" s="710">
        <v>45269</v>
      </c>
      <c r="B131" s="716"/>
      <c r="C131" s="716"/>
      <c r="D131" s="722" t="s">
        <v>7514</v>
      </c>
      <c r="E131" s="712">
        <v>340000</v>
      </c>
      <c r="F131" s="714"/>
      <c r="G131" s="714">
        <f t="shared" si="8"/>
        <v>2162171</v>
      </c>
      <c r="H131" s="725"/>
      <c r="I131" s="710">
        <v>45341</v>
      </c>
      <c r="J131" s="716"/>
      <c r="K131" s="716"/>
      <c r="L131" s="722" t="s">
        <v>7684</v>
      </c>
      <c r="M131" s="712">
        <v>300000</v>
      </c>
      <c r="N131" s="714"/>
      <c r="O131" s="714">
        <f t="shared" si="4"/>
        <v>7789056.6699999999</v>
      </c>
      <c r="R131" s="567"/>
      <c r="S131" s="568"/>
      <c r="T131" s="13"/>
      <c r="U131" s="340"/>
      <c r="V131" s="507"/>
    </row>
    <row r="132" spans="1:22" s="14" customFormat="1" x14ac:dyDescent="0.25">
      <c r="A132" s="710">
        <v>45271</v>
      </c>
      <c r="B132" s="716"/>
      <c r="C132" s="716"/>
      <c r="D132" s="722" t="s">
        <v>7519</v>
      </c>
      <c r="E132" s="712">
        <v>59000</v>
      </c>
      <c r="F132" s="714"/>
      <c r="G132" s="714">
        <f t="shared" si="8"/>
        <v>2103171</v>
      </c>
      <c r="H132" s="725"/>
      <c r="I132" s="710">
        <v>45341</v>
      </c>
      <c r="J132" s="716"/>
      <c r="K132" s="716"/>
      <c r="L132" s="722" t="s">
        <v>7540</v>
      </c>
      <c r="M132" s="712">
        <v>628670</v>
      </c>
      <c r="N132" s="714"/>
      <c r="O132" s="714">
        <f t="shared" si="4"/>
        <v>7160386.6699999999</v>
      </c>
      <c r="R132" s="567"/>
      <c r="S132" s="568"/>
      <c r="T132" s="339"/>
      <c r="U132" s="340"/>
      <c r="V132" s="507"/>
    </row>
    <row r="133" spans="1:22" s="14" customFormat="1" ht="21" customHeight="1" x14ac:dyDescent="0.25">
      <c r="A133" s="710">
        <v>45272</v>
      </c>
      <c r="B133" s="716"/>
      <c r="C133" s="716"/>
      <c r="D133" s="722" t="s">
        <v>7520</v>
      </c>
      <c r="E133" s="712">
        <v>400000</v>
      </c>
      <c r="F133" s="714"/>
      <c r="G133" s="714">
        <f t="shared" si="8"/>
        <v>1703171</v>
      </c>
      <c r="H133" s="725"/>
      <c r="I133" s="710">
        <v>45341</v>
      </c>
      <c r="J133" s="716"/>
      <c r="K133" s="716"/>
      <c r="L133" s="722" t="s">
        <v>7554</v>
      </c>
      <c r="M133" s="712">
        <v>196890</v>
      </c>
      <c r="N133" s="714"/>
      <c r="O133" s="714">
        <f t="shared" si="4"/>
        <v>6963496.6699999999</v>
      </c>
      <c r="R133" s="567"/>
      <c r="S133" s="568"/>
      <c r="T133" s="339"/>
      <c r="U133" s="340"/>
      <c r="V133" s="507"/>
    </row>
    <row r="134" spans="1:22" s="14" customFormat="1" ht="21" customHeight="1" x14ac:dyDescent="0.25">
      <c r="A134" s="710">
        <v>45273</v>
      </c>
      <c r="B134" s="716"/>
      <c r="C134" s="716"/>
      <c r="D134" s="722" t="s">
        <v>7520</v>
      </c>
      <c r="E134" s="712">
        <v>600000</v>
      </c>
      <c r="F134" s="714"/>
      <c r="G134" s="714">
        <f t="shared" si="8"/>
        <v>1103171</v>
      </c>
      <c r="H134" s="725"/>
      <c r="I134" s="710">
        <v>45341</v>
      </c>
      <c r="J134" s="716"/>
      <c r="K134" s="716"/>
      <c r="L134" s="722" t="s">
        <v>7658</v>
      </c>
      <c r="M134" s="712">
        <v>74950</v>
      </c>
      <c r="N134" s="714"/>
      <c r="O134" s="714">
        <f t="shared" si="4"/>
        <v>6888546.6699999999</v>
      </c>
      <c r="R134" s="567"/>
      <c r="S134" s="568"/>
      <c r="T134" s="339"/>
      <c r="U134" s="340"/>
      <c r="V134" s="507"/>
    </row>
    <row r="135" spans="1:22" s="14" customFormat="1" x14ac:dyDescent="0.25">
      <c r="A135" s="710">
        <v>45273</v>
      </c>
      <c r="B135" s="716"/>
      <c r="C135" s="716"/>
      <c r="D135" s="722" t="s">
        <v>7521</v>
      </c>
      <c r="E135" s="712">
        <v>200000</v>
      </c>
      <c r="F135" s="714"/>
      <c r="G135" s="714">
        <f t="shared" si="8"/>
        <v>903171</v>
      </c>
      <c r="H135" s="725"/>
      <c r="I135" s="710">
        <v>45341</v>
      </c>
      <c r="J135" s="716"/>
      <c r="K135" s="716"/>
      <c r="L135" s="722" t="s">
        <v>7685</v>
      </c>
      <c r="M135" s="712">
        <v>304620</v>
      </c>
      <c r="N135" s="714"/>
      <c r="O135" s="714">
        <f t="shared" si="4"/>
        <v>6583926.6699999999</v>
      </c>
      <c r="R135" s="567"/>
      <c r="S135" s="568"/>
      <c r="T135" s="339"/>
      <c r="U135" s="340"/>
      <c r="V135" s="507"/>
    </row>
    <row r="136" spans="1:22" s="14" customFormat="1" x14ac:dyDescent="0.25">
      <c r="A136" s="710">
        <v>45274</v>
      </c>
      <c r="B136" s="716"/>
      <c r="C136" s="716"/>
      <c r="D136" s="722" t="s">
        <v>7525</v>
      </c>
      <c r="E136" s="712">
        <v>155000</v>
      </c>
      <c r="F136" s="714"/>
      <c r="G136" s="714">
        <f t="shared" si="8"/>
        <v>748171</v>
      </c>
      <c r="H136" s="725"/>
      <c r="I136" s="710">
        <v>45342</v>
      </c>
      <c r="J136" s="716"/>
      <c r="K136" s="716"/>
      <c r="L136" s="722" t="s">
        <v>7686</v>
      </c>
      <c r="M136" s="712">
        <v>40000</v>
      </c>
      <c r="N136" s="714"/>
      <c r="O136" s="714">
        <f t="shared" si="4"/>
        <v>6543926.6699999999</v>
      </c>
      <c r="R136" s="567"/>
      <c r="S136" s="568"/>
      <c r="T136" s="339"/>
      <c r="U136" s="340"/>
      <c r="V136" s="507"/>
    </row>
    <row r="137" spans="1:22" x14ac:dyDescent="0.25">
      <c r="A137" s="710">
        <v>45274</v>
      </c>
      <c r="B137" s="716"/>
      <c r="C137" s="716"/>
      <c r="D137" s="722" t="s">
        <v>7436</v>
      </c>
      <c r="E137" s="712">
        <v>95000</v>
      </c>
      <c r="F137" s="714"/>
      <c r="G137" s="714">
        <f t="shared" si="8"/>
        <v>653171</v>
      </c>
      <c r="I137" s="710">
        <v>45342</v>
      </c>
      <c r="J137" s="716"/>
      <c r="K137" s="716"/>
      <c r="L137" s="722" t="s">
        <v>7687</v>
      </c>
      <c r="M137" s="712">
        <v>149000</v>
      </c>
      <c r="N137" s="714"/>
      <c r="O137" s="714">
        <f t="shared" si="4"/>
        <v>6394926.6699999999</v>
      </c>
      <c r="R137" s="567"/>
      <c r="S137" s="568"/>
      <c r="T137" s="339"/>
      <c r="U137" s="340"/>
      <c r="V137" s="507"/>
    </row>
    <row r="138" spans="1:22" x14ac:dyDescent="0.25">
      <c r="A138" s="710">
        <v>45275</v>
      </c>
      <c r="B138" s="716"/>
      <c r="C138" s="716"/>
      <c r="D138" s="722" t="s">
        <v>7526</v>
      </c>
      <c r="E138" s="712">
        <v>40000</v>
      </c>
      <c r="F138" s="714"/>
      <c r="G138" s="714">
        <f t="shared" si="8"/>
        <v>613171</v>
      </c>
      <c r="I138" s="710">
        <v>45342</v>
      </c>
      <c r="J138" s="716"/>
      <c r="K138" s="716"/>
      <c r="L138" s="722" t="s">
        <v>7688</v>
      </c>
      <c r="M138" s="712">
        <v>300000</v>
      </c>
      <c r="N138" s="714"/>
      <c r="O138" s="714">
        <f t="shared" si="4"/>
        <v>6094926.6699999999</v>
      </c>
      <c r="R138" s="570"/>
      <c r="S138" s="568"/>
      <c r="T138" s="571"/>
      <c r="U138" s="572"/>
      <c r="V138" s="507"/>
    </row>
    <row r="139" spans="1:22" x14ac:dyDescent="0.25">
      <c r="A139" s="710">
        <v>45275</v>
      </c>
      <c r="B139" s="716"/>
      <c r="C139" s="716"/>
      <c r="D139" s="722" t="s">
        <v>7510</v>
      </c>
      <c r="E139" s="712">
        <v>300000</v>
      </c>
      <c r="F139" s="714"/>
      <c r="G139" s="714">
        <f t="shared" si="8"/>
        <v>313171</v>
      </c>
      <c r="H139" s="715"/>
      <c r="I139" s="710">
        <v>45343</v>
      </c>
      <c r="J139" s="716"/>
      <c r="K139" s="716"/>
      <c r="L139" s="722" t="s">
        <v>7689</v>
      </c>
      <c r="M139" s="712">
        <v>275000</v>
      </c>
      <c r="N139" s="714"/>
      <c r="O139" s="714">
        <f t="shared" si="4"/>
        <v>5819926.6699999999</v>
      </c>
      <c r="R139" s="570"/>
      <c r="S139" s="568"/>
      <c r="T139" s="571"/>
      <c r="U139" s="572"/>
      <c r="V139" s="507"/>
    </row>
    <row r="140" spans="1:22" x14ac:dyDescent="0.25">
      <c r="A140" s="710">
        <v>45275</v>
      </c>
      <c r="B140" s="716"/>
      <c r="C140" s="716"/>
      <c r="D140" s="722" t="s">
        <v>7527</v>
      </c>
      <c r="E140" s="712">
        <v>143500</v>
      </c>
      <c r="F140" s="714"/>
      <c r="G140" s="714">
        <f t="shared" si="8"/>
        <v>169671</v>
      </c>
      <c r="I140" s="710">
        <v>45343</v>
      </c>
      <c r="J140" s="716"/>
      <c r="K140" s="716"/>
      <c r="L140" s="722" t="s">
        <v>7636</v>
      </c>
      <c r="M140" s="712">
        <v>1000000</v>
      </c>
      <c r="N140" s="714"/>
      <c r="O140" s="714">
        <f t="shared" si="4"/>
        <v>4819926.67</v>
      </c>
      <c r="R140" s="570"/>
      <c r="S140" s="568"/>
      <c r="T140" s="571"/>
      <c r="U140" s="572"/>
      <c r="V140" s="507"/>
    </row>
    <row r="141" spans="1:22" x14ac:dyDescent="0.25">
      <c r="A141" s="710">
        <v>45276</v>
      </c>
      <c r="B141" s="716"/>
      <c r="C141" s="716"/>
      <c r="D141" s="722" t="s">
        <v>7409</v>
      </c>
      <c r="E141" s="712">
        <v>160000</v>
      </c>
      <c r="F141" s="714"/>
      <c r="G141" s="714">
        <f t="shared" si="8"/>
        <v>9671</v>
      </c>
      <c r="H141" s="715"/>
      <c r="I141" s="710">
        <v>45345</v>
      </c>
      <c r="J141" s="716"/>
      <c r="K141" s="716"/>
      <c r="L141" s="722" t="s">
        <v>7691</v>
      </c>
      <c r="M141" s="712">
        <v>195500</v>
      </c>
      <c r="N141" s="714"/>
      <c r="O141" s="714">
        <f t="shared" si="4"/>
        <v>4624426.67</v>
      </c>
      <c r="R141" s="570"/>
      <c r="S141" s="568"/>
      <c r="T141" s="571"/>
      <c r="U141" s="572"/>
      <c r="V141" s="507"/>
    </row>
    <row r="142" spans="1:22" ht="24" x14ac:dyDescent="0.25">
      <c r="A142" s="710">
        <v>45280</v>
      </c>
      <c r="B142" s="716"/>
      <c r="C142" s="716"/>
      <c r="D142" s="722" t="s">
        <v>7547</v>
      </c>
      <c r="E142" s="712"/>
      <c r="F142" s="714">
        <v>5000000</v>
      </c>
      <c r="G142" s="731">
        <f t="shared" si="8"/>
        <v>5009671</v>
      </c>
      <c r="I142" s="710">
        <v>45345</v>
      </c>
      <c r="J142" s="716"/>
      <c r="K142" s="716"/>
      <c r="L142" s="722" t="s">
        <v>7692</v>
      </c>
      <c r="M142" s="712">
        <v>21600</v>
      </c>
      <c r="N142" s="714"/>
      <c r="O142" s="714">
        <f t="shared" si="4"/>
        <v>4602826.67</v>
      </c>
      <c r="R142" s="570"/>
      <c r="S142" s="569"/>
      <c r="T142" s="339"/>
      <c r="U142" s="340"/>
      <c r="V142" s="507"/>
    </row>
    <row r="143" spans="1:22" x14ac:dyDescent="0.25">
      <c r="A143" s="710">
        <v>45287</v>
      </c>
      <c r="B143" s="716"/>
      <c r="C143" s="716"/>
      <c r="D143" s="720" t="s">
        <v>7564</v>
      </c>
      <c r="E143" s="712">
        <v>250000</v>
      </c>
      <c r="F143" s="714"/>
      <c r="G143" s="714">
        <f t="shared" si="8"/>
        <v>4759671</v>
      </c>
      <c r="H143" s="715"/>
      <c r="I143" s="710">
        <v>45345</v>
      </c>
      <c r="J143" s="716"/>
      <c r="K143" s="716"/>
      <c r="L143" s="722" t="s">
        <v>7690</v>
      </c>
      <c r="M143" s="712">
        <v>78500</v>
      </c>
      <c r="N143" s="714"/>
      <c r="O143" s="714">
        <f t="shared" si="4"/>
        <v>4524326.67</v>
      </c>
      <c r="R143" s="570"/>
      <c r="S143" s="568"/>
      <c r="T143" s="339"/>
      <c r="U143" s="340"/>
      <c r="V143" s="507"/>
    </row>
    <row r="144" spans="1:22" x14ac:dyDescent="0.25">
      <c r="A144" s="710">
        <v>45288</v>
      </c>
      <c r="B144" s="716"/>
      <c r="C144" s="716"/>
      <c r="D144" s="722" t="s">
        <v>7476</v>
      </c>
      <c r="E144" s="712">
        <v>765000</v>
      </c>
      <c r="F144" s="714"/>
      <c r="G144" s="714">
        <f t="shared" si="8"/>
        <v>3994671</v>
      </c>
      <c r="I144" s="710">
        <v>45345</v>
      </c>
      <c r="J144" s="716"/>
      <c r="K144" s="716"/>
      <c r="L144" s="722" t="s">
        <v>7693</v>
      </c>
      <c r="M144" s="712">
        <v>200000</v>
      </c>
      <c r="N144" s="714"/>
      <c r="O144" s="714">
        <f t="shared" si="4"/>
        <v>4324326.67</v>
      </c>
      <c r="R144" s="570"/>
      <c r="S144" s="568"/>
      <c r="T144" s="339"/>
      <c r="U144" s="340"/>
      <c r="V144" s="507"/>
    </row>
    <row r="145" spans="1:22" ht="24" customHeight="1" x14ac:dyDescent="0.25">
      <c r="A145" s="710">
        <v>45288</v>
      </c>
      <c r="B145" s="716"/>
      <c r="C145" s="716"/>
      <c r="D145" s="722" t="s">
        <v>7569</v>
      </c>
      <c r="E145" s="721">
        <v>1000000</v>
      </c>
      <c r="F145" s="714"/>
      <c r="G145" s="714">
        <f t="shared" si="8"/>
        <v>2994671</v>
      </c>
      <c r="I145" s="710">
        <v>45345</v>
      </c>
      <c r="J145" s="716"/>
      <c r="K145" s="716"/>
      <c r="L145" s="722" t="s">
        <v>7694</v>
      </c>
      <c r="M145" s="712">
        <v>200000</v>
      </c>
      <c r="N145" s="714"/>
      <c r="O145" s="714">
        <f t="shared" si="4"/>
        <v>4124326.67</v>
      </c>
      <c r="R145" s="570"/>
      <c r="S145" s="568"/>
      <c r="T145" s="339"/>
      <c r="U145" s="340"/>
      <c r="V145" s="507"/>
    </row>
    <row r="146" spans="1:22" ht="24" x14ac:dyDescent="0.25">
      <c r="A146" s="710">
        <v>45295</v>
      </c>
      <c r="B146" s="716"/>
      <c r="C146" s="716"/>
      <c r="D146" s="722" t="s">
        <v>7584</v>
      </c>
      <c r="E146" s="721">
        <v>1000000</v>
      </c>
      <c r="F146" s="714"/>
      <c r="G146" s="714">
        <f t="shared" si="8"/>
        <v>1994671</v>
      </c>
      <c r="I146" s="710">
        <v>45347</v>
      </c>
      <c r="J146" s="716"/>
      <c r="K146" s="716"/>
      <c r="L146" s="722" t="s">
        <v>7696</v>
      </c>
      <c r="M146" s="712">
        <v>16000</v>
      </c>
      <c r="N146" s="714"/>
      <c r="O146" s="714">
        <f t="shared" si="4"/>
        <v>4108326.67</v>
      </c>
      <c r="R146" s="570"/>
      <c r="S146" s="568"/>
      <c r="T146" s="339"/>
      <c r="U146" s="339"/>
      <c r="V146" s="507"/>
    </row>
    <row r="147" spans="1:22" s="14" customFormat="1" x14ac:dyDescent="0.25">
      <c r="A147" s="710">
        <v>45295</v>
      </c>
      <c r="B147" s="716"/>
      <c r="C147" s="716"/>
      <c r="D147" s="722" t="s">
        <v>7476</v>
      </c>
      <c r="E147" s="712">
        <v>750000</v>
      </c>
      <c r="F147" s="714"/>
      <c r="G147" s="714">
        <f t="shared" si="8"/>
        <v>1244671</v>
      </c>
      <c r="H147" s="725"/>
      <c r="I147" s="710">
        <v>45347</v>
      </c>
      <c r="J147" s="716"/>
      <c r="K147" s="716"/>
      <c r="L147" s="722" t="s">
        <v>7700</v>
      </c>
      <c r="M147" s="712">
        <v>100000</v>
      </c>
      <c r="N147" s="714"/>
      <c r="O147" s="714">
        <f t="shared" ref="O147:O301" si="9">N147+O146-M147</f>
        <v>4008326.67</v>
      </c>
      <c r="R147" s="570"/>
      <c r="S147" s="568"/>
      <c r="T147" s="339"/>
      <c r="U147" s="339"/>
      <c r="V147" s="507"/>
    </row>
    <row r="148" spans="1:22" x14ac:dyDescent="0.25">
      <c r="A148" s="710">
        <v>45300</v>
      </c>
      <c r="B148" s="716"/>
      <c r="C148" s="716"/>
      <c r="D148" s="722" t="s">
        <v>7584</v>
      </c>
      <c r="E148" s="721">
        <v>900000</v>
      </c>
      <c r="F148" s="714"/>
      <c r="G148" s="714">
        <f t="shared" si="8"/>
        <v>344671</v>
      </c>
      <c r="I148" s="710">
        <v>45347</v>
      </c>
      <c r="J148" s="716"/>
      <c r="K148" s="716"/>
      <c r="L148" s="722" t="s">
        <v>7698</v>
      </c>
      <c r="M148" s="712">
        <v>33000</v>
      </c>
      <c r="N148" s="714"/>
      <c r="O148" s="714">
        <f t="shared" si="9"/>
        <v>3975326.67</v>
      </c>
      <c r="R148" s="570"/>
      <c r="S148" s="568"/>
      <c r="T148" s="339"/>
      <c r="U148" s="339"/>
      <c r="V148" s="507"/>
    </row>
    <row r="149" spans="1:22" s="14" customFormat="1" x14ac:dyDescent="0.25">
      <c r="A149" s="710">
        <v>45300</v>
      </c>
      <c r="B149" s="716"/>
      <c r="C149" s="716"/>
      <c r="D149" s="722" t="s">
        <v>7600</v>
      </c>
      <c r="E149" s="712">
        <v>40000</v>
      </c>
      <c r="F149" s="714"/>
      <c r="G149" s="714">
        <f t="shared" si="8"/>
        <v>304671</v>
      </c>
      <c r="H149" s="725"/>
      <c r="I149" s="710">
        <v>45348</v>
      </c>
      <c r="J149" s="716"/>
      <c r="K149" s="716"/>
      <c r="L149" s="722" t="s">
        <v>7550</v>
      </c>
      <c r="M149" s="712">
        <v>50000</v>
      </c>
      <c r="N149" s="714"/>
      <c r="O149" s="714">
        <f t="shared" si="9"/>
        <v>3925326.67</v>
      </c>
      <c r="R149" s="567"/>
      <c r="S149" s="568"/>
      <c r="T149" s="339"/>
      <c r="U149" s="339"/>
      <c r="V149" s="507"/>
    </row>
    <row r="150" spans="1:22" s="14" customFormat="1" x14ac:dyDescent="0.25">
      <c r="A150" s="710">
        <v>45313</v>
      </c>
      <c r="B150" s="716"/>
      <c r="C150" s="716"/>
      <c r="D150" s="724" t="s">
        <v>7630</v>
      </c>
      <c r="E150" s="719">
        <v>15850</v>
      </c>
      <c r="F150" s="714"/>
      <c r="G150" s="714">
        <f t="shared" si="8"/>
        <v>288821</v>
      </c>
      <c r="H150" s="725"/>
      <c r="I150" s="710">
        <v>45348</v>
      </c>
      <c r="J150" s="716"/>
      <c r="K150" s="716"/>
      <c r="L150" s="722" t="s">
        <v>7703</v>
      </c>
      <c r="M150" s="712">
        <v>146000</v>
      </c>
      <c r="N150" s="714"/>
      <c r="O150" s="714">
        <f t="shared" si="9"/>
        <v>3779326.67</v>
      </c>
      <c r="R150" s="567"/>
      <c r="S150" s="568"/>
      <c r="T150" s="339"/>
      <c r="U150" s="339"/>
      <c r="V150" s="507">
        <f t="shared" ref="V150:V153" si="10">V149+U150-T150</f>
        <v>0</v>
      </c>
    </row>
    <row r="151" spans="1:22" s="14" customFormat="1" x14ac:dyDescent="0.25">
      <c r="A151" s="710">
        <v>45313</v>
      </c>
      <c r="B151" s="716"/>
      <c r="C151" s="716"/>
      <c r="D151" s="722" t="s">
        <v>7632</v>
      </c>
      <c r="E151" s="712"/>
      <c r="F151" s="714">
        <v>10000000</v>
      </c>
      <c r="G151" s="714">
        <f t="shared" si="8"/>
        <v>10288821</v>
      </c>
      <c r="H151" s="725"/>
      <c r="I151" s="710">
        <v>45348</v>
      </c>
      <c r="J151" s="716"/>
      <c r="K151" s="716"/>
      <c r="L151" s="722" t="s">
        <v>7701</v>
      </c>
      <c r="M151" s="712">
        <v>135936</v>
      </c>
      <c r="N151" s="712"/>
      <c r="O151" s="714">
        <f t="shared" si="9"/>
        <v>3643390.67</v>
      </c>
      <c r="R151" s="567"/>
      <c r="S151" s="568"/>
      <c r="T151" s="339"/>
      <c r="U151" s="339"/>
      <c r="V151" s="507">
        <f t="shared" si="10"/>
        <v>0</v>
      </c>
    </row>
    <row r="152" spans="1:22" s="14" customFormat="1" x14ac:dyDescent="0.25">
      <c r="A152" s="710">
        <v>45315</v>
      </c>
      <c r="B152" s="716"/>
      <c r="C152" s="716"/>
      <c r="D152" s="722" t="s">
        <v>7637</v>
      </c>
      <c r="E152" s="712">
        <v>500000</v>
      </c>
      <c r="F152" s="714"/>
      <c r="G152" s="714">
        <f t="shared" si="8"/>
        <v>9788821</v>
      </c>
      <c r="H152" s="725"/>
      <c r="I152" s="710">
        <v>45349</v>
      </c>
      <c r="J152" s="716"/>
      <c r="K152" s="716"/>
      <c r="L152" s="722" t="s">
        <v>7704</v>
      </c>
      <c r="M152" s="712">
        <v>30000</v>
      </c>
      <c r="N152" s="712"/>
      <c r="O152" s="714">
        <f t="shared" si="9"/>
        <v>3613390.67</v>
      </c>
      <c r="R152" s="567"/>
      <c r="S152" s="568"/>
      <c r="T152" s="339"/>
      <c r="U152" s="339"/>
      <c r="V152" s="507">
        <f t="shared" si="10"/>
        <v>0</v>
      </c>
    </row>
    <row r="153" spans="1:22" s="14" customFormat="1" x14ac:dyDescent="0.25">
      <c r="A153" s="710">
        <v>45315</v>
      </c>
      <c r="B153" s="716"/>
      <c r="C153" s="716"/>
      <c r="D153" s="722" t="s">
        <v>7638</v>
      </c>
      <c r="E153" s="712">
        <v>150000</v>
      </c>
      <c r="F153" s="714"/>
      <c r="G153" s="714">
        <f t="shared" si="8"/>
        <v>9638821</v>
      </c>
      <c r="H153" s="725"/>
      <c r="I153" s="710">
        <v>45349</v>
      </c>
      <c r="J153" s="716"/>
      <c r="K153" s="716"/>
      <c r="L153" s="722" t="s">
        <v>7705</v>
      </c>
      <c r="M153" s="712">
        <v>1333000</v>
      </c>
      <c r="N153" s="712"/>
      <c r="O153" s="714">
        <f t="shared" si="9"/>
        <v>2280390.67</v>
      </c>
      <c r="R153" s="567"/>
      <c r="S153" s="568"/>
      <c r="T153" s="339"/>
      <c r="U153" s="339"/>
      <c r="V153" s="507">
        <f t="shared" si="10"/>
        <v>0</v>
      </c>
    </row>
    <row r="154" spans="1:22" s="14" customFormat="1" x14ac:dyDescent="0.2">
      <c r="A154" s="710">
        <v>45316</v>
      </c>
      <c r="B154" s="716"/>
      <c r="C154" s="716"/>
      <c r="D154" s="722" t="s">
        <v>7584</v>
      </c>
      <c r="E154" s="721">
        <v>1000000</v>
      </c>
      <c r="F154" s="714"/>
      <c r="G154" s="714">
        <f t="shared" si="8"/>
        <v>8638821</v>
      </c>
      <c r="H154" s="725"/>
      <c r="I154" s="710">
        <v>45350</v>
      </c>
      <c r="J154" s="716"/>
      <c r="K154" s="716"/>
      <c r="L154" s="722" t="s">
        <v>7708</v>
      </c>
      <c r="M154" s="712">
        <v>54400</v>
      </c>
      <c r="N154" s="712"/>
      <c r="O154" s="714">
        <f t="shared" si="9"/>
        <v>2225990.67</v>
      </c>
      <c r="R154" s="569"/>
      <c r="S154" s="568"/>
      <c r="T154" s="339"/>
      <c r="U154" s="339"/>
      <c r="V154" s="507"/>
    </row>
    <row r="155" spans="1:22" s="14" customFormat="1" ht="24" x14ac:dyDescent="0.25">
      <c r="A155" s="710">
        <v>45316</v>
      </c>
      <c r="B155" s="716"/>
      <c r="C155" s="716"/>
      <c r="D155" s="722" t="s">
        <v>7640</v>
      </c>
      <c r="E155" s="712">
        <v>200000</v>
      </c>
      <c r="F155" s="714"/>
      <c r="G155" s="714">
        <f t="shared" si="8"/>
        <v>8438821</v>
      </c>
      <c r="H155" s="725"/>
      <c r="I155" s="710">
        <v>45350</v>
      </c>
      <c r="J155" s="716"/>
      <c r="K155" s="716"/>
      <c r="L155" s="722" t="s">
        <v>7709</v>
      </c>
      <c r="M155" s="712">
        <v>100000</v>
      </c>
      <c r="N155" s="712"/>
      <c r="O155" s="714">
        <f t="shared" si="9"/>
        <v>2125990.67</v>
      </c>
      <c r="R155" s="569"/>
      <c r="S155" s="568"/>
      <c r="T155" s="339"/>
      <c r="U155" s="339"/>
      <c r="V155" s="507"/>
    </row>
    <row r="156" spans="1:22" s="14" customFormat="1" x14ac:dyDescent="0.25">
      <c r="A156" s="710">
        <v>45317</v>
      </c>
      <c r="B156" s="716"/>
      <c r="C156" s="716"/>
      <c r="D156" s="722" t="s">
        <v>7645</v>
      </c>
      <c r="E156" s="712">
        <v>500000</v>
      </c>
      <c r="F156" s="714"/>
      <c r="G156" s="714">
        <f t="shared" si="8"/>
        <v>7938821</v>
      </c>
      <c r="H156" s="725"/>
      <c r="I156" s="710">
        <v>45351</v>
      </c>
      <c r="J156" s="716"/>
      <c r="K156" s="716"/>
      <c r="L156" s="722" t="s">
        <v>7656</v>
      </c>
      <c r="M156" s="712">
        <v>100000</v>
      </c>
      <c r="N156" s="712"/>
      <c r="O156" s="714">
        <f t="shared" si="9"/>
        <v>2025990.67</v>
      </c>
      <c r="R156" s="569"/>
      <c r="S156" s="568"/>
      <c r="T156" s="339"/>
      <c r="U156" s="339"/>
      <c r="V156" s="507"/>
    </row>
    <row r="157" spans="1:22" s="14" customFormat="1" ht="24" x14ac:dyDescent="0.25">
      <c r="A157" s="710">
        <v>45317</v>
      </c>
      <c r="B157" s="716"/>
      <c r="C157" s="716"/>
      <c r="D157" s="722" t="s">
        <v>7644</v>
      </c>
      <c r="E157" s="712">
        <v>500000</v>
      </c>
      <c r="F157" s="714"/>
      <c r="G157" s="714">
        <f t="shared" si="8"/>
        <v>7438821</v>
      </c>
      <c r="H157" s="725"/>
      <c r="I157" s="710">
        <v>45351</v>
      </c>
      <c r="J157" s="716"/>
      <c r="K157" s="716"/>
      <c r="L157" s="722" t="s">
        <v>7672</v>
      </c>
      <c r="M157" s="712">
        <v>70000</v>
      </c>
      <c r="N157" s="712"/>
      <c r="O157" s="714">
        <f t="shared" si="9"/>
        <v>1955990.67</v>
      </c>
      <c r="R157" s="569"/>
      <c r="S157" s="568"/>
      <c r="T157" s="339"/>
      <c r="U157" s="339"/>
      <c r="V157" s="507"/>
    </row>
    <row r="158" spans="1:22" ht="24" x14ac:dyDescent="0.25">
      <c r="A158" s="710">
        <v>45322</v>
      </c>
      <c r="B158" s="716"/>
      <c r="C158" s="716"/>
      <c r="D158" s="720" t="s">
        <v>7650</v>
      </c>
      <c r="E158" s="732">
        <v>300000</v>
      </c>
      <c r="F158" s="733"/>
      <c r="G158" s="714">
        <f t="shared" si="8"/>
        <v>7138821</v>
      </c>
      <c r="I158" s="710">
        <v>45352</v>
      </c>
      <c r="J158" s="716"/>
      <c r="K158" s="716"/>
      <c r="L158" s="722" t="s">
        <v>7712</v>
      </c>
      <c r="M158" s="712">
        <v>50000</v>
      </c>
      <c r="N158" s="712"/>
      <c r="O158" s="714">
        <f t="shared" si="9"/>
        <v>1905990.67</v>
      </c>
      <c r="R158" s="12"/>
      <c r="S158" s="568"/>
      <c r="T158" s="339"/>
      <c r="U158" s="339"/>
      <c r="V158" s="507"/>
    </row>
    <row r="159" spans="1:22" ht="24.75" x14ac:dyDescent="0.25">
      <c r="A159" s="710">
        <v>45322</v>
      </c>
      <c r="B159" s="716"/>
      <c r="C159" s="716"/>
      <c r="D159" s="720" t="s">
        <v>7651</v>
      </c>
      <c r="E159" s="712">
        <v>90000</v>
      </c>
      <c r="F159" s="714"/>
      <c r="G159" s="714">
        <f t="shared" si="8"/>
        <v>7048821</v>
      </c>
      <c r="I159" s="710">
        <v>45355</v>
      </c>
      <c r="J159" s="716"/>
      <c r="K159" s="716"/>
      <c r="L159" s="722" t="s">
        <v>7715</v>
      </c>
      <c r="M159" s="712">
        <v>225000</v>
      </c>
      <c r="N159" s="712"/>
      <c r="O159" s="714">
        <f t="shared" si="9"/>
        <v>1680990.67</v>
      </c>
      <c r="R159" s="12"/>
      <c r="S159" s="568"/>
      <c r="T159" s="339"/>
      <c r="U159" s="339"/>
      <c r="V159" s="507"/>
    </row>
    <row r="160" spans="1:22" x14ac:dyDescent="0.25">
      <c r="A160" s="710">
        <v>45324</v>
      </c>
      <c r="B160" s="716"/>
      <c r="C160" s="716"/>
      <c r="D160" s="720" t="s">
        <v>7652</v>
      </c>
      <c r="E160" s="712">
        <v>2000000</v>
      </c>
      <c r="F160" s="714"/>
      <c r="G160" s="714">
        <f t="shared" si="8"/>
        <v>5048821</v>
      </c>
      <c r="I160" s="710">
        <v>45356</v>
      </c>
      <c r="J160" s="716"/>
      <c r="K160" s="716"/>
      <c r="L160" s="722" t="s">
        <v>7716</v>
      </c>
      <c r="M160" s="712">
        <v>21000</v>
      </c>
      <c r="N160" s="712"/>
      <c r="O160" s="714">
        <f t="shared" si="9"/>
        <v>1659990.67</v>
      </c>
      <c r="R160" s="12"/>
      <c r="S160" s="568"/>
      <c r="T160" s="339"/>
      <c r="U160" s="339"/>
      <c r="V160" s="507"/>
    </row>
    <row r="161" spans="1:22" x14ac:dyDescent="0.25">
      <c r="A161" s="710">
        <v>45328</v>
      </c>
      <c r="B161" s="716"/>
      <c r="C161" s="716"/>
      <c r="D161" s="722" t="s">
        <v>7652</v>
      </c>
      <c r="E161" s="712">
        <v>1500000</v>
      </c>
      <c r="F161" s="714"/>
      <c r="G161" s="714">
        <f t="shared" si="8"/>
        <v>3548821</v>
      </c>
      <c r="I161" s="710">
        <v>45357</v>
      </c>
      <c r="J161" s="716"/>
      <c r="K161" s="716"/>
      <c r="L161" s="722" t="s">
        <v>7716</v>
      </c>
      <c r="M161" s="712">
        <v>9000</v>
      </c>
      <c r="N161" s="712"/>
      <c r="O161" s="714">
        <f t="shared" si="9"/>
        <v>1650990.67</v>
      </c>
      <c r="R161" s="12"/>
      <c r="S161" s="568"/>
      <c r="T161" s="339"/>
      <c r="U161" s="339"/>
      <c r="V161" s="507"/>
    </row>
    <row r="162" spans="1:22" ht="24" x14ac:dyDescent="0.25">
      <c r="A162" s="710">
        <v>45329</v>
      </c>
      <c r="B162" s="716"/>
      <c r="C162" s="716"/>
      <c r="D162" s="722" t="s">
        <v>7662</v>
      </c>
      <c r="E162" s="712">
        <v>208000</v>
      </c>
      <c r="F162" s="714"/>
      <c r="G162" s="714">
        <f t="shared" si="8"/>
        <v>3340821</v>
      </c>
      <c r="I162" s="710">
        <v>45359</v>
      </c>
      <c r="J162" s="716"/>
      <c r="K162" s="716"/>
      <c r="L162" s="722" t="s">
        <v>7719</v>
      </c>
      <c r="M162" s="712">
        <v>233500</v>
      </c>
      <c r="N162" s="712"/>
      <c r="O162" s="714">
        <f t="shared" si="9"/>
        <v>1417490.67</v>
      </c>
      <c r="R162" s="12"/>
      <c r="S162" s="568"/>
      <c r="T162" s="339"/>
      <c r="U162" s="339"/>
      <c r="V162" s="507"/>
    </row>
    <row r="163" spans="1:22" ht="24" x14ac:dyDescent="0.25">
      <c r="A163" s="710">
        <v>45329</v>
      </c>
      <c r="B163" s="716"/>
      <c r="C163" s="716"/>
      <c r="D163" s="722" t="s">
        <v>7663</v>
      </c>
      <c r="E163" s="712">
        <v>23680</v>
      </c>
      <c r="F163" s="712"/>
      <c r="G163" s="714">
        <f t="shared" si="8"/>
        <v>3317141</v>
      </c>
      <c r="I163" s="710">
        <v>45359</v>
      </c>
      <c r="J163" s="716"/>
      <c r="K163" s="716"/>
      <c r="L163" s="722" t="s">
        <v>7718</v>
      </c>
      <c r="M163" s="712">
        <v>35600</v>
      </c>
      <c r="N163" s="712"/>
      <c r="O163" s="714">
        <f t="shared" si="9"/>
        <v>1381890.67</v>
      </c>
      <c r="R163" s="12"/>
      <c r="S163" s="568"/>
      <c r="T163" s="339"/>
      <c r="U163" s="339"/>
      <c r="V163" s="507"/>
    </row>
    <row r="164" spans="1:22" x14ac:dyDescent="0.25">
      <c r="A164" s="710">
        <v>45334</v>
      </c>
      <c r="B164" s="716"/>
      <c r="C164" s="716"/>
      <c r="D164" s="722" t="s">
        <v>7667</v>
      </c>
      <c r="E164" s="712">
        <v>500000</v>
      </c>
      <c r="F164" s="712"/>
      <c r="G164" s="714">
        <f t="shared" si="8"/>
        <v>2817141</v>
      </c>
      <c r="I164" s="710">
        <v>45359</v>
      </c>
      <c r="J164" s="716"/>
      <c r="K164" s="716"/>
      <c r="L164" s="722" t="s">
        <v>7720</v>
      </c>
      <c r="M164" s="712">
        <v>32000</v>
      </c>
      <c r="N164" s="712"/>
      <c r="O164" s="714">
        <f t="shared" si="9"/>
        <v>1349890.67</v>
      </c>
      <c r="R164" s="12"/>
      <c r="S164" s="568"/>
      <c r="T164" s="339"/>
      <c r="U164" s="339"/>
      <c r="V164" s="507"/>
    </row>
    <row r="165" spans="1:22" x14ac:dyDescent="0.25">
      <c r="A165" s="710">
        <v>45335</v>
      </c>
      <c r="B165" s="716"/>
      <c r="C165" s="716"/>
      <c r="D165" s="722" t="s">
        <v>7663</v>
      </c>
      <c r="E165" s="712">
        <v>10900</v>
      </c>
      <c r="F165" s="712"/>
      <c r="G165" s="714">
        <f t="shared" si="8"/>
        <v>2806241</v>
      </c>
      <c r="I165" s="710">
        <v>45359</v>
      </c>
      <c r="J165" s="716"/>
      <c r="K165" s="716"/>
      <c r="L165" s="722" t="s">
        <v>7721</v>
      </c>
      <c r="M165" s="712">
        <v>12000</v>
      </c>
      <c r="N165" s="712"/>
      <c r="O165" s="714">
        <f t="shared" si="9"/>
        <v>1337890.67</v>
      </c>
      <c r="R165" s="12"/>
      <c r="S165" s="568"/>
      <c r="T165" s="339"/>
      <c r="U165" s="339"/>
      <c r="V165" s="507"/>
    </row>
    <row r="166" spans="1:22" x14ac:dyDescent="0.25">
      <c r="A166" s="710">
        <v>45336</v>
      </c>
      <c r="B166" s="716"/>
      <c r="C166" s="716"/>
      <c r="D166" s="722" t="s">
        <v>7584</v>
      </c>
      <c r="E166" s="712">
        <v>1000000</v>
      </c>
      <c r="F166" s="712"/>
      <c r="G166" s="714">
        <f t="shared" si="8"/>
        <v>1806241</v>
      </c>
      <c r="I166" s="710">
        <v>45361</v>
      </c>
      <c r="J166" s="716"/>
      <c r="K166" s="716"/>
      <c r="L166" s="722" t="s">
        <v>7550</v>
      </c>
      <c r="M166" s="712">
        <v>40000</v>
      </c>
      <c r="N166" s="712"/>
      <c r="O166" s="714">
        <f t="shared" si="9"/>
        <v>1297890.67</v>
      </c>
      <c r="R166" s="12"/>
      <c r="S166" s="568"/>
      <c r="T166" s="339"/>
      <c r="U166" s="339"/>
      <c r="V166" s="507"/>
    </row>
    <row r="167" spans="1:22" x14ac:dyDescent="0.25">
      <c r="A167" s="710">
        <v>45336</v>
      </c>
      <c r="B167" s="716"/>
      <c r="C167" s="716"/>
      <c r="D167" s="722" t="s">
        <v>7540</v>
      </c>
      <c r="E167" s="712">
        <v>500000</v>
      </c>
      <c r="F167" s="712"/>
      <c r="G167" s="714">
        <f t="shared" si="8"/>
        <v>1306241</v>
      </c>
      <c r="I167" s="710">
        <v>45362</v>
      </c>
      <c r="J167" s="716"/>
      <c r="K167" s="716"/>
      <c r="L167" s="722" t="s">
        <v>7681</v>
      </c>
      <c r="M167" s="712">
        <v>250000</v>
      </c>
      <c r="N167" s="712"/>
      <c r="O167" s="714">
        <f t="shared" si="9"/>
        <v>1047890.6699999999</v>
      </c>
      <c r="R167" s="12"/>
      <c r="S167" s="568"/>
      <c r="T167" s="339"/>
      <c r="U167" s="339"/>
      <c r="V167" s="507"/>
    </row>
    <row r="168" spans="1:22" x14ac:dyDescent="0.25">
      <c r="A168" s="710">
        <v>45337</v>
      </c>
      <c r="B168" s="716"/>
      <c r="C168" s="716"/>
      <c r="D168" s="722" t="s">
        <v>7671</v>
      </c>
      <c r="E168" s="712">
        <v>500000</v>
      </c>
      <c r="F168" s="712"/>
      <c r="G168" s="714">
        <f t="shared" si="8"/>
        <v>806241</v>
      </c>
      <c r="I168" s="710">
        <v>45362</v>
      </c>
      <c r="J168" s="716"/>
      <c r="K168" s="716"/>
      <c r="L168" s="722" t="s">
        <v>7724</v>
      </c>
      <c r="M168" s="712">
        <v>125000</v>
      </c>
      <c r="N168" s="712"/>
      <c r="O168" s="714">
        <f t="shared" si="9"/>
        <v>922890.66999999993</v>
      </c>
      <c r="R168" s="12"/>
      <c r="S168" s="568"/>
      <c r="T168" s="339"/>
      <c r="U168" s="339"/>
      <c r="V168" s="507"/>
    </row>
    <row r="169" spans="1:22" ht="24" x14ac:dyDescent="0.25">
      <c r="A169" s="710">
        <v>45338</v>
      </c>
      <c r="B169" s="716"/>
      <c r="C169" s="716"/>
      <c r="D169" s="722" t="s">
        <v>7673</v>
      </c>
      <c r="E169" s="712">
        <v>50000</v>
      </c>
      <c r="F169" s="712"/>
      <c r="G169" s="714">
        <f t="shared" si="8"/>
        <v>756241</v>
      </c>
      <c r="I169" s="710">
        <v>45362</v>
      </c>
      <c r="J169" s="716"/>
      <c r="K169" s="716"/>
      <c r="L169" s="722" t="s">
        <v>7658</v>
      </c>
      <c r="M169" s="712">
        <v>47000</v>
      </c>
      <c r="N169" s="712"/>
      <c r="O169" s="714">
        <f t="shared" si="9"/>
        <v>875890.66999999993</v>
      </c>
      <c r="R169" s="12"/>
      <c r="S169" s="568"/>
      <c r="T169" s="339"/>
      <c r="U169" s="339"/>
      <c r="V169" s="507"/>
    </row>
    <row r="170" spans="1:22" ht="24" x14ac:dyDescent="0.25">
      <c r="A170" s="710">
        <v>45339</v>
      </c>
      <c r="B170" s="716"/>
      <c r="C170" s="716"/>
      <c r="D170" s="722" t="s">
        <v>7679</v>
      </c>
      <c r="E170" s="712">
        <v>100000</v>
      </c>
      <c r="F170" s="712"/>
      <c r="G170" s="714">
        <f t="shared" si="8"/>
        <v>656241</v>
      </c>
      <c r="I170" s="710">
        <v>45363</v>
      </c>
      <c r="J170" s="716"/>
      <c r="K170" s="716"/>
      <c r="L170" s="722" t="s">
        <v>7659</v>
      </c>
      <c r="M170" s="712">
        <v>60600</v>
      </c>
      <c r="N170" s="712"/>
      <c r="O170" s="714">
        <f t="shared" si="9"/>
        <v>815290.66999999993</v>
      </c>
      <c r="R170" s="12"/>
      <c r="S170" s="568"/>
      <c r="T170" s="339"/>
      <c r="U170" s="339"/>
      <c r="V170" s="507"/>
    </row>
    <row r="171" spans="1:22" ht="24" x14ac:dyDescent="0.25">
      <c r="A171" s="710">
        <v>45339</v>
      </c>
      <c r="B171" s="716"/>
      <c r="C171" s="716"/>
      <c r="D171" s="722" t="s">
        <v>7476</v>
      </c>
      <c r="E171" s="712">
        <v>400000</v>
      </c>
      <c r="F171" s="712"/>
      <c r="G171" s="714">
        <f t="shared" si="8"/>
        <v>256241</v>
      </c>
      <c r="I171" s="710">
        <v>45363</v>
      </c>
      <c r="J171" s="716"/>
      <c r="K171" s="716"/>
      <c r="L171" s="722" t="s">
        <v>7718</v>
      </c>
      <c r="M171" s="712">
        <v>9600</v>
      </c>
      <c r="N171" s="712"/>
      <c r="O171" s="714">
        <f t="shared" si="9"/>
        <v>805690.66999999993</v>
      </c>
      <c r="R171" s="12"/>
      <c r="S171" s="568"/>
      <c r="T171" s="339"/>
      <c r="U171" s="339"/>
      <c r="V171" s="507"/>
    </row>
    <row r="172" spans="1:22" x14ac:dyDescent="0.25">
      <c r="A172" s="710">
        <v>45339</v>
      </c>
      <c r="B172" s="716"/>
      <c r="C172" s="716"/>
      <c r="D172" s="722" t="s">
        <v>7510</v>
      </c>
      <c r="E172" s="712">
        <v>100000</v>
      </c>
      <c r="F172" s="712"/>
      <c r="G172" s="714">
        <f t="shared" si="8"/>
        <v>156241</v>
      </c>
      <c r="I172" s="710">
        <v>45363</v>
      </c>
      <c r="J172" s="716"/>
      <c r="K172" s="716"/>
      <c r="L172" s="722" t="s">
        <v>7603</v>
      </c>
      <c r="M172" s="712">
        <v>39950</v>
      </c>
      <c r="N172" s="712"/>
      <c r="O172" s="714">
        <f t="shared" si="9"/>
        <v>765740.66999999993</v>
      </c>
      <c r="R172" s="12"/>
      <c r="S172" s="568"/>
      <c r="T172" s="339"/>
      <c r="U172" s="339"/>
      <c r="V172" s="507"/>
    </row>
    <row r="173" spans="1:22" x14ac:dyDescent="0.25">
      <c r="A173" s="710">
        <v>45339</v>
      </c>
      <c r="B173" s="716"/>
      <c r="C173" s="716"/>
      <c r="D173" s="722" t="s">
        <v>7682</v>
      </c>
      <c r="E173" s="712">
        <v>17400</v>
      </c>
      <c r="F173" s="712"/>
      <c r="G173" s="714">
        <f t="shared" si="8"/>
        <v>138841</v>
      </c>
      <c r="I173" s="710">
        <v>45364</v>
      </c>
      <c r="J173" s="716"/>
      <c r="K173" s="716"/>
      <c r="L173" s="722" t="s">
        <v>7725</v>
      </c>
      <c r="M173" s="712"/>
      <c r="N173" s="712">
        <v>5060000</v>
      </c>
      <c r="O173" s="714">
        <f t="shared" si="9"/>
        <v>5825740.6699999999</v>
      </c>
      <c r="R173" s="12"/>
      <c r="S173" s="568"/>
      <c r="T173" s="339"/>
      <c r="U173" s="339"/>
      <c r="V173" s="507"/>
    </row>
    <row r="174" spans="1:22" x14ac:dyDescent="0.25">
      <c r="A174" s="710">
        <v>45339</v>
      </c>
      <c r="B174" s="716"/>
      <c r="C174" s="716"/>
      <c r="D174" s="724" t="s">
        <v>7630</v>
      </c>
      <c r="E174" s="712">
        <v>76000</v>
      </c>
      <c r="F174" s="712"/>
      <c r="G174" s="714">
        <f t="shared" si="8"/>
        <v>62841</v>
      </c>
      <c r="I174" s="710">
        <v>45364</v>
      </c>
      <c r="J174" s="716"/>
      <c r="K174" s="716"/>
      <c r="L174" s="722" t="s">
        <v>7725</v>
      </c>
      <c r="M174" s="712"/>
      <c r="N174" s="712">
        <v>6010000</v>
      </c>
      <c r="O174" s="714">
        <f t="shared" si="9"/>
        <v>11835740.67</v>
      </c>
      <c r="R174" s="12"/>
      <c r="S174" s="568"/>
      <c r="T174" s="339"/>
      <c r="U174" s="339"/>
      <c r="V174" s="507"/>
    </row>
    <row r="175" spans="1:22" x14ac:dyDescent="0.25">
      <c r="A175" s="710">
        <v>45343</v>
      </c>
      <c r="B175" s="716"/>
      <c r="C175" s="716"/>
      <c r="D175" s="722" t="s">
        <v>7695</v>
      </c>
      <c r="E175" s="712"/>
      <c r="F175" s="712">
        <v>5000000</v>
      </c>
      <c r="G175" s="714">
        <f t="shared" si="8"/>
        <v>5062841</v>
      </c>
      <c r="I175" s="710">
        <v>45364</v>
      </c>
      <c r="J175" s="716"/>
      <c r="K175" s="716"/>
      <c r="L175" s="724" t="s">
        <v>7197</v>
      </c>
      <c r="M175" s="719">
        <v>110000</v>
      </c>
      <c r="N175" s="712"/>
      <c r="O175" s="714">
        <f t="shared" si="9"/>
        <v>11725740.67</v>
      </c>
      <c r="R175" s="12"/>
      <c r="S175" s="568"/>
      <c r="T175" s="339"/>
      <c r="U175" s="339"/>
      <c r="V175" s="507"/>
    </row>
    <row r="176" spans="1:22" x14ac:dyDescent="0.25">
      <c r="A176" s="710">
        <v>45346</v>
      </c>
      <c r="B176" s="716"/>
      <c r="C176" s="716"/>
      <c r="D176" s="722" t="s">
        <v>7584</v>
      </c>
      <c r="E176" s="721">
        <v>500000</v>
      </c>
      <c r="F176" s="712"/>
      <c r="G176" s="714">
        <f t="shared" si="8"/>
        <v>4562841</v>
      </c>
      <c r="I176" s="710">
        <v>45364</v>
      </c>
      <c r="J176" s="716"/>
      <c r="K176" s="716"/>
      <c r="L176" s="722" t="s">
        <v>7726</v>
      </c>
      <c r="M176" s="712">
        <v>5060000</v>
      </c>
      <c r="N176" s="712"/>
      <c r="O176" s="714">
        <f t="shared" si="9"/>
        <v>6665740.6699999999</v>
      </c>
      <c r="R176" s="12"/>
      <c r="S176" s="568"/>
      <c r="T176" s="339"/>
      <c r="U176" s="339"/>
      <c r="V176" s="507"/>
    </row>
    <row r="177" spans="1:22" x14ac:dyDescent="0.25">
      <c r="A177" s="710">
        <v>45346</v>
      </c>
      <c r="B177" s="716"/>
      <c r="C177" s="716"/>
      <c r="D177" s="722" t="s">
        <v>7699</v>
      </c>
      <c r="E177" s="721">
        <v>500000</v>
      </c>
      <c r="F177" s="712"/>
      <c r="G177" s="714">
        <f t="shared" si="8"/>
        <v>4062841</v>
      </c>
      <c r="I177" s="710">
        <v>45364</v>
      </c>
      <c r="J177" s="716"/>
      <c r="K177" s="716"/>
      <c r="L177" s="722" t="s">
        <v>7727</v>
      </c>
      <c r="M177" s="712">
        <v>250000</v>
      </c>
      <c r="N177" s="712"/>
      <c r="O177" s="714">
        <f t="shared" si="9"/>
        <v>6415740.6699999999</v>
      </c>
      <c r="R177" s="12"/>
      <c r="S177" s="568"/>
      <c r="T177" s="339"/>
      <c r="U177" s="339"/>
      <c r="V177" s="507"/>
    </row>
    <row r="178" spans="1:22" x14ac:dyDescent="0.25">
      <c r="A178" s="710">
        <v>45349</v>
      </c>
      <c r="B178" s="716"/>
      <c r="C178" s="716"/>
      <c r="D178" s="722" t="s">
        <v>7441</v>
      </c>
      <c r="E178" s="712">
        <v>1000000</v>
      </c>
      <c r="F178" s="712"/>
      <c r="G178" s="714">
        <f t="shared" si="8"/>
        <v>3062841</v>
      </c>
      <c r="I178" s="710">
        <v>45364</v>
      </c>
      <c r="J178" s="716"/>
      <c r="K178" s="716"/>
      <c r="L178" s="722" t="s">
        <v>7728</v>
      </c>
      <c r="M178" s="712">
        <v>50000</v>
      </c>
      <c r="N178" s="712"/>
      <c r="O178" s="714">
        <f t="shared" si="9"/>
        <v>6365740.6699999999</v>
      </c>
      <c r="R178" s="12"/>
      <c r="S178" s="568"/>
      <c r="T178" s="339"/>
      <c r="U178" s="339"/>
      <c r="V178" s="507"/>
    </row>
    <row r="179" spans="1:22" ht="24" x14ac:dyDescent="0.25">
      <c r="A179" s="710">
        <v>45350</v>
      </c>
      <c r="B179" s="716"/>
      <c r="C179" s="716"/>
      <c r="D179" s="722" t="s">
        <v>7510</v>
      </c>
      <c r="E179" s="712">
        <v>300000</v>
      </c>
      <c r="F179" s="712"/>
      <c r="G179" s="714">
        <f t="shared" si="8"/>
        <v>2762841</v>
      </c>
      <c r="I179" s="710">
        <v>45364</v>
      </c>
      <c r="J179" s="716"/>
      <c r="K179" s="716"/>
      <c r="L179" s="722" t="s">
        <v>7729</v>
      </c>
      <c r="M179" s="712">
        <v>25500</v>
      </c>
      <c r="N179" s="712"/>
      <c r="O179" s="714">
        <f t="shared" si="9"/>
        <v>6340240.6699999999</v>
      </c>
      <c r="R179" s="12"/>
      <c r="S179" s="568"/>
      <c r="T179" s="339"/>
      <c r="U179" s="339"/>
      <c r="V179" s="507"/>
    </row>
    <row r="180" spans="1:22" ht="24" x14ac:dyDescent="0.25">
      <c r="A180" s="710">
        <v>45353</v>
      </c>
      <c r="B180" s="716"/>
      <c r="C180" s="716"/>
      <c r="D180" s="722" t="s">
        <v>7510</v>
      </c>
      <c r="E180" s="712">
        <v>100000</v>
      </c>
      <c r="F180" s="712"/>
      <c r="G180" s="714">
        <f t="shared" si="8"/>
        <v>2662841</v>
      </c>
      <c r="I180" s="710">
        <v>45365</v>
      </c>
      <c r="J180" s="716"/>
      <c r="K180" s="716"/>
      <c r="L180" s="722" t="s">
        <v>7709</v>
      </c>
      <c r="M180" s="712">
        <v>100000</v>
      </c>
      <c r="N180" s="712"/>
      <c r="O180" s="714">
        <f t="shared" si="9"/>
        <v>6240240.6699999999</v>
      </c>
      <c r="R180" s="12"/>
      <c r="S180" s="568"/>
      <c r="T180" s="339"/>
      <c r="U180" s="339"/>
      <c r="V180" s="507"/>
    </row>
    <row r="181" spans="1:22" ht="24" x14ac:dyDescent="0.25">
      <c r="A181" s="710">
        <v>45355</v>
      </c>
      <c r="B181" s="716"/>
      <c r="C181" s="716"/>
      <c r="D181" s="722" t="s">
        <v>7713</v>
      </c>
      <c r="E181" s="712">
        <v>1000000</v>
      </c>
      <c r="F181" s="712"/>
      <c r="G181" s="714">
        <f t="shared" si="8"/>
        <v>1662841</v>
      </c>
      <c r="I181" s="710">
        <v>45366</v>
      </c>
      <c r="J181" s="716"/>
      <c r="K181" s="716"/>
      <c r="L181" s="722" t="s">
        <v>7732</v>
      </c>
      <c r="M181" s="712">
        <v>250000</v>
      </c>
      <c r="N181" s="712"/>
      <c r="O181" s="714">
        <f t="shared" si="9"/>
        <v>5990240.6699999999</v>
      </c>
      <c r="R181" s="12"/>
      <c r="S181" s="568"/>
      <c r="T181" s="339"/>
      <c r="U181" s="339"/>
      <c r="V181" s="507"/>
    </row>
    <row r="182" spans="1:22" x14ac:dyDescent="0.25">
      <c r="A182" s="710">
        <v>45355</v>
      </c>
      <c r="B182" s="716"/>
      <c r="C182" s="716"/>
      <c r="D182" s="722" t="s">
        <v>7713</v>
      </c>
      <c r="E182" s="712">
        <v>500000</v>
      </c>
      <c r="F182" s="712"/>
      <c r="G182" s="714">
        <f t="shared" si="8"/>
        <v>1162841</v>
      </c>
      <c r="I182" s="710">
        <v>45367</v>
      </c>
      <c r="J182" s="716"/>
      <c r="K182" s="716"/>
      <c r="L182" s="722" t="s">
        <v>7731</v>
      </c>
      <c r="M182" s="712">
        <v>58470</v>
      </c>
      <c r="N182" s="712"/>
      <c r="O182" s="714">
        <f t="shared" si="9"/>
        <v>5931770.6699999999</v>
      </c>
      <c r="R182" s="12"/>
      <c r="S182" s="568"/>
      <c r="T182" s="339"/>
      <c r="U182" s="339"/>
      <c r="V182" s="507"/>
    </row>
    <row r="183" spans="1:22" x14ac:dyDescent="0.25">
      <c r="A183" s="710">
        <v>45358</v>
      </c>
      <c r="B183" s="716"/>
      <c r="C183" s="716"/>
      <c r="D183" s="724" t="s">
        <v>7197</v>
      </c>
      <c r="E183" s="712">
        <v>45000</v>
      </c>
      <c r="F183" s="712"/>
      <c r="G183" s="714">
        <f t="shared" si="8"/>
        <v>1117841</v>
      </c>
      <c r="I183" s="710">
        <v>45369</v>
      </c>
      <c r="J183" s="716"/>
      <c r="K183" s="716"/>
      <c r="L183" s="722" t="s">
        <v>7378</v>
      </c>
      <c r="M183" s="712">
        <v>791000</v>
      </c>
      <c r="N183" s="712"/>
      <c r="O183" s="714">
        <f t="shared" si="9"/>
        <v>5140770.67</v>
      </c>
      <c r="R183" s="12"/>
      <c r="S183" s="568"/>
      <c r="T183" s="339"/>
      <c r="U183" s="339"/>
      <c r="V183" s="507"/>
    </row>
    <row r="184" spans="1:22" x14ac:dyDescent="0.25">
      <c r="A184" s="710">
        <v>45358</v>
      </c>
      <c r="B184" s="716"/>
      <c r="C184" s="716"/>
      <c r="D184" s="722" t="s">
        <v>7510</v>
      </c>
      <c r="E184" s="712">
        <v>1000000</v>
      </c>
      <c r="F184" s="712"/>
      <c r="G184" s="714">
        <f t="shared" si="8"/>
        <v>117841</v>
      </c>
      <c r="I184" s="710">
        <v>45369</v>
      </c>
      <c r="J184" s="716"/>
      <c r="K184" s="716"/>
      <c r="L184" s="722" t="s">
        <v>7734</v>
      </c>
      <c r="M184" s="712">
        <v>10000</v>
      </c>
      <c r="N184" s="712"/>
      <c r="O184" s="714">
        <f t="shared" si="9"/>
        <v>5130770.67</v>
      </c>
      <c r="R184" s="12"/>
      <c r="S184" s="568"/>
      <c r="T184" s="339"/>
      <c r="U184" s="339"/>
      <c r="V184" s="507"/>
    </row>
    <row r="185" spans="1:22" ht="24" x14ac:dyDescent="0.25">
      <c r="A185" s="710">
        <v>45359</v>
      </c>
      <c r="B185" s="716"/>
      <c r="C185" s="716"/>
      <c r="D185" s="722" t="s">
        <v>7717</v>
      </c>
      <c r="E185" s="712">
        <v>117850</v>
      </c>
      <c r="F185" s="712"/>
      <c r="G185" s="714">
        <v>0</v>
      </c>
      <c r="I185" s="710">
        <v>45369</v>
      </c>
      <c r="J185" s="716"/>
      <c r="K185" s="716"/>
      <c r="L185" s="722" t="s">
        <v>7718</v>
      </c>
      <c r="M185" s="712">
        <v>38000</v>
      </c>
      <c r="N185" s="712"/>
      <c r="O185" s="714">
        <f t="shared" si="9"/>
        <v>5092770.67</v>
      </c>
      <c r="R185" s="12"/>
      <c r="S185" s="568"/>
      <c r="T185" s="339"/>
      <c r="U185" s="339"/>
      <c r="V185" s="507"/>
    </row>
    <row r="186" spans="1:22" x14ac:dyDescent="0.25">
      <c r="A186" s="710">
        <v>45364</v>
      </c>
      <c r="B186" s="716"/>
      <c r="C186" s="716"/>
      <c r="D186" s="720" t="s">
        <v>7725</v>
      </c>
      <c r="E186" s="712"/>
      <c r="F186" s="712">
        <v>10000000</v>
      </c>
      <c r="G186" s="714">
        <f>F186</f>
        <v>10000000</v>
      </c>
      <c r="I186" s="710">
        <v>45370</v>
      </c>
      <c r="J186" s="716"/>
      <c r="K186" s="716"/>
      <c r="L186" s="722" t="s">
        <v>7698</v>
      </c>
      <c r="M186" s="712">
        <v>30000</v>
      </c>
      <c r="N186" s="712"/>
      <c r="O186" s="714">
        <f t="shared" si="9"/>
        <v>5062770.67</v>
      </c>
      <c r="R186" s="12"/>
      <c r="S186" s="568"/>
      <c r="T186" s="339"/>
      <c r="U186" s="339"/>
      <c r="V186" s="507"/>
    </row>
    <row r="187" spans="1:22" ht="36" x14ac:dyDescent="0.25">
      <c r="A187" s="710">
        <v>45364</v>
      </c>
      <c r="B187" s="716"/>
      <c r="C187" s="716"/>
      <c r="D187" s="724" t="s">
        <v>7197</v>
      </c>
      <c r="E187" s="712">
        <v>100000</v>
      </c>
      <c r="F187" s="712"/>
      <c r="G187" s="714">
        <f>G186-E187+F187</f>
        <v>9900000</v>
      </c>
      <c r="I187" s="710">
        <v>45370</v>
      </c>
      <c r="J187" s="716"/>
      <c r="K187" s="716"/>
      <c r="L187" s="722" t="s">
        <v>7735</v>
      </c>
      <c r="M187" s="712">
        <v>43500</v>
      </c>
      <c r="N187" s="712"/>
      <c r="O187" s="714">
        <f t="shared" si="9"/>
        <v>5019270.67</v>
      </c>
      <c r="R187" s="12"/>
      <c r="S187" s="568"/>
      <c r="T187" s="339"/>
      <c r="U187" s="339"/>
      <c r="V187" s="507"/>
    </row>
    <row r="188" spans="1:22" ht="24" x14ac:dyDescent="0.25">
      <c r="A188" s="710">
        <v>45367</v>
      </c>
      <c r="B188" s="716"/>
      <c r="C188" s="716"/>
      <c r="D188" s="722" t="s">
        <v>7717</v>
      </c>
      <c r="E188" s="712">
        <v>100000</v>
      </c>
      <c r="F188" s="712"/>
      <c r="G188" s="714">
        <f t="shared" ref="G188:G346" si="11">G187-E188+F188</f>
        <v>9800000</v>
      </c>
      <c r="I188" s="710">
        <v>45371</v>
      </c>
      <c r="J188" s="716"/>
      <c r="K188" s="716"/>
      <c r="L188" s="722" t="s">
        <v>7738</v>
      </c>
      <c r="M188" s="712">
        <v>288000</v>
      </c>
      <c r="N188" s="712"/>
      <c r="O188" s="714">
        <f t="shared" si="9"/>
        <v>4731270.67</v>
      </c>
      <c r="R188" s="12"/>
      <c r="S188" s="568"/>
      <c r="T188" s="339"/>
      <c r="U188" s="339"/>
      <c r="V188" s="507"/>
    </row>
    <row r="189" spans="1:22" ht="24" x14ac:dyDescent="0.25">
      <c r="A189" s="710">
        <v>45367</v>
      </c>
      <c r="B189" s="716"/>
      <c r="C189" s="716"/>
      <c r="D189" s="720" t="s">
        <v>7733</v>
      </c>
      <c r="E189" s="712">
        <v>1000000</v>
      </c>
      <c r="F189" s="712"/>
      <c r="G189" s="714">
        <f t="shared" si="11"/>
        <v>8800000</v>
      </c>
      <c r="I189" s="710">
        <v>45371</v>
      </c>
      <c r="J189" s="716"/>
      <c r="K189" s="716"/>
      <c r="L189" s="724" t="s">
        <v>7739</v>
      </c>
      <c r="M189" s="719">
        <v>150000</v>
      </c>
      <c r="N189" s="712"/>
      <c r="O189" s="714">
        <f t="shared" si="9"/>
        <v>4581270.67</v>
      </c>
      <c r="R189" s="12"/>
      <c r="S189" s="568"/>
      <c r="T189" s="339"/>
      <c r="U189" s="339"/>
      <c r="V189" s="507"/>
    </row>
    <row r="190" spans="1:22" x14ac:dyDescent="0.25">
      <c r="A190" s="710">
        <v>45369</v>
      </c>
      <c r="B190" s="716"/>
      <c r="C190" s="716"/>
      <c r="D190" s="720" t="s">
        <v>7733</v>
      </c>
      <c r="E190" s="712">
        <v>1000000</v>
      </c>
      <c r="F190" s="712"/>
      <c r="G190" s="714">
        <f t="shared" si="11"/>
        <v>7800000</v>
      </c>
      <c r="I190" s="710">
        <v>45373</v>
      </c>
      <c r="J190" s="716"/>
      <c r="K190" s="716"/>
      <c r="L190" s="722" t="s">
        <v>7740</v>
      </c>
      <c r="M190" s="712">
        <v>60000</v>
      </c>
      <c r="N190" s="712"/>
      <c r="O190" s="714">
        <f t="shared" si="9"/>
        <v>4521270.67</v>
      </c>
      <c r="R190" s="12"/>
      <c r="S190" s="568"/>
      <c r="T190" s="339"/>
      <c r="U190" s="339"/>
      <c r="V190" s="507"/>
    </row>
    <row r="191" spans="1:22" x14ac:dyDescent="0.25">
      <c r="A191" s="710">
        <v>45369</v>
      </c>
      <c r="B191" s="716"/>
      <c r="C191" s="716"/>
      <c r="D191" s="722" t="s">
        <v>7584</v>
      </c>
      <c r="E191" s="712">
        <v>1000000</v>
      </c>
      <c r="F191" s="712"/>
      <c r="G191" s="714">
        <f t="shared" si="11"/>
        <v>6800000</v>
      </c>
      <c r="I191" s="710">
        <v>45373</v>
      </c>
      <c r="J191" s="716"/>
      <c r="K191" s="716"/>
      <c r="L191" s="722" t="s">
        <v>7744</v>
      </c>
      <c r="M191" s="712">
        <v>20000</v>
      </c>
      <c r="N191" s="712"/>
      <c r="O191" s="714">
        <f t="shared" si="9"/>
        <v>4501270.67</v>
      </c>
      <c r="R191" s="12"/>
      <c r="S191" s="568"/>
      <c r="T191" s="339"/>
      <c r="U191" s="339"/>
      <c r="V191" s="507"/>
    </row>
    <row r="192" spans="1:22" x14ac:dyDescent="0.25">
      <c r="A192" s="710">
        <v>45370</v>
      </c>
      <c r="B192" s="716"/>
      <c r="C192" s="716"/>
      <c r="D192" s="720" t="s">
        <v>7736</v>
      </c>
      <c r="E192" s="712">
        <v>300000</v>
      </c>
      <c r="F192" s="712"/>
      <c r="G192" s="714">
        <f t="shared" si="11"/>
        <v>6500000</v>
      </c>
      <c r="I192" s="710">
        <v>45376</v>
      </c>
      <c r="J192" s="716"/>
      <c r="K192" s="716"/>
      <c r="L192" s="722" t="s">
        <v>7750</v>
      </c>
      <c r="M192" s="712">
        <v>151240</v>
      </c>
      <c r="N192" s="712"/>
      <c r="O192" s="714">
        <f t="shared" si="9"/>
        <v>4350030.67</v>
      </c>
      <c r="R192" s="12"/>
      <c r="S192" s="568"/>
      <c r="T192" s="339"/>
      <c r="U192" s="339"/>
      <c r="V192" s="507"/>
    </row>
    <row r="193" spans="1:22" x14ac:dyDescent="0.25">
      <c r="A193" s="710">
        <v>45371</v>
      </c>
      <c r="B193" s="716"/>
      <c r="C193" s="716"/>
      <c r="D193" s="720" t="s">
        <v>7737</v>
      </c>
      <c r="E193" s="712">
        <v>50000</v>
      </c>
      <c r="F193" s="712"/>
      <c r="G193" s="714">
        <f t="shared" si="11"/>
        <v>6450000</v>
      </c>
      <c r="I193" s="710">
        <v>45376</v>
      </c>
      <c r="J193" s="716"/>
      <c r="K193" s="716"/>
      <c r="L193" s="722" t="s">
        <v>7749</v>
      </c>
      <c r="M193" s="712">
        <v>46370</v>
      </c>
      <c r="N193" s="712"/>
      <c r="O193" s="714">
        <f t="shared" si="9"/>
        <v>4303660.67</v>
      </c>
      <c r="R193" s="12"/>
      <c r="S193" s="568"/>
      <c r="T193" s="339"/>
      <c r="U193" s="339"/>
      <c r="V193" s="507"/>
    </row>
    <row r="194" spans="1:22" x14ac:dyDescent="0.25">
      <c r="A194" s="710">
        <v>45373</v>
      </c>
      <c r="B194" s="716"/>
      <c r="C194" s="716"/>
      <c r="D194" s="720" t="s">
        <v>7741</v>
      </c>
      <c r="E194" s="712">
        <v>500000</v>
      </c>
      <c r="F194" s="712"/>
      <c r="G194" s="714">
        <f t="shared" si="11"/>
        <v>5950000</v>
      </c>
      <c r="I194" s="710">
        <v>45376</v>
      </c>
      <c r="J194" s="716"/>
      <c r="K194" s="716"/>
      <c r="L194" s="722" t="s">
        <v>7748</v>
      </c>
      <c r="M194" s="712">
        <v>368853</v>
      </c>
      <c r="N194" s="712"/>
      <c r="O194" s="714">
        <f t="shared" si="9"/>
        <v>3934807.67</v>
      </c>
      <c r="R194" s="12"/>
      <c r="S194" s="568"/>
      <c r="T194" s="339"/>
      <c r="U194" s="339"/>
      <c r="V194" s="507"/>
    </row>
    <row r="195" spans="1:22" x14ac:dyDescent="0.25">
      <c r="A195" s="710">
        <v>45377</v>
      </c>
      <c r="B195" s="716"/>
      <c r="C195" s="716"/>
      <c r="D195" s="720" t="s">
        <v>7742</v>
      </c>
      <c r="E195" s="712">
        <v>500000</v>
      </c>
      <c r="F195" s="712"/>
      <c r="G195" s="714">
        <f t="shared" si="11"/>
        <v>5450000</v>
      </c>
      <c r="I195" s="710">
        <v>45376</v>
      </c>
      <c r="J195" s="716"/>
      <c r="K195" s="716"/>
      <c r="L195" s="722" t="s">
        <v>7747</v>
      </c>
      <c r="M195" s="712">
        <v>100000</v>
      </c>
      <c r="N195" s="712"/>
      <c r="O195" s="714">
        <f t="shared" si="9"/>
        <v>3834807.67</v>
      </c>
      <c r="R195" s="12"/>
      <c r="S195" s="568"/>
      <c r="T195" s="339"/>
      <c r="U195" s="339"/>
      <c r="V195" s="507"/>
    </row>
    <row r="196" spans="1:22" x14ac:dyDescent="0.25">
      <c r="A196" s="710">
        <v>45380</v>
      </c>
      <c r="B196" s="716"/>
      <c r="C196" s="716"/>
      <c r="D196" s="720" t="s">
        <v>7743</v>
      </c>
      <c r="E196" s="712">
        <v>500000</v>
      </c>
      <c r="F196" s="712"/>
      <c r="G196" s="714">
        <f t="shared" si="11"/>
        <v>4950000</v>
      </c>
      <c r="I196" s="710">
        <v>45377</v>
      </c>
      <c r="J196" s="716"/>
      <c r="K196" s="716"/>
      <c r="L196" s="722" t="s">
        <v>7746</v>
      </c>
      <c r="M196" s="734">
        <v>300000</v>
      </c>
      <c r="N196" s="712"/>
      <c r="O196" s="714">
        <f t="shared" si="9"/>
        <v>3534807.67</v>
      </c>
      <c r="R196" s="12"/>
      <c r="S196" s="568"/>
      <c r="T196" s="339"/>
      <c r="U196" s="339"/>
      <c r="V196" s="507"/>
    </row>
    <row r="197" spans="1:22" x14ac:dyDescent="0.25">
      <c r="A197" s="710">
        <v>45384</v>
      </c>
      <c r="B197" s="716"/>
      <c r="C197" s="716"/>
      <c r="D197" s="720" t="s">
        <v>7742</v>
      </c>
      <c r="E197" s="712">
        <v>950000</v>
      </c>
      <c r="F197" s="712"/>
      <c r="G197" s="714">
        <f t="shared" si="11"/>
        <v>4000000</v>
      </c>
      <c r="I197" s="710">
        <v>45377</v>
      </c>
      <c r="J197" s="716"/>
      <c r="K197" s="716"/>
      <c r="L197" s="722" t="s">
        <v>7745</v>
      </c>
      <c r="M197" s="712">
        <v>150000</v>
      </c>
      <c r="N197" s="712"/>
      <c r="O197" s="714">
        <f t="shared" si="9"/>
        <v>3384807.67</v>
      </c>
      <c r="R197" s="12"/>
      <c r="S197" s="568"/>
      <c r="T197" s="339"/>
      <c r="U197" s="339"/>
      <c r="V197" s="507"/>
    </row>
    <row r="198" spans="1:22" x14ac:dyDescent="0.25">
      <c r="A198" s="710">
        <v>45385</v>
      </c>
      <c r="B198" s="716"/>
      <c r="C198" s="716"/>
      <c r="D198" s="720" t="s">
        <v>7742</v>
      </c>
      <c r="E198" s="712">
        <v>800000</v>
      </c>
      <c r="F198" s="712"/>
      <c r="G198" s="714">
        <f t="shared" si="11"/>
        <v>3200000</v>
      </c>
      <c r="I198" s="710">
        <v>45380</v>
      </c>
      <c r="J198" s="716"/>
      <c r="K198" s="716"/>
      <c r="L198" s="722" t="s">
        <v>7744</v>
      </c>
      <c r="M198" s="712">
        <v>18000</v>
      </c>
      <c r="N198" s="712"/>
      <c r="O198" s="714">
        <f t="shared" si="9"/>
        <v>3366807.67</v>
      </c>
      <c r="R198" s="12"/>
      <c r="S198" s="568"/>
      <c r="T198" s="339"/>
      <c r="U198" s="339"/>
      <c r="V198" s="507"/>
    </row>
    <row r="199" spans="1:22" x14ac:dyDescent="0.25">
      <c r="A199" s="710">
        <v>45386</v>
      </c>
      <c r="B199" s="716"/>
      <c r="C199" s="716"/>
      <c r="D199" s="720" t="s">
        <v>7768</v>
      </c>
      <c r="E199" s="712"/>
      <c r="F199" s="712">
        <v>500000</v>
      </c>
      <c r="G199" s="714">
        <f t="shared" si="11"/>
        <v>3700000</v>
      </c>
      <c r="I199" s="710">
        <v>45380</v>
      </c>
      <c r="J199" s="716"/>
      <c r="K199" s="716"/>
      <c r="L199" s="722" t="s">
        <v>7744</v>
      </c>
      <c r="M199" s="712">
        <v>18000</v>
      </c>
      <c r="N199" s="712"/>
      <c r="O199" s="714">
        <f t="shared" si="9"/>
        <v>3348807.67</v>
      </c>
      <c r="R199" s="12"/>
      <c r="S199" s="568"/>
      <c r="T199" s="339"/>
      <c r="U199" s="339"/>
      <c r="V199" s="507"/>
    </row>
    <row r="200" spans="1:22" ht="24" x14ac:dyDescent="0.25">
      <c r="A200" s="710">
        <v>45386</v>
      </c>
      <c r="B200" s="716"/>
      <c r="C200" s="716"/>
      <c r="D200" s="720" t="s">
        <v>7632</v>
      </c>
      <c r="E200" s="712"/>
      <c r="F200" s="712">
        <v>1310000</v>
      </c>
      <c r="G200" s="714">
        <f t="shared" si="11"/>
        <v>5010000</v>
      </c>
      <c r="I200" s="710">
        <v>45380</v>
      </c>
      <c r="J200" s="716"/>
      <c r="K200" s="716"/>
      <c r="L200" s="722" t="s">
        <v>7753</v>
      </c>
      <c r="M200" s="712">
        <v>1000000</v>
      </c>
      <c r="N200" s="712"/>
      <c r="O200" s="714">
        <f t="shared" si="9"/>
        <v>2348807.67</v>
      </c>
      <c r="R200" s="12"/>
      <c r="S200" s="568"/>
      <c r="T200" s="339"/>
      <c r="U200" s="339"/>
      <c r="V200" s="507"/>
    </row>
    <row r="201" spans="1:22" x14ac:dyDescent="0.25">
      <c r="A201" s="710">
        <v>45386</v>
      </c>
      <c r="B201" s="716"/>
      <c r="C201" s="716"/>
      <c r="D201" s="724" t="s">
        <v>7197</v>
      </c>
      <c r="E201" s="712">
        <v>5000</v>
      </c>
      <c r="F201" s="712"/>
      <c r="G201" s="714">
        <f t="shared" si="11"/>
        <v>5005000</v>
      </c>
      <c r="I201" s="710">
        <v>45381</v>
      </c>
      <c r="J201" s="716"/>
      <c r="K201" s="716"/>
      <c r="L201" s="722" t="s">
        <v>7754</v>
      </c>
      <c r="M201" s="712">
        <v>15886</v>
      </c>
      <c r="N201" s="712"/>
      <c r="O201" s="714">
        <f t="shared" si="9"/>
        <v>2332921.67</v>
      </c>
      <c r="R201" s="12"/>
      <c r="S201" s="568"/>
      <c r="T201" s="339"/>
      <c r="U201" s="339"/>
      <c r="V201" s="507"/>
    </row>
    <row r="202" spans="1:22" x14ac:dyDescent="0.25">
      <c r="A202" s="710">
        <v>45386</v>
      </c>
      <c r="B202" s="716"/>
      <c r="C202" s="716"/>
      <c r="D202" s="724" t="s">
        <v>7197</v>
      </c>
      <c r="E202" s="712">
        <v>13100</v>
      </c>
      <c r="F202" s="712"/>
      <c r="G202" s="714">
        <f t="shared" si="11"/>
        <v>4991900</v>
      </c>
      <c r="I202" s="710">
        <v>45383</v>
      </c>
      <c r="J202" s="716"/>
      <c r="K202" s="716"/>
      <c r="L202" s="722" t="s">
        <v>7755</v>
      </c>
      <c r="M202" s="712">
        <v>223000</v>
      </c>
      <c r="N202" s="712"/>
      <c r="O202" s="714">
        <f t="shared" si="9"/>
        <v>2109921.67</v>
      </c>
      <c r="R202" s="12"/>
      <c r="S202" s="568"/>
      <c r="T202" s="339"/>
      <c r="U202" s="339"/>
      <c r="V202" s="507"/>
    </row>
    <row r="203" spans="1:22" x14ac:dyDescent="0.25">
      <c r="A203" s="710">
        <v>45386</v>
      </c>
      <c r="B203" s="716"/>
      <c r="C203" s="716"/>
      <c r="D203" s="722" t="s">
        <v>7476</v>
      </c>
      <c r="E203" s="712">
        <v>700000</v>
      </c>
      <c r="F203" s="712"/>
      <c r="G203" s="714">
        <f t="shared" si="11"/>
        <v>4291900</v>
      </c>
      <c r="I203" s="710">
        <v>45383</v>
      </c>
      <c r="J203" s="716"/>
      <c r="K203" s="716"/>
      <c r="L203" s="722" t="s">
        <v>7756</v>
      </c>
      <c r="M203" s="712">
        <v>100000</v>
      </c>
      <c r="N203" s="712"/>
      <c r="O203" s="714">
        <f t="shared" si="9"/>
        <v>2009921.67</v>
      </c>
      <c r="R203" s="12"/>
      <c r="S203" s="568"/>
      <c r="T203" s="339"/>
      <c r="U203" s="339"/>
      <c r="V203" s="507"/>
    </row>
    <row r="204" spans="1:22" x14ac:dyDescent="0.25">
      <c r="A204" s="710">
        <v>45388</v>
      </c>
      <c r="B204" s="716"/>
      <c r="C204" s="716"/>
      <c r="D204" s="722" t="s">
        <v>7770</v>
      </c>
      <c r="E204" s="712">
        <v>200000</v>
      </c>
      <c r="F204" s="712"/>
      <c r="G204" s="714">
        <f t="shared" si="11"/>
        <v>4091900</v>
      </c>
      <c r="I204" s="710">
        <v>45384</v>
      </c>
      <c r="J204" s="716"/>
      <c r="K204" s="716"/>
      <c r="L204" s="722" t="s">
        <v>7757</v>
      </c>
      <c r="M204" s="712">
        <v>50000</v>
      </c>
      <c r="N204" s="712"/>
      <c r="O204" s="714">
        <f t="shared" si="9"/>
        <v>1959921.67</v>
      </c>
      <c r="R204" s="12"/>
      <c r="S204" s="568"/>
      <c r="T204" s="339"/>
      <c r="U204" s="339"/>
      <c r="V204" s="507"/>
    </row>
    <row r="205" spans="1:22" ht="24" x14ac:dyDescent="0.25">
      <c r="A205" s="710">
        <v>45402</v>
      </c>
      <c r="B205" s="716"/>
      <c r="C205" s="716"/>
      <c r="D205" s="720" t="s">
        <v>7778</v>
      </c>
      <c r="E205" s="712"/>
      <c r="F205" s="712">
        <v>2700000</v>
      </c>
      <c r="G205" s="714">
        <f t="shared" si="11"/>
        <v>6791900</v>
      </c>
      <c r="I205" s="710">
        <v>45384</v>
      </c>
      <c r="J205" s="716"/>
      <c r="K205" s="716"/>
      <c r="L205" s="722" t="s">
        <v>7758</v>
      </c>
      <c r="M205" s="712">
        <v>50000</v>
      </c>
      <c r="N205" s="712"/>
      <c r="O205" s="714">
        <f t="shared" si="9"/>
        <v>1909921.67</v>
      </c>
      <c r="R205" s="12"/>
      <c r="S205" s="568"/>
      <c r="T205" s="339"/>
      <c r="U205" s="339"/>
      <c r="V205" s="507"/>
    </row>
    <row r="206" spans="1:22" x14ac:dyDescent="0.25">
      <c r="A206" s="710">
        <v>45402</v>
      </c>
      <c r="B206" s="716"/>
      <c r="C206" s="716"/>
      <c r="D206" s="724" t="s">
        <v>7197</v>
      </c>
      <c r="E206" s="712">
        <v>27000</v>
      </c>
      <c r="F206" s="712"/>
      <c r="G206" s="714">
        <f t="shared" si="11"/>
        <v>6764900</v>
      </c>
      <c r="I206" s="710">
        <v>45385</v>
      </c>
      <c r="J206" s="716"/>
      <c r="K206" s="716"/>
      <c r="L206" s="722" t="s">
        <v>7761</v>
      </c>
      <c r="M206" s="712">
        <v>250000</v>
      </c>
      <c r="N206" s="712"/>
      <c r="O206" s="714">
        <f t="shared" si="9"/>
        <v>1659921.67</v>
      </c>
      <c r="R206" s="12"/>
      <c r="S206" s="568"/>
      <c r="T206" s="339"/>
      <c r="U206" s="339"/>
      <c r="V206" s="507"/>
    </row>
    <row r="207" spans="1:22" x14ac:dyDescent="0.25">
      <c r="A207" s="710">
        <v>45404</v>
      </c>
      <c r="B207" s="716"/>
      <c r="C207" s="716"/>
      <c r="D207" s="722" t="s">
        <v>7717</v>
      </c>
      <c r="E207" s="712">
        <v>300000</v>
      </c>
      <c r="F207" s="712"/>
      <c r="G207" s="714">
        <f t="shared" si="11"/>
        <v>6464900</v>
      </c>
      <c r="I207" s="710">
        <v>45386</v>
      </c>
      <c r="J207" s="716"/>
      <c r="K207" s="716"/>
      <c r="L207" s="722" t="s">
        <v>7762</v>
      </c>
      <c r="M207" s="712">
        <v>300000</v>
      </c>
      <c r="N207" s="712"/>
      <c r="O207" s="714">
        <f t="shared" si="9"/>
        <v>1359921.67</v>
      </c>
      <c r="R207" s="12"/>
      <c r="S207" s="568"/>
      <c r="T207" s="339"/>
      <c r="U207" s="339"/>
      <c r="V207" s="507"/>
    </row>
    <row r="208" spans="1:22" ht="24" x14ac:dyDescent="0.25">
      <c r="A208" s="710">
        <v>45404</v>
      </c>
      <c r="B208" s="716"/>
      <c r="C208" s="716"/>
      <c r="D208" s="722" t="s">
        <v>7782</v>
      </c>
      <c r="E208" s="712">
        <v>300000</v>
      </c>
      <c r="F208" s="712"/>
      <c r="G208" s="714">
        <f t="shared" si="11"/>
        <v>6164900</v>
      </c>
      <c r="I208" s="710">
        <v>45386</v>
      </c>
      <c r="J208" s="716"/>
      <c r="K208" s="716"/>
      <c r="L208" s="722" t="s">
        <v>7764</v>
      </c>
      <c r="M208" s="712">
        <v>75000</v>
      </c>
      <c r="N208" s="712"/>
      <c r="O208" s="714">
        <f t="shared" si="9"/>
        <v>1284921.67</v>
      </c>
      <c r="R208" s="12"/>
      <c r="S208" s="568"/>
      <c r="T208" s="339"/>
      <c r="U208" s="339"/>
      <c r="V208" s="507"/>
    </row>
    <row r="209" spans="1:22" x14ac:dyDescent="0.25">
      <c r="A209" s="710">
        <v>45404</v>
      </c>
      <c r="B209" s="716"/>
      <c r="C209" s="716"/>
      <c r="D209" s="722" t="s">
        <v>7793</v>
      </c>
      <c r="E209" s="712">
        <v>13600</v>
      </c>
      <c r="F209" s="712"/>
      <c r="G209" s="714">
        <f t="shared" si="11"/>
        <v>6151300</v>
      </c>
      <c r="I209" s="710">
        <v>45386</v>
      </c>
      <c r="J209" s="716"/>
      <c r="K209" s="716"/>
      <c r="L209" s="722" t="s">
        <v>7728</v>
      </c>
      <c r="M209" s="712">
        <v>11000</v>
      </c>
      <c r="N209" s="712"/>
      <c r="O209" s="714">
        <f t="shared" si="9"/>
        <v>1273921.67</v>
      </c>
      <c r="R209" s="12"/>
      <c r="S209" s="568"/>
      <c r="T209" s="339"/>
      <c r="U209" s="339"/>
      <c r="V209" s="507"/>
    </row>
    <row r="210" spans="1:22" x14ac:dyDescent="0.25">
      <c r="A210" s="710">
        <v>45404</v>
      </c>
      <c r="B210" s="716"/>
      <c r="C210" s="716"/>
      <c r="D210" s="722" t="s">
        <v>7793</v>
      </c>
      <c r="E210" s="712">
        <v>3600</v>
      </c>
      <c r="F210" s="712"/>
      <c r="G210" s="714">
        <f t="shared" si="11"/>
        <v>6147700</v>
      </c>
      <c r="I210" s="710">
        <v>45386</v>
      </c>
      <c r="J210" s="716"/>
      <c r="K210" s="716"/>
      <c r="L210" s="722" t="s">
        <v>7763</v>
      </c>
      <c r="M210" s="712">
        <v>75970</v>
      </c>
      <c r="N210" s="712"/>
      <c r="O210" s="714">
        <f t="shared" si="9"/>
        <v>1197951.67</v>
      </c>
      <c r="R210" s="12"/>
      <c r="S210" s="568"/>
      <c r="T210" s="339"/>
      <c r="U210" s="339"/>
      <c r="V210" s="507"/>
    </row>
    <row r="211" spans="1:22" x14ac:dyDescent="0.25">
      <c r="A211" s="710">
        <v>45409</v>
      </c>
      <c r="B211" s="716"/>
      <c r="C211" s="716"/>
      <c r="D211" s="722" t="s">
        <v>7742</v>
      </c>
      <c r="E211" s="712">
        <v>500000</v>
      </c>
      <c r="F211" s="712"/>
      <c r="G211" s="714">
        <f t="shared" si="11"/>
        <v>5647700</v>
      </c>
      <c r="I211" s="710">
        <v>45386</v>
      </c>
      <c r="J211" s="716"/>
      <c r="K211" s="716"/>
      <c r="L211" s="722" t="s">
        <v>7765</v>
      </c>
      <c r="M211" s="712">
        <v>220000</v>
      </c>
      <c r="N211" s="712"/>
      <c r="O211" s="714">
        <f t="shared" si="9"/>
        <v>977951.66999999993</v>
      </c>
      <c r="R211" s="12"/>
      <c r="S211" s="568"/>
      <c r="T211" s="339"/>
      <c r="U211" s="339"/>
      <c r="V211" s="507"/>
    </row>
    <row r="212" spans="1:22" x14ac:dyDescent="0.25">
      <c r="A212" s="710">
        <v>45416</v>
      </c>
      <c r="B212" s="716"/>
      <c r="C212" s="716"/>
      <c r="D212" s="722" t="s">
        <v>7813</v>
      </c>
      <c r="E212" s="712">
        <v>500000</v>
      </c>
      <c r="F212" s="712"/>
      <c r="G212" s="714">
        <f t="shared" si="11"/>
        <v>5147700</v>
      </c>
      <c r="I212" s="710">
        <v>45386</v>
      </c>
      <c r="J212" s="716"/>
      <c r="K212" s="716"/>
      <c r="L212" s="722" t="s">
        <v>7766</v>
      </c>
      <c r="M212" s="712">
        <v>75000</v>
      </c>
      <c r="N212" s="712"/>
      <c r="O212" s="714">
        <f t="shared" si="9"/>
        <v>902951.66999999993</v>
      </c>
      <c r="R212" s="12"/>
      <c r="S212" s="568"/>
      <c r="T212" s="339"/>
      <c r="U212" s="339"/>
      <c r="V212" s="507"/>
    </row>
    <row r="213" spans="1:22" x14ac:dyDescent="0.25">
      <c r="A213" s="710">
        <v>45418</v>
      </c>
      <c r="B213" s="716"/>
      <c r="C213" s="716"/>
      <c r="D213" s="722" t="s">
        <v>7650</v>
      </c>
      <c r="E213" s="712">
        <v>300000</v>
      </c>
      <c r="F213" s="712"/>
      <c r="G213" s="714">
        <f t="shared" si="11"/>
        <v>4847700</v>
      </c>
      <c r="I213" s="710">
        <v>45386</v>
      </c>
      <c r="J213" s="716"/>
      <c r="K213" s="716"/>
      <c r="L213" s="722" t="s">
        <v>7767</v>
      </c>
      <c r="M213" s="712">
        <v>57260</v>
      </c>
      <c r="N213" s="712"/>
      <c r="O213" s="714">
        <f t="shared" si="9"/>
        <v>845691.66999999993</v>
      </c>
      <c r="R213" s="12"/>
      <c r="S213" s="568"/>
      <c r="T213" s="339"/>
      <c r="U213" s="339"/>
      <c r="V213" s="507"/>
    </row>
    <row r="214" spans="1:22" x14ac:dyDescent="0.25">
      <c r="A214" s="710">
        <v>45418</v>
      </c>
      <c r="B214" s="716"/>
      <c r="C214" s="716"/>
      <c r="D214" s="722" t="s">
        <v>7801</v>
      </c>
      <c r="E214" s="712">
        <v>50000</v>
      </c>
      <c r="F214" s="712"/>
      <c r="G214" s="714">
        <f t="shared" si="11"/>
        <v>4797700</v>
      </c>
      <c r="I214" s="710">
        <v>45386</v>
      </c>
      <c r="J214" s="716"/>
      <c r="K214" s="716"/>
      <c r="L214" s="722" t="s">
        <v>7769</v>
      </c>
      <c r="M214" s="712"/>
      <c r="N214" s="712">
        <v>2778135</v>
      </c>
      <c r="O214" s="714">
        <f t="shared" si="9"/>
        <v>3623826.67</v>
      </c>
      <c r="R214" s="12"/>
      <c r="S214" s="568"/>
      <c r="T214" s="339"/>
      <c r="U214" s="339"/>
      <c r="V214" s="507"/>
    </row>
    <row r="215" spans="1:22" x14ac:dyDescent="0.25">
      <c r="A215" s="710">
        <v>45420</v>
      </c>
      <c r="B215" s="716"/>
      <c r="C215" s="716"/>
      <c r="D215" s="722" t="s">
        <v>7811</v>
      </c>
      <c r="E215" s="712"/>
      <c r="F215" s="712">
        <v>8254400</v>
      </c>
      <c r="G215" s="714">
        <f t="shared" si="11"/>
        <v>13052100</v>
      </c>
      <c r="I215" s="710">
        <v>45386</v>
      </c>
      <c r="J215" s="716"/>
      <c r="K215" s="716"/>
      <c r="L215" s="724" t="s">
        <v>7197</v>
      </c>
      <c r="M215" s="719">
        <v>28000</v>
      </c>
      <c r="N215" s="712"/>
      <c r="O215" s="714">
        <f t="shared" si="9"/>
        <v>3595826.67</v>
      </c>
      <c r="R215" s="12"/>
      <c r="S215" s="568"/>
      <c r="T215" s="339"/>
      <c r="U215" s="339"/>
      <c r="V215" s="507"/>
    </row>
    <row r="216" spans="1:22" ht="24" x14ac:dyDescent="0.25">
      <c r="A216" s="710">
        <v>45422</v>
      </c>
      <c r="B216" s="716"/>
      <c r="C216" s="716"/>
      <c r="D216" s="722" t="s">
        <v>7815</v>
      </c>
      <c r="E216" s="712">
        <v>170000</v>
      </c>
      <c r="F216" s="712"/>
      <c r="G216" s="714">
        <f>G215-E216+F216</f>
        <v>12882100</v>
      </c>
      <c r="I216" s="710">
        <v>45388</v>
      </c>
      <c r="J216" s="716"/>
      <c r="K216" s="716"/>
      <c r="L216" s="722" t="s">
        <v>7771</v>
      </c>
      <c r="M216" s="712">
        <v>45000</v>
      </c>
      <c r="N216" s="712"/>
      <c r="O216" s="714">
        <f t="shared" si="9"/>
        <v>3550826.67</v>
      </c>
      <c r="R216" s="12"/>
      <c r="S216" s="568"/>
      <c r="T216" s="339"/>
      <c r="U216" s="339"/>
      <c r="V216" s="507"/>
    </row>
    <row r="217" spans="1:22" x14ac:dyDescent="0.25">
      <c r="A217" s="710">
        <v>45422</v>
      </c>
      <c r="B217" s="716"/>
      <c r="C217" s="716"/>
      <c r="D217" s="722" t="s">
        <v>7814</v>
      </c>
      <c r="E217" s="712">
        <v>100000</v>
      </c>
      <c r="F217" s="712"/>
      <c r="G217" s="714">
        <f t="shared" si="11"/>
        <v>12782100</v>
      </c>
      <c r="I217" s="710">
        <v>45388</v>
      </c>
      <c r="J217" s="716"/>
      <c r="K217" s="716"/>
      <c r="L217" s="722" t="s">
        <v>7772</v>
      </c>
      <c r="M217" s="712">
        <v>250000</v>
      </c>
      <c r="N217" s="712"/>
      <c r="O217" s="714">
        <f t="shared" si="9"/>
        <v>3300826.67</v>
      </c>
      <c r="R217" s="12"/>
      <c r="S217" s="568"/>
      <c r="T217" s="339"/>
      <c r="U217" s="339"/>
      <c r="V217" s="507"/>
    </row>
    <row r="218" spans="1:22" x14ac:dyDescent="0.25">
      <c r="A218" s="710">
        <v>45423</v>
      </c>
      <c r="B218" s="716"/>
      <c r="C218" s="716"/>
      <c r="D218" s="722" t="s">
        <v>7833</v>
      </c>
      <c r="E218" s="712">
        <v>100000</v>
      </c>
      <c r="F218" s="712"/>
      <c r="G218" s="714">
        <f t="shared" si="11"/>
        <v>12682100</v>
      </c>
      <c r="I218" s="710">
        <v>45389</v>
      </c>
      <c r="J218" s="716"/>
      <c r="K218" s="716"/>
      <c r="L218" s="722" t="s">
        <v>7772</v>
      </c>
      <c r="M218" s="712">
        <v>250000</v>
      </c>
      <c r="N218" s="712"/>
      <c r="O218" s="714">
        <f t="shared" si="9"/>
        <v>3050826.67</v>
      </c>
      <c r="R218" s="12"/>
      <c r="S218" s="568"/>
      <c r="T218" s="339"/>
      <c r="U218" s="339"/>
      <c r="V218" s="507"/>
    </row>
    <row r="219" spans="1:22" x14ac:dyDescent="0.25">
      <c r="A219" s="710">
        <v>45425</v>
      </c>
      <c r="B219" s="716"/>
      <c r="C219" s="716"/>
      <c r="D219" s="722" t="s">
        <v>7818</v>
      </c>
      <c r="E219" s="712">
        <v>51350</v>
      </c>
      <c r="F219" s="712"/>
      <c r="G219" s="714">
        <f t="shared" si="11"/>
        <v>12630750</v>
      </c>
      <c r="I219" s="710">
        <v>45390</v>
      </c>
      <c r="J219" s="716"/>
      <c r="K219" s="716"/>
      <c r="L219" s="722" t="s">
        <v>7773</v>
      </c>
      <c r="M219" s="712">
        <v>500000</v>
      </c>
      <c r="N219" s="712"/>
      <c r="O219" s="714">
        <f t="shared" si="9"/>
        <v>2550826.67</v>
      </c>
      <c r="R219" s="12"/>
      <c r="S219" s="568"/>
      <c r="T219" s="339"/>
      <c r="U219" s="339"/>
      <c r="V219" s="507"/>
    </row>
    <row r="220" spans="1:22" x14ac:dyDescent="0.25">
      <c r="A220" s="710">
        <v>45426</v>
      </c>
      <c r="B220" s="716"/>
      <c r="C220" s="716"/>
      <c r="D220" s="722" t="s">
        <v>7801</v>
      </c>
      <c r="E220" s="712">
        <v>50000</v>
      </c>
      <c r="F220" s="712"/>
      <c r="G220" s="714">
        <f t="shared" si="11"/>
        <v>12580750</v>
      </c>
      <c r="I220" s="710">
        <v>45391</v>
      </c>
      <c r="J220" s="716"/>
      <c r="K220" s="716"/>
      <c r="L220" s="722" t="s">
        <v>7774</v>
      </c>
      <c r="M220" s="712">
        <v>50000</v>
      </c>
      <c r="N220" s="712"/>
      <c r="O220" s="714">
        <f t="shared" si="9"/>
        <v>2500826.67</v>
      </c>
      <c r="R220" s="12"/>
      <c r="S220" s="568"/>
      <c r="T220" s="339"/>
      <c r="U220" s="339"/>
      <c r="V220" s="507"/>
    </row>
    <row r="221" spans="1:22" ht="24" x14ac:dyDescent="0.25">
      <c r="A221" s="710">
        <v>45427</v>
      </c>
      <c r="B221" s="716"/>
      <c r="C221" s="716"/>
      <c r="D221" s="722" t="s">
        <v>7819</v>
      </c>
      <c r="E221" s="712">
        <v>26300</v>
      </c>
      <c r="F221" s="712"/>
      <c r="G221" s="714">
        <f t="shared" si="11"/>
        <v>12554450</v>
      </c>
      <c r="I221" s="710">
        <v>45398</v>
      </c>
      <c r="J221" s="716"/>
      <c r="K221" s="716"/>
      <c r="L221" s="722" t="s">
        <v>7775</v>
      </c>
      <c r="M221" s="712">
        <v>400000</v>
      </c>
      <c r="N221" s="712"/>
      <c r="O221" s="714">
        <f t="shared" si="9"/>
        <v>2100826.67</v>
      </c>
      <c r="R221" s="12"/>
      <c r="S221" s="568"/>
      <c r="T221" s="339"/>
      <c r="U221" s="339"/>
      <c r="V221" s="507"/>
    </row>
    <row r="222" spans="1:22" ht="24" x14ac:dyDescent="0.25">
      <c r="A222" s="710">
        <v>45427</v>
      </c>
      <c r="B222" s="716"/>
      <c r="C222" s="716"/>
      <c r="D222" s="722" t="s">
        <v>7820</v>
      </c>
      <c r="E222" s="712">
        <v>60000</v>
      </c>
      <c r="F222" s="712"/>
      <c r="G222" s="714">
        <f t="shared" si="11"/>
        <v>12494450</v>
      </c>
      <c r="I222" s="710">
        <v>45400</v>
      </c>
      <c r="J222" s="716"/>
      <c r="K222" s="716"/>
      <c r="L222" s="722" t="s">
        <v>7680</v>
      </c>
      <c r="M222" s="712">
        <v>40000</v>
      </c>
      <c r="N222" s="712"/>
      <c r="O222" s="714">
        <f t="shared" si="9"/>
        <v>2060826.67</v>
      </c>
      <c r="R222" s="12"/>
      <c r="S222" s="568"/>
      <c r="T222" s="339"/>
      <c r="U222" s="339"/>
      <c r="V222" s="507"/>
    </row>
    <row r="223" spans="1:22" x14ac:dyDescent="0.25">
      <c r="A223" s="710">
        <v>45427</v>
      </c>
      <c r="B223" s="716"/>
      <c r="C223" s="716"/>
      <c r="D223" s="722" t="s">
        <v>7742</v>
      </c>
      <c r="E223" s="712">
        <v>500000</v>
      </c>
      <c r="F223" s="712"/>
      <c r="G223" s="714">
        <f t="shared" si="11"/>
        <v>11994450</v>
      </c>
      <c r="I223" s="710">
        <v>45400</v>
      </c>
      <c r="J223" s="716"/>
      <c r="K223" s="716"/>
      <c r="L223" s="722" t="s">
        <v>7776</v>
      </c>
      <c r="M223" s="712">
        <v>40000</v>
      </c>
      <c r="N223" s="712"/>
      <c r="O223" s="714">
        <f t="shared" si="9"/>
        <v>2020826.67</v>
      </c>
      <c r="R223" s="12"/>
      <c r="S223" s="568"/>
      <c r="T223" s="339"/>
      <c r="U223" s="339"/>
      <c r="V223" s="507"/>
    </row>
    <row r="224" spans="1:22" s="14" customFormat="1" ht="24" x14ac:dyDescent="0.25">
      <c r="A224" s="710">
        <v>45427</v>
      </c>
      <c r="B224" s="716"/>
      <c r="C224" s="716"/>
      <c r="D224" s="722" t="s">
        <v>7821</v>
      </c>
      <c r="E224" s="712">
        <v>600000</v>
      </c>
      <c r="F224" s="712"/>
      <c r="G224" s="714">
        <f t="shared" si="11"/>
        <v>11394450</v>
      </c>
      <c r="H224" s="725"/>
      <c r="I224" s="710">
        <v>45402</v>
      </c>
      <c r="J224" s="716"/>
      <c r="K224" s="716"/>
      <c r="L224" s="722" t="s">
        <v>7777</v>
      </c>
      <c r="M224" s="712">
        <v>500000</v>
      </c>
      <c r="N224" s="712"/>
      <c r="O224" s="714">
        <f t="shared" si="9"/>
        <v>1520826.67</v>
      </c>
      <c r="R224" s="569"/>
      <c r="S224" s="568"/>
      <c r="T224" s="339"/>
      <c r="U224" s="339"/>
      <c r="V224" s="507"/>
    </row>
    <row r="225" spans="1:22" s="14" customFormat="1" ht="24" x14ac:dyDescent="0.25">
      <c r="A225" s="710">
        <v>45429</v>
      </c>
      <c r="B225" s="716"/>
      <c r="C225" s="716"/>
      <c r="D225" s="722" t="s">
        <v>7822</v>
      </c>
      <c r="E225" s="712">
        <v>15000</v>
      </c>
      <c r="F225" s="712"/>
      <c r="G225" s="714">
        <f t="shared" si="11"/>
        <v>11379450</v>
      </c>
      <c r="H225" s="725"/>
      <c r="I225" s="710">
        <v>45403</v>
      </c>
      <c r="J225" s="716"/>
      <c r="K225" s="716"/>
      <c r="L225" s="722" t="s">
        <v>7777</v>
      </c>
      <c r="M225" s="712">
        <v>289650</v>
      </c>
      <c r="N225" s="712"/>
      <c r="O225" s="714">
        <f t="shared" si="9"/>
        <v>1231176.67</v>
      </c>
      <c r="R225" s="569"/>
      <c r="S225" s="568"/>
      <c r="T225" s="339"/>
      <c r="U225" s="339"/>
      <c r="V225" s="507"/>
    </row>
    <row r="226" spans="1:22" s="14" customFormat="1" x14ac:dyDescent="0.25">
      <c r="A226" s="710">
        <v>45429</v>
      </c>
      <c r="B226" s="716"/>
      <c r="C226" s="716"/>
      <c r="D226" s="722" t="s">
        <v>7823</v>
      </c>
      <c r="E226" s="712">
        <v>120000</v>
      </c>
      <c r="F226" s="712"/>
      <c r="G226" s="714">
        <f t="shared" si="11"/>
        <v>11259450</v>
      </c>
      <c r="H226" s="725"/>
      <c r="I226" s="710">
        <v>45403</v>
      </c>
      <c r="J226" s="716"/>
      <c r="K226" s="716"/>
      <c r="L226" s="722" t="s">
        <v>7780</v>
      </c>
      <c r="M226" s="712">
        <v>55000</v>
      </c>
      <c r="N226" s="712"/>
      <c r="O226" s="714">
        <f t="shared" si="9"/>
        <v>1176176.67</v>
      </c>
      <c r="R226" s="569"/>
      <c r="S226" s="568"/>
      <c r="T226" s="339"/>
      <c r="U226" s="339"/>
      <c r="V226" s="507"/>
    </row>
    <row r="227" spans="1:22" s="14" customFormat="1" x14ac:dyDescent="0.25">
      <c r="A227" s="710">
        <v>45430</v>
      </c>
      <c r="B227" s="716"/>
      <c r="C227" s="716"/>
      <c r="D227" s="722" t="s">
        <v>7801</v>
      </c>
      <c r="E227" s="712">
        <v>100000</v>
      </c>
      <c r="F227" s="712"/>
      <c r="G227" s="714">
        <f t="shared" si="11"/>
        <v>11159450</v>
      </c>
      <c r="H227" s="725"/>
      <c r="I227" s="710">
        <v>45404</v>
      </c>
      <c r="J227" s="716"/>
      <c r="K227" s="716"/>
      <c r="L227" s="722" t="s">
        <v>7762</v>
      </c>
      <c r="M227" s="712">
        <v>300000</v>
      </c>
      <c r="N227" s="712"/>
      <c r="O227" s="714">
        <f t="shared" si="9"/>
        <v>876176.66999999993</v>
      </c>
      <c r="R227" s="569"/>
      <c r="S227" s="568"/>
      <c r="T227" s="339"/>
      <c r="U227" s="339"/>
      <c r="V227" s="507"/>
    </row>
    <row r="228" spans="1:22" s="14" customFormat="1" ht="24" x14ac:dyDescent="0.25">
      <c r="A228" s="710">
        <v>45432</v>
      </c>
      <c r="B228" s="716"/>
      <c r="C228" s="716"/>
      <c r="D228" s="722" t="s">
        <v>7827</v>
      </c>
      <c r="E228" s="712">
        <v>275000</v>
      </c>
      <c r="F228" s="712"/>
      <c r="G228" s="714">
        <f t="shared" si="11"/>
        <v>10884450</v>
      </c>
      <c r="H228" s="725"/>
      <c r="I228" s="710">
        <v>45404</v>
      </c>
      <c r="J228" s="716"/>
      <c r="K228" s="716"/>
      <c r="L228" s="722" t="s">
        <v>7779</v>
      </c>
      <c r="M228" s="712">
        <v>48970</v>
      </c>
      <c r="N228" s="712"/>
      <c r="O228" s="714">
        <f t="shared" si="9"/>
        <v>827206.66999999993</v>
      </c>
      <c r="R228" s="569"/>
      <c r="S228" s="568"/>
      <c r="T228" s="339"/>
      <c r="U228" s="339"/>
      <c r="V228" s="507"/>
    </row>
    <row r="229" spans="1:22" s="14" customFormat="1" ht="24" x14ac:dyDescent="0.25">
      <c r="A229" s="710">
        <v>45432</v>
      </c>
      <c r="B229" s="716"/>
      <c r="C229" s="716"/>
      <c r="D229" s="722" t="s">
        <v>7828</v>
      </c>
      <c r="E229" s="712">
        <v>96000</v>
      </c>
      <c r="F229" s="712"/>
      <c r="G229" s="714">
        <f t="shared" si="11"/>
        <v>10788450</v>
      </c>
      <c r="H229" s="725"/>
      <c r="I229" s="710">
        <v>45404</v>
      </c>
      <c r="J229" s="716"/>
      <c r="K229" s="716"/>
      <c r="L229" s="722" t="s">
        <v>7781</v>
      </c>
      <c r="M229" s="712">
        <v>222500</v>
      </c>
      <c r="N229" s="712"/>
      <c r="O229" s="714">
        <f t="shared" si="9"/>
        <v>604706.66999999993</v>
      </c>
      <c r="R229" s="569"/>
      <c r="S229" s="568"/>
      <c r="T229" s="339"/>
      <c r="U229" s="339"/>
      <c r="V229" s="507"/>
    </row>
    <row r="230" spans="1:22" s="14" customFormat="1" ht="24" x14ac:dyDescent="0.25">
      <c r="A230" s="710">
        <v>45434</v>
      </c>
      <c r="B230" s="716"/>
      <c r="C230" s="716"/>
      <c r="D230" s="722" t="s">
        <v>7819</v>
      </c>
      <c r="E230" s="714">
        <v>39450</v>
      </c>
      <c r="F230" s="712"/>
      <c r="G230" s="714">
        <f t="shared" si="11"/>
        <v>10749000</v>
      </c>
      <c r="H230" s="725"/>
      <c r="I230" s="710">
        <v>45405</v>
      </c>
      <c r="J230" s="716"/>
      <c r="K230" s="716"/>
      <c r="L230" s="722" t="s">
        <v>7783</v>
      </c>
      <c r="M230" s="712">
        <v>2000</v>
      </c>
      <c r="N230" s="712"/>
      <c r="O230" s="714">
        <f t="shared" si="9"/>
        <v>602706.66999999993</v>
      </c>
      <c r="R230" s="569"/>
      <c r="S230" s="568"/>
      <c r="T230" s="339"/>
      <c r="U230" s="339"/>
      <c r="V230" s="507"/>
    </row>
    <row r="231" spans="1:22" s="14" customFormat="1" ht="24" x14ac:dyDescent="0.25">
      <c r="A231" s="710">
        <v>45434</v>
      </c>
      <c r="B231" s="716"/>
      <c r="C231" s="716"/>
      <c r="D231" s="722" t="s">
        <v>7831</v>
      </c>
      <c r="E231" s="714">
        <v>50000</v>
      </c>
      <c r="F231" s="712"/>
      <c r="G231" s="714">
        <f t="shared" si="11"/>
        <v>10699000</v>
      </c>
      <c r="H231" s="725"/>
      <c r="I231" s="710">
        <v>45405</v>
      </c>
      <c r="J231" s="716"/>
      <c r="K231" s="716"/>
      <c r="L231" s="722" t="s">
        <v>7784</v>
      </c>
      <c r="M231" s="712">
        <v>40000</v>
      </c>
      <c r="N231" s="712"/>
      <c r="O231" s="714">
        <f t="shared" si="9"/>
        <v>562706.66999999993</v>
      </c>
      <c r="R231" s="569"/>
      <c r="S231" s="568"/>
      <c r="T231" s="339"/>
      <c r="U231" s="339"/>
      <c r="V231" s="507"/>
    </row>
    <row r="232" spans="1:22" s="14" customFormat="1" x14ac:dyDescent="0.25">
      <c r="A232" s="710">
        <v>45434</v>
      </c>
      <c r="B232" s="716"/>
      <c r="C232" s="716"/>
      <c r="D232" s="722" t="s">
        <v>7832</v>
      </c>
      <c r="E232" s="714">
        <v>1000000</v>
      </c>
      <c r="F232" s="712"/>
      <c r="G232" s="714">
        <f t="shared" si="11"/>
        <v>9699000</v>
      </c>
      <c r="H232" s="725"/>
      <c r="I232" s="710">
        <v>45405</v>
      </c>
      <c r="J232" s="716"/>
      <c r="K232" s="716"/>
      <c r="L232" s="722" t="s">
        <v>7785</v>
      </c>
      <c r="M232" s="712">
        <v>15000</v>
      </c>
      <c r="N232" s="712"/>
      <c r="O232" s="714">
        <f t="shared" si="9"/>
        <v>547706.66999999993</v>
      </c>
      <c r="R232" s="569"/>
      <c r="S232" s="568"/>
      <c r="T232" s="339"/>
      <c r="U232" s="339"/>
      <c r="V232" s="507"/>
    </row>
    <row r="233" spans="1:22" s="14" customFormat="1" x14ac:dyDescent="0.25">
      <c r="A233" s="710">
        <v>45434</v>
      </c>
      <c r="B233" s="716"/>
      <c r="C233" s="716"/>
      <c r="D233" s="722" t="s">
        <v>7834</v>
      </c>
      <c r="E233" s="714">
        <v>15200</v>
      </c>
      <c r="F233" s="712"/>
      <c r="G233" s="714">
        <f t="shared" si="11"/>
        <v>9683800</v>
      </c>
      <c r="H233" s="725"/>
      <c r="I233" s="710">
        <v>45406</v>
      </c>
      <c r="J233" s="716"/>
      <c r="K233" s="716"/>
      <c r="L233" s="722" t="s">
        <v>7522</v>
      </c>
      <c r="M233" s="712"/>
      <c r="N233" s="712">
        <v>10000000</v>
      </c>
      <c r="O233" s="714">
        <f t="shared" si="9"/>
        <v>10547706.67</v>
      </c>
      <c r="R233" s="569"/>
      <c r="S233" s="568"/>
      <c r="T233" s="339"/>
      <c r="U233" s="339"/>
      <c r="V233" s="507"/>
    </row>
    <row r="234" spans="1:22" s="14" customFormat="1" x14ac:dyDescent="0.25">
      <c r="A234" s="710">
        <v>45434</v>
      </c>
      <c r="B234" s="716"/>
      <c r="C234" s="716"/>
      <c r="D234" s="722" t="s">
        <v>7832</v>
      </c>
      <c r="E234" s="714">
        <v>400000</v>
      </c>
      <c r="F234" s="712"/>
      <c r="G234" s="714">
        <f t="shared" si="11"/>
        <v>9283800</v>
      </c>
      <c r="H234" s="725"/>
      <c r="I234" s="710">
        <v>45407</v>
      </c>
      <c r="J234" s="716"/>
      <c r="K234" s="716"/>
      <c r="L234" s="722" t="s">
        <v>7786</v>
      </c>
      <c r="M234" s="712">
        <v>156000</v>
      </c>
      <c r="N234" s="712"/>
      <c r="O234" s="714">
        <f t="shared" si="9"/>
        <v>10391706.67</v>
      </c>
      <c r="R234" s="569"/>
      <c r="S234" s="568"/>
      <c r="T234" s="339"/>
      <c r="U234" s="339"/>
      <c r="V234" s="507"/>
    </row>
    <row r="235" spans="1:22" s="14" customFormat="1" x14ac:dyDescent="0.25">
      <c r="A235" s="710">
        <v>45434</v>
      </c>
      <c r="B235" s="716"/>
      <c r="C235" s="716"/>
      <c r="D235" s="724" t="s">
        <v>7197</v>
      </c>
      <c r="E235" s="712">
        <v>82544</v>
      </c>
      <c r="F235" s="712"/>
      <c r="G235" s="714">
        <f t="shared" si="11"/>
        <v>9201256</v>
      </c>
      <c r="H235" s="725"/>
      <c r="I235" s="710">
        <v>45408</v>
      </c>
      <c r="J235" s="716"/>
      <c r="K235" s="716"/>
      <c r="L235" s="722" t="s">
        <v>7787</v>
      </c>
      <c r="M235" s="712">
        <v>80000</v>
      </c>
      <c r="N235" s="712"/>
      <c r="O235" s="714">
        <f t="shared" si="9"/>
        <v>10311706.67</v>
      </c>
      <c r="R235" s="569"/>
      <c r="S235" s="568"/>
      <c r="T235" s="339"/>
      <c r="U235" s="339"/>
      <c r="V235" s="507"/>
    </row>
    <row r="236" spans="1:22" s="14" customFormat="1" ht="24" x14ac:dyDescent="0.25">
      <c r="A236" s="710">
        <v>45437</v>
      </c>
      <c r="B236" s="716"/>
      <c r="C236" s="716"/>
      <c r="D236" s="722" t="s">
        <v>7801</v>
      </c>
      <c r="E236" s="730">
        <v>50000</v>
      </c>
      <c r="F236" s="712"/>
      <c r="G236" s="714">
        <f t="shared" si="11"/>
        <v>9151256</v>
      </c>
      <c r="H236" s="725"/>
      <c r="I236" s="710">
        <v>45408</v>
      </c>
      <c r="J236" s="716"/>
      <c r="K236" s="716"/>
      <c r="L236" s="722" t="s">
        <v>7788</v>
      </c>
      <c r="M236" s="712">
        <v>51000</v>
      </c>
      <c r="N236" s="712"/>
      <c r="O236" s="714">
        <f t="shared" si="9"/>
        <v>10260706.67</v>
      </c>
      <c r="R236" s="569"/>
      <c r="S236" s="568"/>
      <c r="T236" s="339"/>
      <c r="U236" s="339"/>
      <c r="V236" s="507"/>
    </row>
    <row r="237" spans="1:22" s="14" customFormat="1" x14ac:dyDescent="0.25">
      <c r="A237" s="710">
        <v>45441</v>
      </c>
      <c r="B237" s="716"/>
      <c r="C237" s="716"/>
      <c r="D237" s="722" t="s">
        <v>7813</v>
      </c>
      <c r="E237" s="730">
        <v>500000</v>
      </c>
      <c r="F237" s="712"/>
      <c r="G237" s="714">
        <f t="shared" si="11"/>
        <v>8651256</v>
      </c>
      <c r="H237" s="725"/>
      <c r="I237" s="735">
        <v>45409</v>
      </c>
      <c r="J237" s="736"/>
      <c r="K237" s="736"/>
      <c r="L237" s="737" t="s">
        <v>7726</v>
      </c>
      <c r="M237" s="738">
        <v>5000000</v>
      </c>
      <c r="N237" s="712"/>
      <c r="O237" s="714">
        <f t="shared" si="9"/>
        <v>5260706.67</v>
      </c>
      <c r="R237" s="569"/>
      <c r="S237" s="568"/>
      <c r="T237" s="339"/>
      <c r="U237" s="339"/>
      <c r="V237" s="507"/>
    </row>
    <row r="238" spans="1:22" s="14" customFormat="1" x14ac:dyDescent="0.25">
      <c r="A238" s="710">
        <v>45441</v>
      </c>
      <c r="B238" s="716"/>
      <c r="C238" s="716"/>
      <c r="D238" s="722" t="s">
        <v>7845</v>
      </c>
      <c r="E238" s="730">
        <v>370000</v>
      </c>
      <c r="F238" s="712"/>
      <c r="G238" s="714">
        <f t="shared" si="11"/>
        <v>8281256</v>
      </c>
      <c r="H238" s="725"/>
      <c r="I238" s="710">
        <v>45409</v>
      </c>
      <c r="J238" s="716"/>
      <c r="K238" s="716"/>
      <c r="L238" s="722" t="s">
        <v>7789</v>
      </c>
      <c r="M238" s="712">
        <v>1000000</v>
      </c>
      <c r="N238" s="712"/>
      <c r="O238" s="714">
        <f t="shared" si="9"/>
        <v>4260706.67</v>
      </c>
      <c r="R238" s="569"/>
      <c r="S238" s="568"/>
      <c r="T238" s="339"/>
      <c r="U238" s="339"/>
      <c r="V238" s="507"/>
    </row>
    <row r="239" spans="1:22" s="14" customFormat="1" x14ac:dyDescent="0.25">
      <c r="A239" s="710">
        <v>45442</v>
      </c>
      <c r="B239" s="716"/>
      <c r="C239" s="716"/>
      <c r="D239" s="722" t="s">
        <v>7846</v>
      </c>
      <c r="E239" s="730">
        <v>100000</v>
      </c>
      <c r="F239" s="712"/>
      <c r="G239" s="714">
        <f t="shared" si="11"/>
        <v>8181256</v>
      </c>
      <c r="H239" s="725"/>
      <c r="I239" s="710">
        <v>45412</v>
      </c>
      <c r="J239" s="716"/>
      <c r="K239" s="716"/>
      <c r="L239" s="722" t="s">
        <v>7791</v>
      </c>
      <c r="M239" s="712">
        <v>300000</v>
      </c>
      <c r="N239" s="712"/>
      <c r="O239" s="714">
        <f t="shared" si="9"/>
        <v>3960706.67</v>
      </c>
      <c r="R239" s="569"/>
      <c r="S239" s="568"/>
      <c r="T239" s="339"/>
      <c r="U239" s="339"/>
      <c r="V239" s="507"/>
    </row>
    <row r="240" spans="1:22" s="14" customFormat="1" x14ac:dyDescent="0.25">
      <c r="A240" s="710">
        <v>45442</v>
      </c>
      <c r="B240" s="716"/>
      <c r="C240" s="716"/>
      <c r="D240" s="722" t="s">
        <v>7848</v>
      </c>
      <c r="E240" s="730">
        <v>309000</v>
      </c>
      <c r="F240" s="712"/>
      <c r="G240" s="714">
        <f t="shared" si="11"/>
        <v>7872256</v>
      </c>
      <c r="H240" s="725"/>
      <c r="I240" s="710">
        <v>45412</v>
      </c>
      <c r="J240" s="716"/>
      <c r="K240" s="716"/>
      <c r="L240" s="722" t="s">
        <v>7792</v>
      </c>
      <c r="M240" s="712">
        <v>26000</v>
      </c>
      <c r="N240" s="712"/>
      <c r="O240" s="714">
        <f t="shared" si="9"/>
        <v>3934706.67</v>
      </c>
      <c r="R240" s="569"/>
      <c r="S240" s="568"/>
      <c r="T240" s="339"/>
      <c r="U240" s="339"/>
      <c r="V240" s="507"/>
    </row>
    <row r="241" spans="1:22" s="14" customFormat="1" x14ac:dyDescent="0.25">
      <c r="A241" s="710">
        <v>45442</v>
      </c>
      <c r="B241" s="716"/>
      <c r="C241" s="716"/>
      <c r="D241" s="722" t="s">
        <v>7849</v>
      </c>
      <c r="E241" s="712"/>
      <c r="F241" s="712">
        <v>7214580</v>
      </c>
      <c r="G241" s="714">
        <f t="shared" si="11"/>
        <v>15086836</v>
      </c>
      <c r="H241" s="725"/>
      <c r="I241" s="710">
        <v>45414</v>
      </c>
      <c r="J241" s="716"/>
      <c r="K241" s="716"/>
      <c r="L241" s="722" t="s">
        <v>7772</v>
      </c>
      <c r="M241" s="712">
        <v>250000</v>
      </c>
      <c r="N241" s="712"/>
      <c r="O241" s="714">
        <f t="shared" si="9"/>
        <v>3684706.67</v>
      </c>
      <c r="R241" s="569"/>
      <c r="S241" s="568"/>
      <c r="T241" s="339"/>
      <c r="U241" s="339"/>
      <c r="V241" s="507"/>
    </row>
    <row r="242" spans="1:22" s="14" customFormat="1" ht="24" x14ac:dyDescent="0.25">
      <c r="A242" s="710">
        <v>45442</v>
      </c>
      <c r="B242" s="716"/>
      <c r="C242" s="716"/>
      <c r="D242" s="724" t="s">
        <v>7197</v>
      </c>
      <c r="E242" s="730">
        <v>72145</v>
      </c>
      <c r="F242" s="712"/>
      <c r="G242" s="714">
        <f t="shared" si="11"/>
        <v>15014691</v>
      </c>
      <c r="H242" s="725"/>
      <c r="I242" s="710">
        <v>45414</v>
      </c>
      <c r="J242" s="716"/>
      <c r="K242" s="716"/>
      <c r="L242" s="722" t="s">
        <v>7794</v>
      </c>
      <c r="M242" s="712">
        <v>500000</v>
      </c>
      <c r="N242" s="712"/>
      <c r="O242" s="714">
        <f t="shared" si="9"/>
        <v>3184706.67</v>
      </c>
      <c r="R242" s="569"/>
      <c r="S242" s="568"/>
      <c r="T242" s="339"/>
      <c r="U242" s="339"/>
      <c r="V242" s="507"/>
    </row>
    <row r="243" spans="1:22" s="14" customFormat="1" ht="24" x14ac:dyDescent="0.25">
      <c r="A243" s="710">
        <v>45443</v>
      </c>
      <c r="B243" s="716"/>
      <c r="C243" s="716"/>
      <c r="D243" s="722" t="s">
        <v>7851</v>
      </c>
      <c r="E243" s="730">
        <v>150000</v>
      </c>
      <c r="F243" s="712"/>
      <c r="G243" s="714">
        <f t="shared" si="11"/>
        <v>14864691</v>
      </c>
      <c r="H243" s="725"/>
      <c r="I243" s="710">
        <v>45414</v>
      </c>
      <c r="J243" s="716"/>
      <c r="K243" s="716"/>
      <c r="L243" s="722" t="s">
        <v>7795</v>
      </c>
      <c r="M243" s="712">
        <v>76000</v>
      </c>
      <c r="N243" s="712"/>
      <c r="O243" s="714">
        <f t="shared" si="9"/>
        <v>3108706.67</v>
      </c>
      <c r="R243" s="569"/>
      <c r="S243" s="568"/>
      <c r="T243" s="339"/>
      <c r="U243" s="339"/>
      <c r="V243" s="507"/>
    </row>
    <row r="244" spans="1:22" s="14" customFormat="1" ht="24" x14ac:dyDescent="0.25">
      <c r="A244" s="710">
        <v>45443</v>
      </c>
      <c r="B244" s="716"/>
      <c r="C244" s="716"/>
      <c r="D244" s="722" t="s">
        <v>8022</v>
      </c>
      <c r="E244" s="730">
        <v>164500</v>
      </c>
      <c r="F244" s="712"/>
      <c r="G244" s="714">
        <f t="shared" si="11"/>
        <v>14700191</v>
      </c>
      <c r="H244" s="725"/>
      <c r="I244" s="710">
        <v>45415</v>
      </c>
      <c r="J244" s="716"/>
      <c r="K244" s="716"/>
      <c r="L244" s="722" t="s">
        <v>7796</v>
      </c>
      <c r="M244" s="712">
        <v>20400</v>
      </c>
      <c r="N244" s="712"/>
      <c r="O244" s="714">
        <f t="shared" si="9"/>
        <v>3088306.67</v>
      </c>
      <c r="R244" s="569"/>
      <c r="S244" s="568"/>
      <c r="T244" s="339"/>
      <c r="U244" s="339"/>
      <c r="V244" s="507"/>
    </row>
    <row r="245" spans="1:22" s="14" customFormat="1" ht="24" x14ac:dyDescent="0.25">
      <c r="A245" s="710">
        <v>45444</v>
      </c>
      <c r="B245" s="716"/>
      <c r="C245" s="716"/>
      <c r="D245" s="722" t="s">
        <v>7801</v>
      </c>
      <c r="E245" s="730">
        <v>100000</v>
      </c>
      <c r="F245" s="712"/>
      <c r="G245" s="714">
        <f t="shared" si="11"/>
        <v>14600191</v>
      </c>
      <c r="H245" s="725"/>
      <c r="I245" s="710">
        <v>45415</v>
      </c>
      <c r="J245" s="716"/>
      <c r="K245" s="716"/>
      <c r="L245" s="722" t="s">
        <v>7694</v>
      </c>
      <c r="M245" s="712">
        <v>200000</v>
      </c>
      <c r="N245" s="712"/>
      <c r="O245" s="714">
        <f t="shared" si="9"/>
        <v>2888306.67</v>
      </c>
      <c r="R245" s="569"/>
      <c r="S245" s="568"/>
      <c r="T245" s="339"/>
      <c r="U245" s="339"/>
      <c r="V245" s="507"/>
    </row>
    <row r="246" spans="1:22" s="14" customFormat="1" ht="24" x14ac:dyDescent="0.25">
      <c r="A246" s="710">
        <v>45444</v>
      </c>
      <c r="B246" s="716"/>
      <c r="C246" s="716"/>
      <c r="D246" s="722" t="s">
        <v>7831</v>
      </c>
      <c r="E246" s="730">
        <v>50000</v>
      </c>
      <c r="F246" s="712"/>
      <c r="G246" s="714">
        <f t="shared" si="11"/>
        <v>14550191</v>
      </c>
      <c r="H246" s="725"/>
      <c r="I246" s="710">
        <v>45418</v>
      </c>
      <c r="J246" s="716"/>
      <c r="K246" s="716"/>
      <c r="L246" s="722" t="s">
        <v>7799</v>
      </c>
      <c r="M246" s="712">
        <v>200000</v>
      </c>
      <c r="N246" s="712"/>
      <c r="O246" s="714">
        <f t="shared" si="9"/>
        <v>2688306.67</v>
      </c>
      <c r="R246" s="569"/>
      <c r="S246" s="568"/>
      <c r="T246" s="339"/>
      <c r="U246" s="339"/>
      <c r="V246" s="507"/>
    </row>
    <row r="247" spans="1:22" s="14" customFormat="1" x14ac:dyDescent="0.25">
      <c r="A247" s="710">
        <v>45444</v>
      </c>
      <c r="B247" s="716"/>
      <c r="C247" s="716"/>
      <c r="D247" s="722" t="s">
        <v>7742</v>
      </c>
      <c r="E247" s="730">
        <v>900000</v>
      </c>
      <c r="F247" s="712"/>
      <c r="G247" s="714">
        <f t="shared" si="11"/>
        <v>13650191</v>
      </c>
      <c r="H247" s="725"/>
      <c r="I247" s="710">
        <v>45418</v>
      </c>
      <c r="J247" s="716"/>
      <c r="K247" s="716"/>
      <c r="L247" s="722" t="s">
        <v>7800</v>
      </c>
      <c r="M247" s="712">
        <v>27500</v>
      </c>
      <c r="N247" s="712"/>
      <c r="O247" s="714">
        <f t="shared" si="9"/>
        <v>2660806.67</v>
      </c>
      <c r="R247" s="569"/>
      <c r="S247" s="568"/>
      <c r="T247" s="339"/>
      <c r="U247" s="339"/>
      <c r="V247" s="507"/>
    </row>
    <row r="248" spans="1:22" s="14" customFormat="1" x14ac:dyDescent="0.25">
      <c r="A248" s="710">
        <v>45447</v>
      </c>
      <c r="B248" s="716"/>
      <c r="C248" s="716"/>
      <c r="D248" s="722" t="s">
        <v>7853</v>
      </c>
      <c r="E248" s="730">
        <v>500000</v>
      </c>
      <c r="F248" s="712"/>
      <c r="G248" s="714">
        <f t="shared" si="11"/>
        <v>13150191</v>
      </c>
      <c r="H248" s="725"/>
      <c r="I248" s="710">
        <v>45418</v>
      </c>
      <c r="J248" s="716"/>
      <c r="K248" s="716"/>
      <c r="L248" s="722" t="s">
        <v>7800</v>
      </c>
      <c r="M248" s="712">
        <v>7000</v>
      </c>
      <c r="N248" s="712"/>
      <c r="O248" s="714">
        <f t="shared" si="9"/>
        <v>2653806.67</v>
      </c>
      <c r="R248" s="569"/>
      <c r="S248" s="568"/>
      <c r="T248" s="339"/>
      <c r="U248" s="339"/>
      <c r="V248" s="507"/>
    </row>
    <row r="249" spans="1:22" s="14" customFormat="1" x14ac:dyDescent="0.25">
      <c r="A249" s="710">
        <v>45447</v>
      </c>
      <c r="B249" s="716"/>
      <c r="C249" s="716"/>
      <c r="D249" s="722" t="s">
        <v>7742</v>
      </c>
      <c r="E249" s="730">
        <v>700000</v>
      </c>
      <c r="F249" s="712"/>
      <c r="G249" s="714">
        <f t="shared" si="11"/>
        <v>12450191</v>
      </c>
      <c r="H249" s="725"/>
      <c r="I249" s="710">
        <v>45418</v>
      </c>
      <c r="J249" s="716"/>
      <c r="K249" s="716"/>
      <c r="L249" s="722" t="s">
        <v>7724</v>
      </c>
      <c r="M249" s="712">
        <v>100000</v>
      </c>
      <c r="N249" s="712"/>
      <c r="O249" s="714">
        <f t="shared" si="9"/>
        <v>2553806.67</v>
      </c>
      <c r="R249" s="569"/>
      <c r="S249" s="568"/>
      <c r="T249" s="339"/>
      <c r="U249" s="339"/>
      <c r="V249" s="507"/>
    </row>
    <row r="250" spans="1:22" s="14" customFormat="1" x14ac:dyDescent="0.25">
      <c r="A250" s="710">
        <v>45449</v>
      </c>
      <c r="B250" s="716"/>
      <c r="C250" s="716"/>
      <c r="D250" s="722" t="s">
        <v>7742</v>
      </c>
      <c r="E250" s="730">
        <v>500000</v>
      </c>
      <c r="F250" s="712"/>
      <c r="G250" s="714">
        <f t="shared" si="11"/>
        <v>11950191</v>
      </c>
      <c r="H250" s="725"/>
      <c r="I250" s="710">
        <v>45419</v>
      </c>
      <c r="J250" s="716"/>
      <c r="K250" s="716"/>
      <c r="L250" s="722" t="s">
        <v>7802</v>
      </c>
      <c r="M250" s="712">
        <v>130000</v>
      </c>
      <c r="N250" s="712"/>
      <c r="O250" s="714">
        <f t="shared" si="9"/>
        <v>2423806.67</v>
      </c>
      <c r="R250" s="569"/>
      <c r="S250" s="568"/>
      <c r="T250" s="339"/>
      <c r="U250" s="339"/>
      <c r="V250" s="507"/>
    </row>
    <row r="251" spans="1:22" s="14" customFormat="1" x14ac:dyDescent="0.25">
      <c r="A251" s="710">
        <v>45449</v>
      </c>
      <c r="B251" s="716"/>
      <c r="C251" s="716"/>
      <c r="D251" s="722" t="s">
        <v>7742</v>
      </c>
      <c r="E251" s="730">
        <v>400000</v>
      </c>
      <c r="F251" s="712"/>
      <c r="G251" s="714">
        <f t="shared" si="11"/>
        <v>11550191</v>
      </c>
      <c r="H251" s="725"/>
      <c r="I251" s="710">
        <v>45419</v>
      </c>
      <c r="J251" s="716"/>
      <c r="K251" s="716"/>
      <c r="L251" s="722" t="s">
        <v>7803</v>
      </c>
      <c r="M251" s="712">
        <v>250000</v>
      </c>
      <c r="N251" s="712"/>
      <c r="O251" s="714">
        <f t="shared" si="9"/>
        <v>2173806.67</v>
      </c>
      <c r="R251" s="569"/>
      <c r="S251" s="568"/>
      <c r="T251" s="339"/>
      <c r="U251" s="339"/>
      <c r="V251" s="507"/>
    </row>
    <row r="252" spans="1:22" s="14" customFormat="1" x14ac:dyDescent="0.25">
      <c r="A252" s="710">
        <v>45453</v>
      </c>
      <c r="B252" s="716"/>
      <c r="C252" s="716"/>
      <c r="D252" s="722" t="s">
        <v>7858</v>
      </c>
      <c r="E252" s="730">
        <v>500000</v>
      </c>
      <c r="F252" s="712"/>
      <c r="G252" s="714">
        <f t="shared" si="11"/>
        <v>11050191</v>
      </c>
      <c r="H252" s="725"/>
      <c r="I252" s="710">
        <v>45419</v>
      </c>
      <c r="J252" s="716"/>
      <c r="K252" s="716"/>
      <c r="L252" s="722" t="s">
        <v>7804</v>
      </c>
      <c r="M252" s="712">
        <v>65000</v>
      </c>
      <c r="N252" s="712"/>
      <c r="O252" s="714">
        <f t="shared" si="9"/>
        <v>2108806.67</v>
      </c>
      <c r="R252" s="569"/>
      <c r="S252" s="568"/>
      <c r="T252" s="339"/>
      <c r="U252" s="339"/>
      <c r="V252" s="507"/>
    </row>
    <row r="253" spans="1:22" s="14" customFormat="1" ht="24" x14ac:dyDescent="0.25">
      <c r="A253" s="710">
        <v>45454</v>
      </c>
      <c r="B253" s="716"/>
      <c r="C253" s="716"/>
      <c r="D253" s="722" t="s">
        <v>7859</v>
      </c>
      <c r="E253" s="730">
        <v>200000</v>
      </c>
      <c r="F253" s="712"/>
      <c r="G253" s="714">
        <f t="shared" si="11"/>
        <v>10850191</v>
      </c>
      <c r="H253" s="725"/>
      <c r="I253" s="710">
        <v>45419</v>
      </c>
      <c r="J253" s="716"/>
      <c r="K253" s="716"/>
      <c r="L253" s="722" t="s">
        <v>7805</v>
      </c>
      <c r="M253" s="712">
        <v>45000</v>
      </c>
      <c r="N253" s="712"/>
      <c r="O253" s="714">
        <f t="shared" si="9"/>
        <v>2063806.67</v>
      </c>
      <c r="R253" s="569"/>
      <c r="S253" s="568"/>
      <c r="T253" s="339"/>
      <c r="U253" s="339"/>
      <c r="V253" s="507"/>
    </row>
    <row r="254" spans="1:22" s="14" customFormat="1" ht="24" x14ac:dyDescent="0.25">
      <c r="A254" s="710">
        <v>45454</v>
      </c>
      <c r="B254" s="716"/>
      <c r="C254" s="716"/>
      <c r="D254" s="722" t="s">
        <v>7859</v>
      </c>
      <c r="E254" s="730">
        <v>200000</v>
      </c>
      <c r="F254" s="712"/>
      <c r="G254" s="714">
        <f t="shared" si="11"/>
        <v>10650191</v>
      </c>
      <c r="H254" s="725"/>
      <c r="I254" s="710">
        <v>45419</v>
      </c>
      <c r="J254" s="716"/>
      <c r="K254" s="716"/>
      <c r="L254" s="722" t="s">
        <v>7806</v>
      </c>
      <c r="M254" s="712">
        <v>50000</v>
      </c>
      <c r="N254" s="712"/>
      <c r="O254" s="714">
        <f t="shared" si="9"/>
        <v>2013806.67</v>
      </c>
      <c r="R254" s="569"/>
      <c r="S254" s="568"/>
      <c r="T254" s="339"/>
      <c r="U254" s="339"/>
      <c r="V254" s="507"/>
    </row>
    <row r="255" spans="1:22" s="14" customFormat="1" x14ac:dyDescent="0.25">
      <c r="A255" s="710">
        <v>45454</v>
      </c>
      <c r="B255" s="716"/>
      <c r="C255" s="716"/>
      <c r="D255" s="722" t="s">
        <v>7860</v>
      </c>
      <c r="E255" s="730">
        <v>200000</v>
      </c>
      <c r="F255" s="712"/>
      <c r="G255" s="714">
        <f t="shared" si="11"/>
        <v>10450191</v>
      </c>
      <c r="H255" s="725"/>
      <c r="I255" s="710">
        <v>45419</v>
      </c>
      <c r="J255" s="716"/>
      <c r="K255" s="716"/>
      <c r="L255" s="724" t="s">
        <v>7197</v>
      </c>
      <c r="M255" s="719">
        <v>100000</v>
      </c>
      <c r="N255" s="712"/>
      <c r="O255" s="714">
        <f t="shared" si="9"/>
        <v>1913806.67</v>
      </c>
      <c r="R255" s="569"/>
      <c r="S255" s="568"/>
      <c r="T255" s="339"/>
      <c r="U255" s="339"/>
      <c r="V255" s="507"/>
    </row>
    <row r="256" spans="1:22" s="14" customFormat="1" x14ac:dyDescent="0.25">
      <c r="A256" s="710">
        <v>45454</v>
      </c>
      <c r="B256" s="716"/>
      <c r="C256" s="716"/>
      <c r="D256" s="722" t="s">
        <v>7861</v>
      </c>
      <c r="E256" s="730">
        <v>100000</v>
      </c>
      <c r="F256" s="712"/>
      <c r="G256" s="714">
        <f t="shared" si="11"/>
        <v>10350191</v>
      </c>
      <c r="H256" s="725"/>
      <c r="I256" s="710">
        <v>45420</v>
      </c>
      <c r="J256" s="716"/>
      <c r="K256" s="716"/>
      <c r="L256" s="722" t="s">
        <v>7784</v>
      </c>
      <c r="M256" s="712">
        <v>40000</v>
      </c>
      <c r="N256" s="712"/>
      <c r="O256" s="714">
        <f t="shared" si="9"/>
        <v>1873806.67</v>
      </c>
      <c r="R256" s="569"/>
      <c r="S256" s="568"/>
      <c r="T256" s="339"/>
      <c r="U256" s="339"/>
      <c r="V256" s="507"/>
    </row>
    <row r="257" spans="1:22" s="14" customFormat="1" x14ac:dyDescent="0.25">
      <c r="A257" s="710">
        <v>45454</v>
      </c>
      <c r="B257" s="716"/>
      <c r="C257" s="716"/>
      <c r="D257" s="722" t="s">
        <v>7862</v>
      </c>
      <c r="E257" s="730">
        <v>193760</v>
      </c>
      <c r="F257" s="712"/>
      <c r="G257" s="714">
        <f t="shared" si="11"/>
        <v>10156431</v>
      </c>
      <c r="H257" s="725"/>
      <c r="I257" s="710">
        <v>45420</v>
      </c>
      <c r="J257" s="716"/>
      <c r="K257" s="716"/>
      <c r="L257" s="722" t="s">
        <v>7809</v>
      </c>
      <c r="M257" s="712">
        <v>50000</v>
      </c>
      <c r="N257" s="712"/>
      <c r="O257" s="714">
        <f t="shared" si="9"/>
        <v>1823806.67</v>
      </c>
      <c r="R257" s="569"/>
      <c r="S257" s="568"/>
      <c r="T257" s="339"/>
      <c r="U257" s="339"/>
      <c r="V257" s="507"/>
    </row>
    <row r="258" spans="1:22" s="14" customFormat="1" x14ac:dyDescent="0.25">
      <c r="A258" s="710">
        <v>45454</v>
      </c>
      <c r="B258" s="716"/>
      <c r="C258" s="716"/>
      <c r="D258" s="722" t="s">
        <v>7863</v>
      </c>
      <c r="E258" s="730">
        <v>300000</v>
      </c>
      <c r="F258" s="712"/>
      <c r="G258" s="714">
        <f t="shared" si="11"/>
        <v>9856431</v>
      </c>
      <c r="H258" s="725"/>
      <c r="I258" s="710">
        <v>45420</v>
      </c>
      <c r="J258" s="716"/>
      <c r="K258" s="716"/>
      <c r="L258" s="722" t="s">
        <v>7810</v>
      </c>
      <c r="M258" s="712">
        <v>400000</v>
      </c>
      <c r="N258" s="712"/>
      <c r="O258" s="714">
        <f t="shared" si="9"/>
        <v>1423806.67</v>
      </c>
      <c r="R258" s="569"/>
      <c r="S258" s="568"/>
      <c r="T258" s="339"/>
      <c r="U258" s="339"/>
      <c r="V258" s="507"/>
    </row>
    <row r="259" spans="1:22" s="14" customFormat="1" ht="24" x14ac:dyDescent="0.25">
      <c r="A259" s="710">
        <v>45455</v>
      </c>
      <c r="B259" s="716"/>
      <c r="C259" s="716"/>
      <c r="D259" s="722" t="s">
        <v>7863</v>
      </c>
      <c r="E259" s="730">
        <v>200000</v>
      </c>
      <c r="F259" s="712"/>
      <c r="G259" s="714">
        <f t="shared" si="11"/>
        <v>9656431</v>
      </c>
      <c r="H259" s="725"/>
      <c r="I259" s="710">
        <v>45420</v>
      </c>
      <c r="J259" s="716"/>
      <c r="K259" s="716"/>
      <c r="L259" s="722" t="s">
        <v>7794</v>
      </c>
      <c r="M259" s="712">
        <v>750000</v>
      </c>
      <c r="N259" s="712"/>
      <c r="O259" s="714">
        <f t="shared" si="9"/>
        <v>673806.66999999993</v>
      </c>
      <c r="R259" s="569"/>
      <c r="S259" s="568"/>
      <c r="T259" s="339"/>
      <c r="U259" s="339"/>
      <c r="V259" s="507"/>
    </row>
    <row r="260" spans="1:22" s="14" customFormat="1" x14ac:dyDescent="0.25">
      <c r="A260" s="710">
        <v>45456</v>
      </c>
      <c r="B260" s="716"/>
      <c r="C260" s="716"/>
      <c r="D260" s="722" t="s">
        <v>7436</v>
      </c>
      <c r="E260" s="730">
        <v>54400</v>
      </c>
      <c r="F260" s="712"/>
      <c r="G260" s="714">
        <f t="shared" si="11"/>
        <v>9602031</v>
      </c>
      <c r="H260" s="725"/>
      <c r="I260" s="710">
        <v>45421</v>
      </c>
      <c r="J260" s="716"/>
      <c r="K260" s="716"/>
      <c r="L260" s="722" t="s">
        <v>7812</v>
      </c>
      <c r="M260" s="712">
        <v>530000</v>
      </c>
      <c r="N260" s="712"/>
      <c r="O260" s="714">
        <f t="shared" si="9"/>
        <v>143806.66999999993</v>
      </c>
      <c r="R260" s="569"/>
      <c r="S260" s="568"/>
      <c r="T260" s="339"/>
      <c r="U260" s="339"/>
      <c r="V260" s="507"/>
    </row>
    <row r="261" spans="1:22" s="14" customFormat="1" ht="24" x14ac:dyDescent="0.25">
      <c r="A261" s="710">
        <v>45456</v>
      </c>
      <c r="B261" s="716"/>
      <c r="C261" s="716"/>
      <c r="D261" s="722" t="s">
        <v>7865</v>
      </c>
      <c r="E261" s="730">
        <v>500000</v>
      </c>
      <c r="F261" s="712"/>
      <c r="G261" s="714">
        <f t="shared" si="11"/>
        <v>9102031</v>
      </c>
      <c r="H261" s="725"/>
      <c r="I261" s="710">
        <v>45423</v>
      </c>
      <c r="J261" s="716"/>
      <c r="K261" s="716"/>
      <c r="L261" s="722" t="s">
        <v>7817</v>
      </c>
      <c r="M261" s="712">
        <v>57000</v>
      </c>
      <c r="N261" s="712"/>
      <c r="O261" s="714">
        <f t="shared" si="9"/>
        <v>86806.669999999925</v>
      </c>
      <c r="R261" s="569"/>
      <c r="S261" s="568"/>
      <c r="T261" s="339"/>
      <c r="U261" s="339"/>
      <c r="V261" s="507"/>
    </row>
    <row r="262" spans="1:22" s="14" customFormat="1" ht="24" x14ac:dyDescent="0.25">
      <c r="A262" s="710">
        <v>45456</v>
      </c>
      <c r="B262" s="716"/>
      <c r="C262" s="716"/>
      <c r="D262" s="722" t="s">
        <v>7409</v>
      </c>
      <c r="E262" s="730">
        <v>185000</v>
      </c>
      <c r="F262" s="712"/>
      <c r="G262" s="714">
        <f t="shared" si="11"/>
        <v>8917031</v>
      </c>
      <c r="H262" s="725"/>
      <c r="I262" s="710">
        <v>45423</v>
      </c>
      <c r="J262" s="716"/>
      <c r="K262" s="716"/>
      <c r="L262" s="722" t="s">
        <v>7816</v>
      </c>
      <c r="M262" s="712">
        <v>84800</v>
      </c>
      <c r="N262" s="712"/>
      <c r="O262" s="714">
        <f t="shared" si="9"/>
        <v>2006.6699999999255</v>
      </c>
      <c r="R262" s="569"/>
      <c r="S262" s="568"/>
      <c r="T262" s="339"/>
      <c r="U262" s="339"/>
      <c r="V262" s="507"/>
    </row>
    <row r="263" spans="1:22" s="14" customFormat="1" x14ac:dyDescent="0.25">
      <c r="A263" s="710">
        <v>45457</v>
      </c>
      <c r="B263" s="716"/>
      <c r="C263" s="716"/>
      <c r="D263" s="722" t="s">
        <v>7866</v>
      </c>
      <c r="E263" s="730">
        <v>40000</v>
      </c>
      <c r="F263" s="712"/>
      <c r="G263" s="714">
        <f t="shared" si="11"/>
        <v>8877031</v>
      </c>
      <c r="H263" s="725"/>
      <c r="I263" s="710">
        <v>45432</v>
      </c>
      <c r="J263" s="716"/>
      <c r="K263" s="716"/>
      <c r="L263" s="722" t="s">
        <v>7824</v>
      </c>
      <c r="M263" s="712"/>
      <c r="N263" s="712">
        <v>750000</v>
      </c>
      <c r="O263" s="714">
        <f t="shared" si="9"/>
        <v>752006.66999999993</v>
      </c>
      <c r="R263" s="569"/>
      <c r="S263" s="568"/>
      <c r="T263" s="339"/>
      <c r="U263" s="339"/>
      <c r="V263" s="507"/>
    </row>
    <row r="264" spans="1:22" s="14" customFormat="1" x14ac:dyDescent="0.25">
      <c r="A264" s="710">
        <v>45457</v>
      </c>
      <c r="B264" s="716"/>
      <c r="C264" s="716"/>
      <c r="D264" s="722" t="s">
        <v>7867</v>
      </c>
      <c r="E264" s="730">
        <v>215140</v>
      </c>
      <c r="F264" s="712"/>
      <c r="G264" s="714">
        <f t="shared" si="11"/>
        <v>8661891</v>
      </c>
      <c r="H264" s="725"/>
      <c r="I264" s="710">
        <v>45432</v>
      </c>
      <c r="J264" s="716"/>
      <c r="K264" s="716"/>
      <c r="L264" s="722" t="s">
        <v>7825</v>
      </c>
      <c r="M264" s="712">
        <v>174000</v>
      </c>
      <c r="N264" s="712"/>
      <c r="O264" s="714">
        <f t="shared" si="9"/>
        <v>578006.66999999993</v>
      </c>
      <c r="R264" s="569"/>
      <c r="S264" s="568"/>
      <c r="T264" s="339"/>
      <c r="U264" s="339"/>
      <c r="V264" s="507"/>
    </row>
    <row r="265" spans="1:22" s="14" customFormat="1" x14ac:dyDescent="0.25">
      <c r="A265" s="710">
        <v>45457</v>
      </c>
      <c r="B265" s="716"/>
      <c r="C265" s="716"/>
      <c r="D265" s="722" t="s">
        <v>7868</v>
      </c>
      <c r="E265" s="730">
        <v>30000</v>
      </c>
      <c r="F265" s="712"/>
      <c r="G265" s="714">
        <f t="shared" si="11"/>
        <v>8631891</v>
      </c>
      <c r="H265" s="725"/>
      <c r="I265" s="710">
        <v>45432</v>
      </c>
      <c r="J265" s="716"/>
      <c r="K265" s="716"/>
      <c r="L265" s="722" t="s">
        <v>7554</v>
      </c>
      <c r="M265" s="712">
        <v>30960</v>
      </c>
      <c r="N265" s="712"/>
      <c r="O265" s="714">
        <f t="shared" si="9"/>
        <v>547046.66999999993</v>
      </c>
      <c r="R265" s="569"/>
      <c r="S265" s="568"/>
      <c r="T265" s="339"/>
      <c r="U265" s="339"/>
      <c r="V265" s="507"/>
    </row>
    <row r="266" spans="1:22" s="14" customFormat="1" ht="24" x14ac:dyDescent="0.25">
      <c r="A266" s="710">
        <v>45464</v>
      </c>
      <c r="B266" s="716"/>
      <c r="C266" s="716"/>
      <c r="D266" s="722" t="s">
        <v>7870</v>
      </c>
      <c r="E266" s="730">
        <v>200000</v>
      </c>
      <c r="F266" s="712"/>
      <c r="G266" s="714">
        <f t="shared" si="11"/>
        <v>8431891</v>
      </c>
      <c r="H266" s="725"/>
      <c r="I266" s="710">
        <v>45433</v>
      </c>
      <c r="J266" s="716"/>
      <c r="K266" s="716"/>
      <c r="L266" s="722" t="s">
        <v>7826</v>
      </c>
      <c r="M266" s="712">
        <v>151275</v>
      </c>
      <c r="N266" s="712"/>
      <c r="O266" s="714">
        <f t="shared" si="9"/>
        <v>395771.66999999993</v>
      </c>
      <c r="R266" s="569"/>
      <c r="S266" s="568"/>
      <c r="T266" s="339"/>
      <c r="U266" s="339"/>
      <c r="V266" s="507"/>
    </row>
    <row r="267" spans="1:22" s="14" customFormat="1" x14ac:dyDescent="0.25">
      <c r="A267" s="710">
        <v>45465</v>
      </c>
      <c r="B267" s="716"/>
      <c r="C267" s="716"/>
      <c r="D267" s="722" t="s">
        <v>7870</v>
      </c>
      <c r="E267" s="730">
        <v>100000</v>
      </c>
      <c r="F267" s="712"/>
      <c r="G267" s="714">
        <f t="shared" si="11"/>
        <v>8331891</v>
      </c>
      <c r="H267" s="725"/>
      <c r="I267" s="710">
        <v>45434</v>
      </c>
      <c r="J267" s="716"/>
      <c r="K267" s="716"/>
      <c r="L267" s="722" t="s">
        <v>7762</v>
      </c>
      <c r="M267" s="714">
        <v>350000</v>
      </c>
      <c r="N267" s="712"/>
      <c r="O267" s="714">
        <f t="shared" si="9"/>
        <v>45771.669999999925</v>
      </c>
      <c r="R267" s="569"/>
      <c r="S267" s="568"/>
      <c r="T267" s="339"/>
      <c r="U267" s="339"/>
      <c r="V267" s="507"/>
    </row>
    <row r="268" spans="1:22" s="14" customFormat="1" x14ac:dyDescent="0.25">
      <c r="A268" s="710">
        <v>45467</v>
      </c>
      <c r="B268" s="716"/>
      <c r="C268" s="716"/>
      <c r="D268" s="722" t="s">
        <v>7871</v>
      </c>
      <c r="E268" s="730">
        <v>210000</v>
      </c>
      <c r="F268" s="712"/>
      <c r="G268" s="714">
        <f t="shared" si="11"/>
        <v>8121891</v>
      </c>
      <c r="H268" s="725"/>
      <c r="I268" s="710">
        <v>45435</v>
      </c>
      <c r="J268" s="716"/>
      <c r="K268" s="716"/>
      <c r="L268" s="722" t="s">
        <v>7762</v>
      </c>
      <c r="M268" s="714">
        <v>100000</v>
      </c>
      <c r="N268" s="712"/>
      <c r="O268" s="714">
        <f t="shared" si="9"/>
        <v>-54228.330000000075</v>
      </c>
      <c r="R268" s="569"/>
      <c r="S268" s="568"/>
      <c r="T268" s="339"/>
      <c r="U268" s="339"/>
      <c r="V268" s="507"/>
    </row>
    <row r="269" spans="1:22" s="14" customFormat="1" ht="24" x14ac:dyDescent="0.25">
      <c r="A269" s="710">
        <v>45467</v>
      </c>
      <c r="B269" s="716"/>
      <c r="C269" s="716"/>
      <c r="D269" s="722" t="s">
        <v>7872</v>
      </c>
      <c r="E269" s="730">
        <v>474000</v>
      </c>
      <c r="F269" s="712"/>
      <c r="G269" s="714">
        <f t="shared" si="11"/>
        <v>7647891</v>
      </c>
      <c r="H269" s="725"/>
      <c r="I269" s="710">
        <v>45435</v>
      </c>
      <c r="J269" s="716"/>
      <c r="K269" s="716"/>
      <c r="L269" s="722" t="s">
        <v>7794</v>
      </c>
      <c r="M269" s="714">
        <v>20000</v>
      </c>
      <c r="N269" s="712"/>
      <c r="O269" s="714">
        <f t="shared" si="9"/>
        <v>-74228.330000000075</v>
      </c>
      <c r="R269" s="569"/>
      <c r="S269" s="568"/>
      <c r="T269" s="339"/>
      <c r="U269" s="339"/>
      <c r="V269" s="507"/>
    </row>
    <row r="270" spans="1:22" s="14" customFormat="1" x14ac:dyDescent="0.25">
      <c r="A270" s="710">
        <v>45467</v>
      </c>
      <c r="B270" s="716"/>
      <c r="C270" s="716"/>
      <c r="D270" s="722" t="s">
        <v>7873</v>
      </c>
      <c r="E270" s="730">
        <v>100000</v>
      </c>
      <c r="F270" s="712"/>
      <c r="G270" s="714">
        <f t="shared" si="11"/>
        <v>7547891</v>
      </c>
      <c r="H270" s="725"/>
      <c r="I270" s="710">
        <v>45435</v>
      </c>
      <c r="J270" s="716"/>
      <c r="K270" s="716"/>
      <c r="L270" s="722" t="s">
        <v>7840</v>
      </c>
      <c r="M270" s="712"/>
      <c r="N270" s="712">
        <v>670318</v>
      </c>
      <c r="O270" s="714">
        <f t="shared" si="9"/>
        <v>596089.66999999993</v>
      </c>
      <c r="R270" s="569"/>
      <c r="S270" s="568"/>
      <c r="T270" s="339"/>
      <c r="U270" s="339"/>
      <c r="V270" s="507"/>
    </row>
    <row r="271" spans="1:22" s="14" customFormat="1" ht="24" x14ac:dyDescent="0.25">
      <c r="A271" s="710">
        <v>45468</v>
      </c>
      <c r="B271" s="716"/>
      <c r="C271" s="716"/>
      <c r="D271" s="722" t="s">
        <v>7874</v>
      </c>
      <c r="E271" s="730">
        <v>70000</v>
      </c>
      <c r="F271" s="712"/>
      <c r="G271" s="714">
        <f t="shared" si="11"/>
        <v>7477891</v>
      </c>
      <c r="H271" s="725"/>
      <c r="I271" s="710">
        <v>45435</v>
      </c>
      <c r="J271" s="716"/>
      <c r="K271" s="716"/>
      <c r="L271" s="722" t="s">
        <v>7638</v>
      </c>
      <c r="M271" s="712">
        <v>23000</v>
      </c>
      <c r="N271" s="712"/>
      <c r="O271" s="714">
        <f t="shared" si="9"/>
        <v>573089.66999999993</v>
      </c>
      <c r="R271" s="569"/>
      <c r="S271" s="568"/>
      <c r="T271" s="339"/>
      <c r="U271" s="339"/>
      <c r="V271" s="507"/>
    </row>
    <row r="272" spans="1:22" s="14" customFormat="1" x14ac:dyDescent="0.25">
      <c r="A272" s="710">
        <v>45468</v>
      </c>
      <c r="B272" s="716"/>
      <c r="C272" s="716"/>
      <c r="D272" s="722" t="s">
        <v>7873</v>
      </c>
      <c r="E272" s="730">
        <v>30000</v>
      </c>
      <c r="F272" s="712"/>
      <c r="G272" s="714">
        <f t="shared" si="11"/>
        <v>7447891</v>
      </c>
      <c r="H272" s="725"/>
      <c r="I272" s="710">
        <v>45435</v>
      </c>
      <c r="J272" s="716"/>
      <c r="K272" s="716"/>
      <c r="L272" s="724" t="s">
        <v>7197</v>
      </c>
      <c r="M272" s="719">
        <v>6700</v>
      </c>
      <c r="N272" s="712"/>
      <c r="O272" s="714">
        <f t="shared" si="9"/>
        <v>566389.66999999993</v>
      </c>
      <c r="R272" s="569"/>
      <c r="S272" s="568"/>
      <c r="T272" s="339"/>
      <c r="U272" s="339"/>
      <c r="V272" s="507"/>
    </row>
    <row r="273" spans="1:22" s="14" customFormat="1" ht="24" x14ac:dyDescent="0.25">
      <c r="A273" s="710">
        <v>45468</v>
      </c>
      <c r="B273" s="716"/>
      <c r="C273" s="716"/>
      <c r="D273" s="722" t="s">
        <v>7875</v>
      </c>
      <c r="E273" s="730">
        <v>187340</v>
      </c>
      <c r="F273" s="712"/>
      <c r="G273" s="714">
        <f t="shared" si="11"/>
        <v>7260551</v>
      </c>
      <c r="H273" s="725"/>
      <c r="I273" s="710">
        <v>45437</v>
      </c>
      <c r="J273" s="716"/>
      <c r="K273" s="716"/>
      <c r="L273" s="722" t="s">
        <v>7839</v>
      </c>
      <c r="M273" s="712">
        <v>57000</v>
      </c>
      <c r="N273" s="712"/>
      <c r="O273" s="714">
        <f t="shared" si="9"/>
        <v>509389.66999999993</v>
      </c>
      <c r="R273" s="569"/>
      <c r="S273" s="568"/>
      <c r="T273" s="339"/>
      <c r="U273" s="339"/>
      <c r="V273" s="507"/>
    </row>
    <row r="274" spans="1:22" s="14" customFormat="1" ht="24" x14ac:dyDescent="0.25">
      <c r="A274" s="710">
        <v>45469</v>
      </c>
      <c r="B274" s="716"/>
      <c r="C274" s="716"/>
      <c r="D274" s="722" t="s">
        <v>7878</v>
      </c>
      <c r="E274" s="730">
        <v>60000</v>
      </c>
      <c r="F274" s="712"/>
      <c r="G274" s="714">
        <f t="shared" si="11"/>
        <v>7200551</v>
      </c>
      <c r="H274" s="725"/>
      <c r="I274" s="710">
        <v>45441</v>
      </c>
      <c r="J274" s="716"/>
      <c r="K274" s="716"/>
      <c r="L274" s="722" t="s">
        <v>7844</v>
      </c>
      <c r="M274" s="714">
        <v>50000</v>
      </c>
      <c r="N274" s="712"/>
      <c r="O274" s="714">
        <f t="shared" si="9"/>
        <v>459389.66999999993</v>
      </c>
      <c r="R274" s="569"/>
      <c r="S274" s="568"/>
      <c r="T274" s="339"/>
      <c r="U274" s="339"/>
      <c r="V274" s="507"/>
    </row>
    <row r="275" spans="1:22" s="14" customFormat="1" ht="24" x14ac:dyDescent="0.25">
      <c r="A275" s="710">
        <v>45469</v>
      </c>
      <c r="B275" s="716"/>
      <c r="C275" s="716"/>
      <c r="D275" s="722" t="s">
        <v>7879</v>
      </c>
      <c r="E275" s="730">
        <v>44000</v>
      </c>
      <c r="F275" s="712"/>
      <c r="G275" s="714">
        <f t="shared" si="11"/>
        <v>7156551</v>
      </c>
      <c r="H275" s="725"/>
      <c r="I275" s="710">
        <v>45442</v>
      </c>
      <c r="J275" s="716"/>
      <c r="K275" s="716"/>
      <c r="L275" s="722" t="s">
        <v>7718</v>
      </c>
      <c r="M275" s="714">
        <v>18960</v>
      </c>
      <c r="N275" s="712"/>
      <c r="O275" s="714">
        <f t="shared" si="9"/>
        <v>440429.66999999993</v>
      </c>
      <c r="R275" s="569"/>
      <c r="S275" s="568"/>
      <c r="T275" s="339"/>
      <c r="U275" s="339"/>
      <c r="V275" s="507"/>
    </row>
    <row r="276" spans="1:22" s="14" customFormat="1" x14ac:dyDescent="0.25">
      <c r="A276" s="710">
        <v>45469</v>
      </c>
      <c r="B276" s="716"/>
      <c r="C276" s="716"/>
      <c r="D276" s="722" t="s">
        <v>7476</v>
      </c>
      <c r="E276" s="730">
        <v>500000</v>
      </c>
      <c r="F276" s="712"/>
      <c r="G276" s="714">
        <f t="shared" si="11"/>
        <v>6656551</v>
      </c>
      <c r="H276" s="725"/>
      <c r="I276" s="710">
        <v>45442</v>
      </c>
      <c r="J276" s="716"/>
      <c r="K276" s="716"/>
      <c r="L276" s="722" t="s">
        <v>7847</v>
      </c>
      <c r="M276" s="714">
        <v>10000</v>
      </c>
      <c r="N276" s="712"/>
      <c r="O276" s="714">
        <f t="shared" si="9"/>
        <v>430429.66999999993</v>
      </c>
      <c r="R276" s="569"/>
      <c r="S276" s="568"/>
      <c r="T276" s="339"/>
      <c r="U276" s="339"/>
      <c r="V276" s="507"/>
    </row>
    <row r="277" spans="1:22" s="14" customFormat="1" x14ac:dyDescent="0.25">
      <c r="A277" s="710">
        <v>45469</v>
      </c>
      <c r="B277" s="716"/>
      <c r="C277" s="716"/>
      <c r="D277" s="722" t="s">
        <v>7880</v>
      </c>
      <c r="E277" s="712"/>
      <c r="F277" s="712">
        <v>2497821</v>
      </c>
      <c r="G277" s="714">
        <f t="shared" si="11"/>
        <v>9154372</v>
      </c>
      <c r="H277" s="725"/>
      <c r="I277" s="710">
        <v>45445</v>
      </c>
      <c r="J277" s="716"/>
      <c r="K277" s="716"/>
      <c r="L277" s="722" t="s">
        <v>7852</v>
      </c>
      <c r="M277" s="714">
        <v>40000</v>
      </c>
      <c r="N277" s="712"/>
      <c r="O277" s="714">
        <f t="shared" si="9"/>
        <v>390429.66999999993</v>
      </c>
      <c r="R277" s="569"/>
      <c r="S277" s="568"/>
      <c r="T277" s="339"/>
      <c r="U277" s="339"/>
      <c r="V277" s="507"/>
    </row>
    <row r="278" spans="1:22" s="14" customFormat="1" x14ac:dyDescent="0.25">
      <c r="A278" s="710">
        <v>45470</v>
      </c>
      <c r="B278" s="716"/>
      <c r="C278" s="716"/>
      <c r="D278" s="722" t="s">
        <v>7873</v>
      </c>
      <c r="E278" s="730">
        <v>30000</v>
      </c>
      <c r="F278" s="712"/>
      <c r="G278" s="714">
        <f t="shared" si="11"/>
        <v>9124372</v>
      </c>
      <c r="H278" s="725"/>
      <c r="I278" s="710">
        <v>45447</v>
      </c>
      <c r="J278" s="716"/>
      <c r="K278" s="716"/>
      <c r="L278" s="722" t="s">
        <v>7854</v>
      </c>
      <c r="M278" s="714">
        <v>132500</v>
      </c>
      <c r="N278" s="712"/>
      <c r="O278" s="714">
        <f t="shared" si="9"/>
        <v>257929.66999999993</v>
      </c>
      <c r="R278" s="569"/>
      <c r="S278" s="568"/>
      <c r="T278" s="339"/>
      <c r="U278" s="339"/>
      <c r="V278" s="507"/>
    </row>
    <row r="279" spans="1:22" s="14" customFormat="1" ht="24" x14ac:dyDescent="0.25">
      <c r="A279" s="710">
        <v>45470</v>
      </c>
      <c r="B279" s="716"/>
      <c r="C279" s="716"/>
      <c r="D279" s="724" t="s">
        <v>7197</v>
      </c>
      <c r="E279" s="730">
        <v>24978</v>
      </c>
      <c r="F279" s="712"/>
      <c r="G279" s="714">
        <f t="shared" si="11"/>
        <v>9099394</v>
      </c>
      <c r="H279" s="725"/>
      <c r="I279" s="710">
        <v>45451</v>
      </c>
      <c r="J279" s="716"/>
      <c r="K279" s="716"/>
      <c r="L279" s="722" t="s">
        <v>7856</v>
      </c>
      <c r="M279" s="714">
        <v>83000</v>
      </c>
      <c r="N279" s="712"/>
      <c r="O279" s="714">
        <f t="shared" si="9"/>
        <v>174929.66999999993</v>
      </c>
      <c r="R279" s="569"/>
      <c r="S279" s="568"/>
      <c r="T279" s="339"/>
      <c r="U279" s="339"/>
      <c r="V279" s="507"/>
    </row>
    <row r="280" spans="1:22" s="14" customFormat="1" ht="24" x14ac:dyDescent="0.25">
      <c r="A280" s="710">
        <v>45471</v>
      </c>
      <c r="B280" s="716"/>
      <c r="C280" s="716"/>
      <c r="D280" s="722" t="s">
        <v>7858</v>
      </c>
      <c r="E280" s="730">
        <v>500000</v>
      </c>
      <c r="F280" s="712"/>
      <c r="G280" s="714">
        <f t="shared" si="11"/>
        <v>8599394</v>
      </c>
      <c r="H280" s="725"/>
      <c r="I280" s="710">
        <v>45453</v>
      </c>
      <c r="J280" s="716"/>
      <c r="K280" s="716"/>
      <c r="L280" s="722" t="s">
        <v>7718</v>
      </c>
      <c r="M280" s="714">
        <v>10200</v>
      </c>
      <c r="N280" s="712"/>
      <c r="O280" s="714">
        <f t="shared" si="9"/>
        <v>164729.66999999993</v>
      </c>
      <c r="R280" s="569"/>
      <c r="S280" s="568"/>
      <c r="T280" s="339"/>
      <c r="U280" s="339"/>
      <c r="V280" s="507"/>
    </row>
    <row r="281" spans="1:22" s="14" customFormat="1" ht="36" x14ac:dyDescent="0.25">
      <c r="A281" s="710">
        <v>45471</v>
      </c>
      <c r="B281" s="716"/>
      <c r="C281" s="716"/>
      <c r="D281" s="722" t="s">
        <v>7882</v>
      </c>
      <c r="E281" s="730">
        <v>175760</v>
      </c>
      <c r="F281" s="712"/>
      <c r="G281" s="714">
        <f t="shared" si="11"/>
        <v>8423634</v>
      </c>
      <c r="H281" s="725"/>
      <c r="I281" s="710">
        <v>45453</v>
      </c>
      <c r="J281" s="716"/>
      <c r="K281" s="716"/>
      <c r="L281" s="722" t="s">
        <v>7857</v>
      </c>
      <c r="M281" s="714">
        <v>40000</v>
      </c>
      <c r="N281" s="712"/>
      <c r="O281" s="714">
        <f t="shared" si="9"/>
        <v>124729.66999999993</v>
      </c>
      <c r="R281" s="569"/>
      <c r="S281" s="568"/>
      <c r="T281" s="339"/>
      <c r="U281" s="339"/>
      <c r="V281" s="507"/>
    </row>
    <row r="282" spans="1:22" s="14" customFormat="1" ht="24" x14ac:dyDescent="0.25">
      <c r="A282" s="710">
        <v>45471</v>
      </c>
      <c r="B282" s="716"/>
      <c r="C282" s="716"/>
      <c r="D282" s="722" t="s">
        <v>7884</v>
      </c>
      <c r="E282" s="730">
        <v>22500</v>
      </c>
      <c r="F282" s="712"/>
      <c r="G282" s="714">
        <f t="shared" si="11"/>
        <v>8401134</v>
      </c>
      <c r="H282" s="725"/>
      <c r="I282" s="710">
        <v>45455</v>
      </c>
      <c r="J282" s="716"/>
      <c r="K282" s="716"/>
      <c r="L282" s="722" t="s">
        <v>7864</v>
      </c>
      <c r="M282" s="714">
        <v>80000</v>
      </c>
      <c r="N282" s="712"/>
      <c r="O282" s="714">
        <f t="shared" si="9"/>
        <v>44729.669999999925</v>
      </c>
      <c r="R282" s="569"/>
      <c r="S282" s="568"/>
      <c r="T282" s="339"/>
      <c r="U282" s="339"/>
      <c r="V282" s="507"/>
    </row>
    <row r="283" spans="1:22" s="14" customFormat="1" x14ac:dyDescent="0.25">
      <c r="A283" s="710">
        <v>45471</v>
      </c>
      <c r="B283" s="716"/>
      <c r="C283" s="716"/>
      <c r="D283" s="722" t="s">
        <v>7867</v>
      </c>
      <c r="E283" s="730">
        <v>83500</v>
      </c>
      <c r="F283" s="712"/>
      <c r="G283" s="714">
        <f t="shared" si="11"/>
        <v>8317634</v>
      </c>
      <c r="H283" s="725"/>
      <c r="I283" s="710">
        <v>45469</v>
      </c>
      <c r="J283" s="716"/>
      <c r="K283" s="716"/>
      <c r="L283" s="722" t="s">
        <v>7881</v>
      </c>
      <c r="M283" s="714"/>
      <c r="N283" s="739">
        <v>6619389</v>
      </c>
      <c r="O283" s="714">
        <f t="shared" si="9"/>
        <v>6664118.6699999999</v>
      </c>
      <c r="R283" s="569"/>
      <c r="S283" s="568"/>
      <c r="T283" s="339"/>
      <c r="U283" s="339"/>
      <c r="V283" s="507"/>
    </row>
    <row r="284" spans="1:22" s="14" customFormat="1" x14ac:dyDescent="0.25">
      <c r="A284" s="710">
        <v>45471</v>
      </c>
      <c r="B284" s="716"/>
      <c r="C284" s="716"/>
      <c r="D284" s="722" t="s">
        <v>7733</v>
      </c>
      <c r="E284" s="730">
        <v>500000</v>
      </c>
      <c r="F284" s="712"/>
      <c r="G284" s="714">
        <f t="shared" si="11"/>
        <v>7817634</v>
      </c>
      <c r="H284" s="725"/>
      <c r="I284" s="710">
        <v>45471</v>
      </c>
      <c r="J284" s="716"/>
      <c r="K284" s="716"/>
      <c r="L284" s="722" t="s">
        <v>7883</v>
      </c>
      <c r="M284" s="714">
        <v>100000</v>
      </c>
      <c r="N284" s="712"/>
      <c r="O284" s="714">
        <f t="shared" si="9"/>
        <v>6564118.6699999999</v>
      </c>
      <c r="R284" s="569"/>
      <c r="S284" s="568"/>
      <c r="T284" s="339"/>
      <c r="U284" s="339"/>
      <c r="V284" s="507"/>
    </row>
    <row r="285" spans="1:22" s="14" customFormat="1" x14ac:dyDescent="0.25">
      <c r="A285" s="710">
        <v>45472</v>
      </c>
      <c r="B285" s="716"/>
      <c r="C285" s="716"/>
      <c r="D285" s="722" t="s">
        <v>7873</v>
      </c>
      <c r="E285" s="730">
        <v>25000</v>
      </c>
      <c r="F285" s="712"/>
      <c r="G285" s="714">
        <f t="shared" si="11"/>
        <v>7792634</v>
      </c>
      <c r="H285" s="725"/>
      <c r="I285" s="710">
        <v>45471</v>
      </c>
      <c r="J285" s="716"/>
      <c r="K285" s="716"/>
      <c r="L285" s="724" t="s">
        <v>7197</v>
      </c>
      <c r="M285" s="750">
        <v>66000</v>
      </c>
      <c r="N285" s="712"/>
      <c r="O285" s="714">
        <f t="shared" si="9"/>
        <v>6498118.6699999999</v>
      </c>
      <c r="R285" s="569"/>
      <c r="S285" s="568"/>
      <c r="T285" s="339"/>
      <c r="U285" s="339"/>
      <c r="V285" s="507"/>
    </row>
    <row r="286" spans="1:22" s="14" customFormat="1" ht="24" x14ac:dyDescent="0.25">
      <c r="A286" s="710">
        <v>45472</v>
      </c>
      <c r="B286" s="716"/>
      <c r="C286" s="716"/>
      <c r="D286" s="722" t="s">
        <v>7885</v>
      </c>
      <c r="E286" s="730">
        <v>300000</v>
      </c>
      <c r="F286" s="712"/>
      <c r="G286" s="714">
        <f t="shared" si="11"/>
        <v>7492634</v>
      </c>
      <c r="H286" s="725"/>
      <c r="I286" s="710">
        <v>45472</v>
      </c>
      <c r="J286" s="716"/>
      <c r="K286" s="716"/>
      <c r="L286" s="722" t="s">
        <v>7890</v>
      </c>
      <c r="M286" s="714">
        <v>50000</v>
      </c>
      <c r="N286" s="712"/>
      <c r="O286" s="714">
        <f t="shared" si="9"/>
        <v>6448118.6699999999</v>
      </c>
      <c r="P286" s="371"/>
      <c r="R286" s="569"/>
      <c r="S286" s="568"/>
      <c r="T286" s="339"/>
      <c r="U286" s="339"/>
      <c r="V286" s="507"/>
    </row>
    <row r="287" spans="1:22" s="14" customFormat="1" x14ac:dyDescent="0.25">
      <c r="A287" s="710">
        <v>45472</v>
      </c>
      <c r="B287" s="716"/>
      <c r="C287" s="716"/>
      <c r="D287" s="722" t="s">
        <v>7472</v>
      </c>
      <c r="E287" s="712"/>
      <c r="F287" s="712">
        <v>10400000</v>
      </c>
      <c r="G287" s="714">
        <f t="shared" si="11"/>
        <v>17892634</v>
      </c>
      <c r="H287" s="725"/>
      <c r="I287" s="710">
        <v>45472</v>
      </c>
      <c r="J287" s="716"/>
      <c r="K287" s="716"/>
      <c r="L287" s="722" t="s">
        <v>7522</v>
      </c>
      <c r="M287" s="714"/>
      <c r="N287" s="712">
        <v>1421846</v>
      </c>
      <c r="O287" s="714">
        <f t="shared" si="9"/>
        <v>7869964.6699999999</v>
      </c>
      <c r="P287" s="371"/>
      <c r="R287" s="569"/>
      <c r="S287" s="568"/>
      <c r="T287" s="339"/>
      <c r="U287" s="339"/>
      <c r="V287" s="507"/>
    </row>
    <row r="288" spans="1:22" s="14" customFormat="1" x14ac:dyDescent="0.25">
      <c r="A288" s="710">
        <v>45472</v>
      </c>
      <c r="B288" s="716"/>
      <c r="C288" s="716"/>
      <c r="D288" s="724" t="s">
        <v>7197</v>
      </c>
      <c r="E288" s="730">
        <v>104000</v>
      </c>
      <c r="F288" s="712"/>
      <c r="G288" s="714">
        <f t="shared" si="11"/>
        <v>17788634</v>
      </c>
      <c r="H288" s="725"/>
      <c r="I288" s="710">
        <v>45472</v>
      </c>
      <c r="J288" s="716"/>
      <c r="K288" s="716"/>
      <c r="L288" s="724" t="s">
        <v>7197</v>
      </c>
      <c r="M288" s="750">
        <v>14000</v>
      </c>
      <c r="N288" s="712"/>
      <c r="O288" s="714">
        <f t="shared" si="9"/>
        <v>7855964.6699999999</v>
      </c>
      <c r="R288" s="569"/>
      <c r="S288" s="568"/>
      <c r="T288" s="339"/>
      <c r="U288" s="339"/>
      <c r="V288" s="507"/>
    </row>
    <row r="289" spans="1:22" s="14" customFormat="1" ht="24" x14ac:dyDescent="0.25">
      <c r="A289" s="710">
        <v>45474</v>
      </c>
      <c r="B289" s="716"/>
      <c r="C289" s="716"/>
      <c r="D289" s="722" t="s">
        <v>7859</v>
      </c>
      <c r="E289" s="730">
        <v>443500</v>
      </c>
      <c r="F289" s="712"/>
      <c r="G289" s="714">
        <f t="shared" si="11"/>
        <v>17345134</v>
      </c>
      <c r="H289" s="725"/>
      <c r="I289" s="710">
        <v>45472</v>
      </c>
      <c r="J289" s="716"/>
      <c r="K289" s="716"/>
      <c r="L289" s="722" t="s">
        <v>7891</v>
      </c>
      <c r="M289" s="714">
        <v>40000</v>
      </c>
      <c r="N289" s="712"/>
      <c r="O289" s="714">
        <f t="shared" si="9"/>
        <v>7815964.6699999999</v>
      </c>
      <c r="R289" s="569"/>
      <c r="S289" s="568"/>
      <c r="T289" s="339"/>
      <c r="U289" s="339"/>
      <c r="V289" s="507"/>
    </row>
    <row r="290" spans="1:22" s="14" customFormat="1" ht="24" x14ac:dyDescent="0.25">
      <c r="A290" s="710">
        <v>45474</v>
      </c>
      <c r="B290" s="716"/>
      <c r="C290" s="716"/>
      <c r="D290" s="722" t="s">
        <v>7893</v>
      </c>
      <c r="E290" s="730">
        <v>400000</v>
      </c>
      <c r="F290" s="712"/>
      <c r="G290" s="714">
        <f t="shared" si="11"/>
        <v>16945134</v>
      </c>
      <c r="H290" s="725"/>
      <c r="I290" s="710">
        <v>45472</v>
      </c>
      <c r="J290" s="716"/>
      <c r="K290" s="716"/>
      <c r="L290" s="722" t="s">
        <v>7892</v>
      </c>
      <c r="M290" s="714">
        <v>10000</v>
      </c>
      <c r="N290" s="712"/>
      <c r="O290" s="714">
        <f t="shared" si="9"/>
        <v>7805964.6699999999</v>
      </c>
      <c r="R290" s="569"/>
      <c r="S290" s="568"/>
      <c r="T290" s="339"/>
      <c r="U290" s="339"/>
      <c r="V290" s="507"/>
    </row>
    <row r="291" spans="1:22" s="14" customFormat="1" ht="24" x14ac:dyDescent="0.25">
      <c r="A291" s="710">
        <v>45474</v>
      </c>
      <c r="B291" s="716"/>
      <c r="C291" s="716"/>
      <c r="D291" s="722" t="s">
        <v>7894</v>
      </c>
      <c r="E291" s="730">
        <v>450000</v>
      </c>
      <c r="F291" s="712"/>
      <c r="G291" s="714">
        <f t="shared" si="11"/>
        <v>16495134</v>
      </c>
      <c r="H291" s="725"/>
      <c r="I291" s="710">
        <v>45474</v>
      </c>
      <c r="J291" s="716"/>
      <c r="K291" s="716"/>
      <c r="L291" s="722" t="s">
        <v>7913</v>
      </c>
      <c r="M291" s="714">
        <v>100000</v>
      </c>
      <c r="N291" s="712"/>
      <c r="O291" s="714">
        <f t="shared" si="9"/>
        <v>7705964.6699999999</v>
      </c>
      <c r="R291" s="569"/>
      <c r="S291" s="568"/>
      <c r="T291" s="339"/>
      <c r="U291" s="339"/>
      <c r="V291" s="507"/>
    </row>
    <row r="292" spans="1:22" s="14" customFormat="1" x14ac:dyDescent="0.25">
      <c r="A292" s="710">
        <v>45475</v>
      </c>
      <c r="B292" s="716"/>
      <c r="C292" s="716"/>
      <c r="D292" s="722" t="s">
        <v>7898</v>
      </c>
      <c r="E292" s="730">
        <v>500000</v>
      </c>
      <c r="F292" s="712"/>
      <c r="G292" s="714">
        <f t="shared" si="11"/>
        <v>15995134</v>
      </c>
      <c r="H292" s="725"/>
      <c r="I292" s="710">
        <v>45474</v>
      </c>
      <c r="J292" s="716"/>
      <c r="K292" s="716"/>
      <c r="L292" s="722" t="s">
        <v>7726</v>
      </c>
      <c r="M292" s="714">
        <v>1300000</v>
      </c>
      <c r="N292" s="712"/>
      <c r="O292" s="714">
        <f t="shared" si="9"/>
        <v>6405964.6699999999</v>
      </c>
      <c r="R292" s="569"/>
      <c r="S292" s="568"/>
      <c r="T292" s="339"/>
      <c r="U292" s="339"/>
      <c r="V292" s="507"/>
    </row>
    <row r="293" spans="1:22" s="14" customFormat="1" x14ac:dyDescent="0.25">
      <c r="A293" s="710">
        <v>45475</v>
      </c>
      <c r="B293" s="716"/>
      <c r="C293" s="716"/>
      <c r="D293" s="722" t="s">
        <v>7899</v>
      </c>
      <c r="E293" s="730">
        <v>350000</v>
      </c>
      <c r="F293" s="712"/>
      <c r="G293" s="714">
        <f t="shared" si="11"/>
        <v>15645134</v>
      </c>
      <c r="H293" s="725"/>
      <c r="I293" s="710">
        <v>45474</v>
      </c>
      <c r="J293" s="716"/>
      <c r="K293" s="716"/>
      <c r="L293" s="722" t="s">
        <v>7912</v>
      </c>
      <c r="M293" s="714">
        <v>1500000</v>
      </c>
      <c r="N293" s="712"/>
      <c r="O293" s="714">
        <f t="shared" si="9"/>
        <v>4905964.67</v>
      </c>
      <c r="R293" s="569"/>
      <c r="S293" s="568"/>
      <c r="T293" s="339"/>
      <c r="U293" s="339"/>
      <c r="V293" s="507"/>
    </row>
    <row r="294" spans="1:22" s="14" customFormat="1" x14ac:dyDescent="0.25">
      <c r="A294" s="710">
        <v>45475</v>
      </c>
      <c r="B294" s="716"/>
      <c r="C294" s="716"/>
      <c r="D294" s="722" t="s">
        <v>7510</v>
      </c>
      <c r="E294" s="730">
        <v>800000</v>
      </c>
      <c r="F294" s="712"/>
      <c r="G294" s="714">
        <f t="shared" si="11"/>
        <v>14845134</v>
      </c>
      <c r="H294" s="725"/>
      <c r="I294" s="710">
        <v>45475</v>
      </c>
      <c r="J294" s="716"/>
      <c r="K294" s="716"/>
      <c r="L294" s="722" t="s">
        <v>7900</v>
      </c>
      <c r="M294" s="714">
        <v>25000</v>
      </c>
      <c r="N294" s="712"/>
      <c r="O294" s="714">
        <f t="shared" si="9"/>
        <v>4880964.67</v>
      </c>
      <c r="R294" s="569"/>
      <c r="S294" s="568"/>
      <c r="T294" s="339"/>
      <c r="U294" s="339"/>
      <c r="V294" s="507"/>
    </row>
    <row r="295" spans="1:22" s="14" customFormat="1" x14ac:dyDescent="0.25">
      <c r="A295" s="710">
        <v>45475</v>
      </c>
      <c r="B295" s="716"/>
      <c r="C295" s="716"/>
      <c r="D295" s="722" t="s">
        <v>7903</v>
      </c>
      <c r="E295" s="730">
        <v>4500</v>
      </c>
      <c r="F295" s="712"/>
      <c r="G295" s="714">
        <f t="shared" si="11"/>
        <v>14840634</v>
      </c>
      <c r="H295" s="725"/>
      <c r="I295" s="710">
        <v>45475</v>
      </c>
      <c r="J295" s="716"/>
      <c r="K295" s="716"/>
      <c r="L295" s="722" t="s">
        <v>7901</v>
      </c>
      <c r="M295" s="714">
        <v>30000</v>
      </c>
      <c r="N295" s="712"/>
      <c r="O295" s="714">
        <f t="shared" si="9"/>
        <v>4850964.67</v>
      </c>
      <c r="R295" s="569"/>
      <c r="S295" s="568"/>
      <c r="T295" s="339"/>
      <c r="U295" s="339"/>
      <c r="V295" s="507"/>
    </row>
    <row r="296" spans="1:22" s="14" customFormat="1" ht="24" x14ac:dyDescent="0.25">
      <c r="A296" s="710">
        <v>45477</v>
      </c>
      <c r="B296" s="716"/>
      <c r="C296" s="716"/>
      <c r="D296" s="722" t="s">
        <v>7874</v>
      </c>
      <c r="E296" s="730">
        <v>75750</v>
      </c>
      <c r="F296" s="712"/>
      <c r="G296" s="714">
        <f t="shared" si="11"/>
        <v>14764884</v>
      </c>
      <c r="H296" s="725"/>
      <c r="I296" s="710">
        <v>45476</v>
      </c>
      <c r="J296" s="716"/>
      <c r="K296" s="716"/>
      <c r="L296" s="722" t="s">
        <v>7902</v>
      </c>
      <c r="M296" s="714">
        <v>150000</v>
      </c>
      <c r="N296" s="712"/>
      <c r="O296" s="714">
        <f t="shared" si="9"/>
        <v>4700964.67</v>
      </c>
      <c r="R296" s="569"/>
      <c r="S296" s="568"/>
      <c r="T296" s="339"/>
      <c r="U296" s="339"/>
      <c r="V296" s="507"/>
    </row>
    <row r="297" spans="1:22" s="14" customFormat="1" x14ac:dyDescent="0.25">
      <c r="A297" s="710">
        <v>45477</v>
      </c>
      <c r="B297" s="716"/>
      <c r="C297" s="716"/>
      <c r="D297" s="722" t="s">
        <v>7510</v>
      </c>
      <c r="E297" s="730">
        <v>1000000</v>
      </c>
      <c r="F297" s="712"/>
      <c r="G297" s="714">
        <f t="shared" si="11"/>
        <v>13764884</v>
      </c>
      <c r="H297" s="725"/>
      <c r="I297" s="710">
        <v>45476</v>
      </c>
      <c r="J297" s="716"/>
      <c r="K297" s="716"/>
      <c r="L297" s="722" t="s">
        <v>7904</v>
      </c>
      <c r="M297" s="714">
        <v>98000</v>
      </c>
      <c r="N297" s="712"/>
      <c r="O297" s="714">
        <f t="shared" si="9"/>
        <v>4602964.67</v>
      </c>
      <c r="R297" s="569"/>
      <c r="S297" s="568"/>
      <c r="T297" s="339"/>
      <c r="U297" s="339"/>
      <c r="V297" s="507"/>
    </row>
    <row r="298" spans="1:22" s="14" customFormat="1" ht="24" x14ac:dyDescent="0.25">
      <c r="A298" s="710">
        <v>45478</v>
      </c>
      <c r="B298" s="716"/>
      <c r="C298" s="716"/>
      <c r="D298" s="722" t="s">
        <v>7873</v>
      </c>
      <c r="E298" s="730">
        <v>50000</v>
      </c>
      <c r="F298" s="712"/>
      <c r="G298" s="714">
        <f t="shared" si="11"/>
        <v>13714884</v>
      </c>
      <c r="H298" s="725"/>
      <c r="I298" s="710">
        <v>45476</v>
      </c>
      <c r="J298" s="716"/>
      <c r="K298" s="716"/>
      <c r="L298" s="722" t="s">
        <v>7905</v>
      </c>
      <c r="M298" s="714">
        <v>105000</v>
      </c>
      <c r="N298" s="712"/>
      <c r="O298" s="714">
        <f t="shared" si="9"/>
        <v>4497964.67</v>
      </c>
      <c r="R298" s="569"/>
      <c r="S298" s="568"/>
      <c r="T298" s="339"/>
      <c r="U298" s="339"/>
      <c r="V298" s="507"/>
    </row>
    <row r="299" spans="1:22" s="14" customFormat="1" x14ac:dyDescent="0.25">
      <c r="A299" s="710">
        <v>45478</v>
      </c>
      <c r="B299" s="716"/>
      <c r="C299" s="716"/>
      <c r="D299" s="722" t="s">
        <v>7379</v>
      </c>
      <c r="E299" s="730">
        <v>1175000</v>
      </c>
      <c r="F299" s="712"/>
      <c r="G299" s="714">
        <f t="shared" si="11"/>
        <v>12539884</v>
      </c>
      <c r="H299" s="725"/>
      <c r="I299" s="710">
        <v>45477</v>
      </c>
      <c r="J299" s="716"/>
      <c r="K299" s="716"/>
      <c r="L299" s="722" t="s">
        <v>7906</v>
      </c>
      <c r="M299" s="714">
        <v>500000</v>
      </c>
      <c r="N299" s="712"/>
      <c r="O299" s="714">
        <f t="shared" si="9"/>
        <v>3997964.67</v>
      </c>
      <c r="R299" s="569"/>
      <c r="S299" s="568"/>
      <c r="T299" s="339"/>
      <c r="U299" s="339"/>
      <c r="V299" s="507"/>
    </row>
    <row r="300" spans="1:22" s="14" customFormat="1" ht="24" x14ac:dyDescent="0.25">
      <c r="A300" s="710">
        <v>45481</v>
      </c>
      <c r="B300" s="716"/>
      <c r="C300" s="716"/>
      <c r="D300" s="722" t="s">
        <v>7873</v>
      </c>
      <c r="E300" s="730">
        <v>45000</v>
      </c>
      <c r="F300" s="712"/>
      <c r="G300" s="714">
        <f t="shared" si="11"/>
        <v>12494884</v>
      </c>
      <c r="H300" s="725"/>
      <c r="I300" s="710">
        <v>45477</v>
      </c>
      <c r="J300" s="716"/>
      <c r="K300" s="716"/>
      <c r="L300" s="722" t="s">
        <v>7907</v>
      </c>
      <c r="M300" s="714">
        <v>200000</v>
      </c>
      <c r="N300" s="712"/>
      <c r="O300" s="714">
        <f t="shared" si="9"/>
        <v>3797964.67</v>
      </c>
      <c r="R300" s="569"/>
      <c r="S300" s="568"/>
      <c r="T300" s="339"/>
      <c r="U300" s="339"/>
      <c r="V300" s="507"/>
    </row>
    <row r="301" spans="1:22" s="14" customFormat="1" ht="24" x14ac:dyDescent="0.25">
      <c r="A301" s="710">
        <v>45481</v>
      </c>
      <c r="B301" s="716"/>
      <c r="C301" s="716"/>
      <c r="D301" s="722" t="s">
        <v>7917</v>
      </c>
      <c r="E301" s="730">
        <v>105000</v>
      </c>
      <c r="F301" s="712"/>
      <c r="G301" s="714">
        <f t="shared" si="11"/>
        <v>12389884</v>
      </c>
      <c r="H301" s="725"/>
      <c r="I301" s="710">
        <v>45478</v>
      </c>
      <c r="J301" s="716"/>
      <c r="K301" s="716"/>
      <c r="L301" s="722" t="s">
        <v>7906</v>
      </c>
      <c r="M301" s="714">
        <v>300000</v>
      </c>
      <c r="N301" s="712"/>
      <c r="O301" s="714">
        <f t="shared" si="9"/>
        <v>3497964.67</v>
      </c>
      <c r="R301" s="569"/>
      <c r="S301" s="568"/>
      <c r="T301" s="339"/>
      <c r="U301" s="339"/>
      <c r="V301" s="507"/>
    </row>
    <row r="302" spans="1:22" s="14" customFormat="1" x14ac:dyDescent="0.25">
      <c r="A302" s="710">
        <v>45482</v>
      </c>
      <c r="B302" s="716"/>
      <c r="C302" s="716"/>
      <c r="D302" s="722" t="s">
        <v>7919</v>
      </c>
      <c r="E302" s="730">
        <v>98400</v>
      </c>
      <c r="F302" s="712"/>
      <c r="G302" s="714">
        <f t="shared" si="11"/>
        <v>12291484</v>
      </c>
      <c r="H302" s="725"/>
      <c r="I302" s="710">
        <v>45478</v>
      </c>
      <c r="J302" s="716"/>
      <c r="K302" s="716"/>
      <c r="L302" s="722" t="s">
        <v>7906</v>
      </c>
      <c r="M302" s="714">
        <v>100000</v>
      </c>
      <c r="N302" s="712"/>
      <c r="O302" s="714">
        <f t="shared" ref="O302:O391" si="12">N302+O301-M302</f>
        <v>3397964.67</v>
      </c>
      <c r="R302" s="569"/>
      <c r="S302" s="568"/>
      <c r="T302" s="339"/>
      <c r="U302" s="339"/>
      <c r="V302" s="507"/>
    </row>
    <row r="303" spans="1:22" s="14" customFormat="1" x14ac:dyDescent="0.25">
      <c r="A303" s="710">
        <v>45483</v>
      </c>
      <c r="B303" s="716"/>
      <c r="C303" s="716"/>
      <c r="D303" s="722" t="s">
        <v>7873</v>
      </c>
      <c r="E303" s="730">
        <v>100000</v>
      </c>
      <c r="F303" s="712"/>
      <c r="G303" s="714">
        <f t="shared" si="11"/>
        <v>12191484</v>
      </c>
      <c r="H303" s="725"/>
      <c r="I303" s="710">
        <v>45478</v>
      </c>
      <c r="J303" s="716"/>
      <c r="K303" s="716"/>
      <c r="L303" s="722" t="s">
        <v>7908</v>
      </c>
      <c r="M303" s="714">
        <v>200000</v>
      </c>
      <c r="N303" s="712"/>
      <c r="O303" s="714">
        <f t="shared" si="12"/>
        <v>3197964.67</v>
      </c>
      <c r="R303" s="569"/>
      <c r="S303" s="568"/>
      <c r="T303" s="339"/>
      <c r="U303" s="339"/>
      <c r="V303" s="507"/>
    </row>
    <row r="304" spans="1:22" s="14" customFormat="1" x14ac:dyDescent="0.25">
      <c r="A304" s="710">
        <v>45483</v>
      </c>
      <c r="B304" s="716"/>
      <c r="C304" s="716"/>
      <c r="D304" s="722" t="s">
        <v>7921</v>
      </c>
      <c r="E304" s="730">
        <v>34140</v>
      </c>
      <c r="F304" s="712"/>
      <c r="G304" s="714">
        <f t="shared" si="11"/>
        <v>12157344</v>
      </c>
      <c r="H304" s="725"/>
      <c r="I304" s="710">
        <v>45478</v>
      </c>
      <c r="J304" s="716"/>
      <c r="K304" s="716"/>
      <c r="L304" s="722" t="s">
        <v>7909</v>
      </c>
      <c r="M304" s="714">
        <v>115000</v>
      </c>
      <c r="N304" s="712"/>
      <c r="O304" s="714">
        <f t="shared" si="12"/>
        <v>3082964.67</v>
      </c>
      <c r="R304" s="569"/>
      <c r="S304" s="568"/>
      <c r="T304" s="339"/>
      <c r="U304" s="339"/>
      <c r="V304" s="507"/>
    </row>
    <row r="305" spans="1:22" s="14" customFormat="1" x14ac:dyDescent="0.25">
      <c r="A305" s="710">
        <v>45485</v>
      </c>
      <c r="B305" s="716"/>
      <c r="C305" s="716"/>
      <c r="D305" s="722" t="s">
        <v>7871</v>
      </c>
      <c r="E305" s="730">
        <v>105000</v>
      </c>
      <c r="F305" s="712"/>
      <c r="G305" s="714">
        <f t="shared" si="11"/>
        <v>12052344</v>
      </c>
      <c r="H305" s="725"/>
      <c r="I305" s="710">
        <v>45480</v>
      </c>
      <c r="J305" s="716"/>
      <c r="K305" s="716"/>
      <c r="L305" s="722" t="s">
        <v>7910</v>
      </c>
      <c r="M305" s="714">
        <v>949640</v>
      </c>
      <c r="N305" s="712"/>
      <c r="O305" s="714">
        <f t="shared" si="12"/>
        <v>2133324.67</v>
      </c>
      <c r="R305" s="569"/>
      <c r="S305" s="568"/>
      <c r="T305" s="339"/>
      <c r="U305" s="339"/>
      <c r="V305" s="507"/>
    </row>
    <row r="306" spans="1:22" s="14" customFormat="1" ht="24" x14ac:dyDescent="0.25">
      <c r="A306" s="710">
        <v>45485</v>
      </c>
      <c r="B306" s="716"/>
      <c r="C306" s="716"/>
      <c r="D306" s="722" t="s">
        <v>7874</v>
      </c>
      <c r="E306" s="730">
        <v>100000</v>
      </c>
      <c r="F306" s="712"/>
      <c r="G306" s="714">
        <f t="shared" si="11"/>
        <v>11952344</v>
      </c>
      <c r="H306" s="725"/>
      <c r="I306" s="710">
        <v>45481</v>
      </c>
      <c r="J306" s="716"/>
      <c r="K306" s="716"/>
      <c r="L306" s="722" t="s">
        <v>7916</v>
      </c>
      <c r="M306" s="714">
        <v>14500</v>
      </c>
      <c r="N306" s="712"/>
      <c r="O306" s="714">
        <f t="shared" si="12"/>
        <v>2118824.67</v>
      </c>
      <c r="R306" s="569"/>
      <c r="S306" s="568"/>
      <c r="T306" s="339"/>
      <c r="U306" s="339"/>
      <c r="V306" s="507"/>
    </row>
    <row r="307" spans="1:22" s="14" customFormat="1" x14ac:dyDescent="0.25">
      <c r="A307" s="710">
        <v>45485</v>
      </c>
      <c r="B307" s="716"/>
      <c r="C307" s="716"/>
      <c r="D307" s="722" t="s">
        <v>7924</v>
      </c>
      <c r="E307" s="730">
        <v>1000000</v>
      </c>
      <c r="F307" s="712"/>
      <c r="G307" s="714">
        <f t="shared" si="11"/>
        <v>10952344</v>
      </c>
      <c r="H307" s="725"/>
      <c r="I307" s="710">
        <v>45481</v>
      </c>
      <c r="J307" s="716"/>
      <c r="K307" s="716"/>
      <c r="L307" s="722" t="s">
        <v>7769</v>
      </c>
      <c r="M307" s="714"/>
      <c r="N307" s="712">
        <v>1793332</v>
      </c>
      <c r="O307" s="714">
        <f t="shared" si="12"/>
        <v>3912156.67</v>
      </c>
      <c r="R307" s="569"/>
      <c r="S307" s="568"/>
      <c r="T307" s="339"/>
      <c r="U307" s="339"/>
      <c r="V307" s="507"/>
    </row>
    <row r="308" spans="1:22" s="14" customFormat="1" x14ac:dyDescent="0.25">
      <c r="A308" s="710">
        <v>45486</v>
      </c>
      <c r="B308" s="716"/>
      <c r="C308" s="716"/>
      <c r="D308" s="722" t="s">
        <v>7926</v>
      </c>
      <c r="E308" s="730">
        <v>252500</v>
      </c>
      <c r="F308" s="712"/>
      <c r="G308" s="714">
        <f t="shared" si="11"/>
        <v>10699844</v>
      </c>
      <c r="H308" s="725"/>
      <c r="I308" s="710">
        <v>45481</v>
      </c>
      <c r="J308" s="716"/>
      <c r="K308" s="716"/>
      <c r="L308" s="724" t="s">
        <v>7197</v>
      </c>
      <c r="M308" s="750">
        <v>17000</v>
      </c>
      <c r="N308" s="712"/>
      <c r="O308" s="714">
        <f t="shared" si="12"/>
        <v>3895156.67</v>
      </c>
      <c r="R308" s="569"/>
      <c r="S308" s="568"/>
      <c r="T308" s="339"/>
      <c r="U308" s="339"/>
      <c r="V308" s="507"/>
    </row>
    <row r="309" spans="1:22" s="14" customFormat="1" x14ac:dyDescent="0.25">
      <c r="A309" s="710">
        <v>45486</v>
      </c>
      <c r="B309" s="716"/>
      <c r="C309" s="716"/>
      <c r="D309" s="722" t="s">
        <v>7873</v>
      </c>
      <c r="E309" s="730">
        <v>50000</v>
      </c>
      <c r="F309" s="712"/>
      <c r="G309" s="714">
        <f t="shared" si="11"/>
        <v>10649844</v>
      </c>
      <c r="H309" s="725"/>
      <c r="I309" s="710">
        <v>45482</v>
      </c>
      <c r="J309" s="716"/>
      <c r="K309" s="716"/>
      <c r="L309" s="722" t="s">
        <v>7918</v>
      </c>
      <c r="M309" s="714">
        <v>25000</v>
      </c>
      <c r="N309" s="712"/>
      <c r="O309" s="714">
        <f t="shared" si="12"/>
        <v>3870156.67</v>
      </c>
      <c r="R309" s="569"/>
      <c r="S309" s="568"/>
      <c r="T309" s="339"/>
      <c r="U309" s="339"/>
      <c r="V309" s="507"/>
    </row>
    <row r="310" spans="1:22" s="14" customFormat="1" x14ac:dyDescent="0.25">
      <c r="A310" s="710">
        <v>45486</v>
      </c>
      <c r="B310" s="716"/>
      <c r="C310" s="716"/>
      <c r="D310" s="722" t="s">
        <v>7927</v>
      </c>
      <c r="E310" s="730">
        <v>50000</v>
      </c>
      <c r="F310" s="712"/>
      <c r="G310" s="714">
        <f t="shared" si="11"/>
        <v>10599844</v>
      </c>
      <c r="H310" s="725"/>
      <c r="I310" s="710">
        <v>45483</v>
      </c>
      <c r="J310" s="716"/>
      <c r="K310" s="716"/>
      <c r="L310" s="722" t="s">
        <v>7922</v>
      </c>
      <c r="M310" s="714">
        <v>145000</v>
      </c>
      <c r="N310" s="712"/>
      <c r="O310" s="714">
        <f t="shared" si="12"/>
        <v>3725156.67</v>
      </c>
      <c r="R310" s="569"/>
      <c r="S310" s="568"/>
      <c r="T310" s="339"/>
      <c r="U310" s="339"/>
      <c r="V310" s="507"/>
    </row>
    <row r="311" spans="1:22" s="14" customFormat="1" x14ac:dyDescent="0.25">
      <c r="A311" s="710">
        <v>45495</v>
      </c>
      <c r="B311" s="716"/>
      <c r="C311" s="716"/>
      <c r="D311" s="722" t="s">
        <v>7510</v>
      </c>
      <c r="E311" s="730">
        <v>1000000</v>
      </c>
      <c r="F311" s="712"/>
      <c r="G311" s="714">
        <f t="shared" si="11"/>
        <v>9599844</v>
      </c>
      <c r="H311" s="725"/>
      <c r="I311" s="710">
        <v>45484</v>
      </c>
      <c r="J311" s="716"/>
      <c r="K311" s="716"/>
      <c r="L311" s="722" t="s">
        <v>7923</v>
      </c>
      <c r="M311" s="714">
        <v>214000</v>
      </c>
      <c r="N311" s="712"/>
      <c r="O311" s="714">
        <f t="shared" si="12"/>
        <v>3511156.67</v>
      </c>
      <c r="R311" s="569"/>
      <c r="S311" s="568"/>
      <c r="T311" s="339"/>
      <c r="U311" s="339"/>
      <c r="V311" s="507"/>
    </row>
    <row r="312" spans="1:22" s="14" customFormat="1" ht="24" x14ac:dyDescent="0.25">
      <c r="A312" s="710">
        <v>45497</v>
      </c>
      <c r="B312" s="716"/>
      <c r="C312" s="716"/>
      <c r="D312" s="722" t="s">
        <v>7379</v>
      </c>
      <c r="E312" s="730">
        <v>1147000</v>
      </c>
      <c r="F312" s="712"/>
      <c r="G312" s="714">
        <f t="shared" si="11"/>
        <v>8452844</v>
      </c>
      <c r="H312" s="725"/>
      <c r="I312" s="710">
        <v>45485</v>
      </c>
      <c r="J312" s="716"/>
      <c r="K312" s="716"/>
      <c r="L312" s="722" t="s">
        <v>7905</v>
      </c>
      <c r="M312" s="714">
        <v>100000</v>
      </c>
      <c r="N312" s="712"/>
      <c r="O312" s="714">
        <f t="shared" si="12"/>
        <v>3411156.67</v>
      </c>
      <c r="R312" s="569"/>
      <c r="S312" s="568"/>
      <c r="T312" s="339"/>
      <c r="U312" s="339"/>
      <c r="V312" s="507"/>
    </row>
    <row r="313" spans="1:22" s="14" customFormat="1" x14ac:dyDescent="0.25">
      <c r="A313" s="710">
        <v>45497</v>
      </c>
      <c r="B313" s="716"/>
      <c r="C313" s="716"/>
      <c r="D313" s="722" t="s">
        <v>7871</v>
      </c>
      <c r="E313" s="712">
        <v>105000</v>
      </c>
      <c r="F313" s="712"/>
      <c r="G313" s="714">
        <f t="shared" si="11"/>
        <v>8347844</v>
      </c>
      <c r="H313" s="725"/>
      <c r="I313" s="710">
        <v>45486</v>
      </c>
      <c r="J313" s="716"/>
      <c r="K313" s="716"/>
      <c r="L313" s="722" t="s">
        <v>7616</v>
      </c>
      <c r="M313" s="714">
        <v>85000</v>
      </c>
      <c r="N313" s="712"/>
      <c r="O313" s="714">
        <f t="shared" si="12"/>
        <v>3326156.67</v>
      </c>
      <c r="R313" s="569"/>
      <c r="S313" s="568"/>
      <c r="T313" s="339"/>
      <c r="U313" s="339"/>
      <c r="V313" s="507"/>
    </row>
    <row r="314" spans="1:22" s="14" customFormat="1" ht="24" x14ac:dyDescent="0.25">
      <c r="A314" s="710">
        <v>45500</v>
      </c>
      <c r="B314" s="716"/>
      <c r="C314" s="716"/>
      <c r="D314" s="722" t="s">
        <v>7960</v>
      </c>
      <c r="E314" s="712">
        <v>600000</v>
      </c>
      <c r="F314" s="712"/>
      <c r="G314" s="714">
        <f t="shared" si="11"/>
        <v>7747844</v>
      </c>
      <c r="H314" s="725"/>
      <c r="I314" s="710">
        <v>45486</v>
      </c>
      <c r="J314" s="716"/>
      <c r="K314" s="716"/>
      <c r="L314" s="722" t="s">
        <v>7925</v>
      </c>
      <c r="M314" s="714">
        <v>75000</v>
      </c>
      <c r="N314" s="712"/>
      <c r="O314" s="714">
        <f t="shared" si="12"/>
        <v>3251156.67</v>
      </c>
      <c r="R314" s="569"/>
      <c r="S314" s="568"/>
      <c r="T314" s="339"/>
      <c r="U314" s="339"/>
      <c r="V314" s="507"/>
    </row>
    <row r="315" spans="1:22" s="14" customFormat="1" ht="24" x14ac:dyDescent="0.25">
      <c r="A315" s="710">
        <v>45502</v>
      </c>
      <c r="B315" s="716"/>
      <c r="C315" s="716"/>
      <c r="D315" s="722" t="s">
        <v>7873</v>
      </c>
      <c r="E315" s="712">
        <v>50000</v>
      </c>
      <c r="F315" s="712"/>
      <c r="G315" s="714">
        <f t="shared" si="11"/>
        <v>7697844</v>
      </c>
      <c r="H315" s="725"/>
      <c r="I315" s="710">
        <v>45486</v>
      </c>
      <c r="J315" s="716"/>
      <c r="K315" s="716"/>
      <c r="L315" s="722" t="s">
        <v>7930</v>
      </c>
      <c r="M315" s="714">
        <v>90000</v>
      </c>
      <c r="N315" s="712"/>
      <c r="O315" s="714">
        <f t="shared" si="12"/>
        <v>3161156.67</v>
      </c>
      <c r="R315" s="569"/>
      <c r="S315" s="568"/>
      <c r="T315" s="339"/>
      <c r="U315" s="339"/>
      <c r="V315" s="507"/>
    </row>
    <row r="316" spans="1:22" s="14" customFormat="1" x14ac:dyDescent="0.25">
      <c r="A316" s="710">
        <v>45503</v>
      </c>
      <c r="B316" s="716"/>
      <c r="C316" s="716"/>
      <c r="D316" s="722" t="s">
        <v>7961</v>
      </c>
      <c r="E316" s="712">
        <v>1000000</v>
      </c>
      <c r="F316" s="712"/>
      <c r="G316" s="714">
        <f t="shared" si="11"/>
        <v>6697844</v>
      </c>
      <c r="H316" s="725"/>
      <c r="I316" s="710">
        <v>45486</v>
      </c>
      <c r="J316" s="716"/>
      <c r="K316" s="716"/>
      <c r="L316" s="722" t="s">
        <v>7931</v>
      </c>
      <c r="M316" s="714">
        <v>80000</v>
      </c>
      <c r="N316" s="712"/>
      <c r="O316" s="714">
        <f t="shared" si="12"/>
        <v>3081156.67</v>
      </c>
      <c r="R316" s="569"/>
      <c r="S316" s="568"/>
      <c r="T316" s="339"/>
      <c r="U316" s="339"/>
      <c r="V316" s="507"/>
    </row>
    <row r="317" spans="1:22" s="14" customFormat="1" x14ac:dyDescent="0.25">
      <c r="A317" s="710">
        <v>45504</v>
      </c>
      <c r="B317" s="716"/>
      <c r="C317" s="716"/>
      <c r="D317" s="722" t="s">
        <v>7510</v>
      </c>
      <c r="E317" s="712">
        <v>800000</v>
      </c>
      <c r="F317" s="712"/>
      <c r="G317" s="714">
        <f t="shared" si="11"/>
        <v>5897844</v>
      </c>
      <c r="H317" s="725"/>
      <c r="I317" s="710">
        <v>45487</v>
      </c>
      <c r="J317" s="716"/>
      <c r="K317" s="716"/>
      <c r="L317" s="722" t="s">
        <v>7932</v>
      </c>
      <c r="M317" s="714">
        <v>235000</v>
      </c>
      <c r="N317" s="712"/>
      <c r="O317" s="714">
        <f t="shared" si="12"/>
        <v>2846156.67</v>
      </c>
      <c r="R317" s="569"/>
      <c r="S317" s="568"/>
      <c r="T317" s="339"/>
      <c r="U317" s="339"/>
      <c r="V317" s="507"/>
    </row>
    <row r="318" spans="1:22" s="14" customFormat="1" ht="24" x14ac:dyDescent="0.25">
      <c r="A318" s="710">
        <v>45504</v>
      </c>
      <c r="B318" s="716"/>
      <c r="C318" s="716"/>
      <c r="D318" s="722" t="s">
        <v>7966</v>
      </c>
      <c r="E318" s="712">
        <v>500000</v>
      </c>
      <c r="F318" s="712"/>
      <c r="G318" s="714">
        <f t="shared" si="11"/>
        <v>5397844</v>
      </c>
      <c r="H318" s="725"/>
      <c r="I318" s="710">
        <v>45488</v>
      </c>
      <c r="J318" s="716"/>
      <c r="K318" s="716"/>
      <c r="L318" s="722" t="s">
        <v>7913</v>
      </c>
      <c r="M318" s="714">
        <v>50000</v>
      </c>
      <c r="N318" s="712"/>
      <c r="O318" s="714">
        <f t="shared" si="12"/>
        <v>2796156.67</v>
      </c>
      <c r="R318" s="569"/>
      <c r="S318" s="568"/>
      <c r="T318" s="339"/>
      <c r="U318" s="339"/>
      <c r="V318" s="507"/>
    </row>
    <row r="319" spans="1:22" s="14" customFormat="1" ht="24" x14ac:dyDescent="0.25">
      <c r="A319" s="710">
        <v>45504</v>
      </c>
      <c r="B319" s="716"/>
      <c r="C319" s="716"/>
      <c r="D319" s="722" t="s">
        <v>8009</v>
      </c>
      <c r="E319" s="712">
        <v>730000</v>
      </c>
      <c r="F319" s="712"/>
      <c r="G319" s="714">
        <f t="shared" si="11"/>
        <v>4667844</v>
      </c>
      <c r="H319" s="725"/>
      <c r="I319" s="710">
        <v>45488</v>
      </c>
      <c r="J319" s="716"/>
      <c r="K319" s="716"/>
      <c r="L319" s="722" t="s">
        <v>7933</v>
      </c>
      <c r="M319" s="714">
        <v>54750</v>
      </c>
      <c r="N319" s="712"/>
      <c r="O319" s="714">
        <f t="shared" si="12"/>
        <v>2741406.67</v>
      </c>
      <c r="R319" s="569"/>
      <c r="S319" s="568"/>
      <c r="T319" s="339"/>
      <c r="U319" s="339"/>
      <c r="V319" s="507"/>
    </row>
    <row r="320" spans="1:22" s="14" customFormat="1" ht="24" x14ac:dyDescent="0.25">
      <c r="A320" s="710">
        <v>45504</v>
      </c>
      <c r="B320" s="716"/>
      <c r="C320" s="716"/>
      <c r="D320" s="722" t="s">
        <v>8009</v>
      </c>
      <c r="E320" s="712">
        <v>690000</v>
      </c>
      <c r="F320" s="712"/>
      <c r="G320" s="714">
        <f t="shared" si="11"/>
        <v>3977844</v>
      </c>
      <c r="H320" s="725"/>
      <c r="I320" s="710">
        <v>45488</v>
      </c>
      <c r="J320" s="716"/>
      <c r="K320" s="716"/>
      <c r="L320" s="722" t="s">
        <v>7934</v>
      </c>
      <c r="M320" s="714">
        <v>20000</v>
      </c>
      <c r="N320" s="712"/>
      <c r="O320" s="714">
        <f t="shared" si="12"/>
        <v>2721406.67</v>
      </c>
      <c r="R320" s="569"/>
      <c r="S320" s="568"/>
      <c r="T320" s="339"/>
      <c r="U320" s="339"/>
      <c r="V320" s="507"/>
    </row>
    <row r="321" spans="1:22" s="14" customFormat="1" ht="24" x14ac:dyDescent="0.25">
      <c r="A321" s="710">
        <v>45504</v>
      </c>
      <c r="B321" s="716"/>
      <c r="C321" s="716"/>
      <c r="D321" s="722" t="s">
        <v>8009</v>
      </c>
      <c r="E321" s="712">
        <v>400000</v>
      </c>
      <c r="F321" s="712"/>
      <c r="G321" s="714">
        <f t="shared" si="11"/>
        <v>3577844</v>
      </c>
      <c r="H321" s="725"/>
      <c r="I321" s="710">
        <v>45488</v>
      </c>
      <c r="J321" s="716"/>
      <c r="K321" s="716"/>
      <c r="L321" s="722" t="s">
        <v>7935</v>
      </c>
      <c r="M321" s="714">
        <v>25000</v>
      </c>
      <c r="N321" s="712"/>
      <c r="O321" s="714">
        <f t="shared" si="12"/>
        <v>2696406.67</v>
      </c>
      <c r="R321" s="569"/>
      <c r="S321" s="568"/>
      <c r="T321" s="339"/>
      <c r="U321" s="339"/>
      <c r="V321" s="507"/>
    </row>
    <row r="322" spans="1:22" s="14" customFormat="1" x14ac:dyDescent="0.25">
      <c r="A322" s="710">
        <v>45504</v>
      </c>
      <c r="B322" s="716"/>
      <c r="C322" s="716"/>
      <c r="D322" s="722" t="s">
        <v>8009</v>
      </c>
      <c r="E322" s="712">
        <v>680000</v>
      </c>
      <c r="F322" s="712"/>
      <c r="G322" s="714">
        <f t="shared" si="11"/>
        <v>2897844</v>
      </c>
      <c r="H322" s="725"/>
      <c r="I322" s="710">
        <v>45488</v>
      </c>
      <c r="J322" s="716"/>
      <c r="K322" s="716"/>
      <c r="L322" s="722" t="s">
        <v>7936</v>
      </c>
      <c r="M322" s="714">
        <v>100000</v>
      </c>
      <c r="N322" s="712"/>
      <c r="O322" s="714">
        <f t="shared" si="12"/>
        <v>2596406.67</v>
      </c>
      <c r="R322" s="569"/>
      <c r="S322" s="568"/>
      <c r="T322" s="339"/>
      <c r="U322" s="339"/>
      <c r="V322" s="507"/>
    </row>
    <row r="323" spans="1:22" s="14" customFormat="1" x14ac:dyDescent="0.25">
      <c r="A323" s="710">
        <v>45509</v>
      </c>
      <c r="B323" s="716"/>
      <c r="C323" s="716"/>
      <c r="D323" s="722" t="s">
        <v>7379</v>
      </c>
      <c r="E323" s="712">
        <v>500000</v>
      </c>
      <c r="F323" s="712"/>
      <c r="G323" s="714">
        <f t="shared" si="11"/>
        <v>2397844</v>
      </c>
      <c r="H323" s="725"/>
      <c r="I323" s="710">
        <v>45492</v>
      </c>
      <c r="J323" s="716"/>
      <c r="K323" s="716"/>
      <c r="L323" s="722" t="s">
        <v>7937</v>
      </c>
      <c r="M323" s="714">
        <v>760000</v>
      </c>
      <c r="N323" s="712"/>
      <c r="O323" s="714">
        <f t="shared" si="12"/>
        <v>1836406.67</v>
      </c>
      <c r="R323" s="569"/>
      <c r="S323" s="568"/>
      <c r="T323" s="339"/>
      <c r="U323" s="339"/>
      <c r="V323" s="507"/>
    </row>
    <row r="324" spans="1:22" s="14" customFormat="1" ht="24" x14ac:dyDescent="0.25">
      <c r="A324" s="710">
        <v>45509</v>
      </c>
      <c r="B324" s="716"/>
      <c r="C324" s="716"/>
      <c r="D324" s="722" t="s">
        <v>7510</v>
      </c>
      <c r="E324" s="712">
        <v>1350000</v>
      </c>
      <c r="F324" s="712"/>
      <c r="G324" s="714">
        <f t="shared" si="11"/>
        <v>1047844</v>
      </c>
      <c r="H324" s="725"/>
      <c r="I324" s="710">
        <v>45492</v>
      </c>
      <c r="J324" s="716"/>
      <c r="K324" s="716"/>
      <c r="L324" s="722" t="s">
        <v>7913</v>
      </c>
      <c r="M324" s="714">
        <v>25000</v>
      </c>
      <c r="N324" s="712"/>
      <c r="O324" s="714">
        <f t="shared" si="12"/>
        <v>1811406.67</v>
      </c>
      <c r="R324" s="569"/>
      <c r="S324" s="568"/>
      <c r="T324" s="339"/>
      <c r="U324" s="339"/>
      <c r="V324" s="507"/>
    </row>
    <row r="325" spans="1:22" s="14" customFormat="1" x14ac:dyDescent="0.25">
      <c r="A325" s="710">
        <v>45509</v>
      </c>
      <c r="B325" s="716"/>
      <c r="C325" s="716" t="s">
        <v>1935</v>
      </c>
      <c r="D325" s="722" t="s">
        <v>7982</v>
      </c>
      <c r="E325" s="712">
        <v>85600</v>
      </c>
      <c r="F325" s="712"/>
      <c r="G325" s="714">
        <f t="shared" si="11"/>
        <v>962244</v>
      </c>
      <c r="H325" s="725"/>
      <c r="I325" s="710">
        <v>45495</v>
      </c>
      <c r="J325" s="716"/>
      <c r="K325" s="716"/>
      <c r="L325" s="722" t="s">
        <v>7938</v>
      </c>
      <c r="M325" s="714">
        <v>400000</v>
      </c>
      <c r="N325" s="712"/>
      <c r="O325" s="714">
        <f t="shared" si="12"/>
        <v>1411406.67</v>
      </c>
      <c r="P325" s="371"/>
      <c r="R325" s="569"/>
      <c r="S325" s="568"/>
      <c r="T325" s="339"/>
      <c r="U325" s="339"/>
      <c r="V325" s="507"/>
    </row>
    <row r="326" spans="1:22" s="14" customFormat="1" x14ac:dyDescent="0.25">
      <c r="A326" s="710">
        <v>45510</v>
      </c>
      <c r="B326" s="716"/>
      <c r="C326" s="716" t="s">
        <v>8010</v>
      </c>
      <c r="D326" s="722" t="s">
        <v>7510</v>
      </c>
      <c r="E326" s="712">
        <v>200000</v>
      </c>
      <c r="F326" s="712"/>
      <c r="G326" s="714">
        <f t="shared" si="11"/>
        <v>762244</v>
      </c>
      <c r="H326" s="725"/>
      <c r="I326" s="710">
        <v>45495</v>
      </c>
      <c r="J326" s="716"/>
      <c r="K326" s="716"/>
      <c r="L326" s="722" t="s">
        <v>7939</v>
      </c>
      <c r="M326" s="714">
        <v>10000</v>
      </c>
      <c r="N326" s="712"/>
      <c r="O326" s="714">
        <f t="shared" si="12"/>
        <v>1401406.67</v>
      </c>
      <c r="R326" s="569"/>
      <c r="S326" s="568"/>
      <c r="T326" s="339"/>
      <c r="U326" s="339"/>
      <c r="V326" s="507"/>
    </row>
    <row r="327" spans="1:22" s="14" customFormat="1" x14ac:dyDescent="0.25">
      <c r="A327" s="710">
        <v>45510</v>
      </c>
      <c r="B327" s="742"/>
      <c r="C327" s="716" t="s">
        <v>8010</v>
      </c>
      <c r="D327" s="722" t="s">
        <v>7510</v>
      </c>
      <c r="E327" s="712">
        <v>762250</v>
      </c>
      <c r="F327" s="712"/>
      <c r="G327" s="714">
        <v>0</v>
      </c>
      <c r="H327" s="725"/>
      <c r="I327" s="710">
        <v>45495</v>
      </c>
      <c r="J327" s="716"/>
      <c r="K327" s="716"/>
      <c r="L327" s="722" t="s">
        <v>7940</v>
      </c>
      <c r="M327" s="714">
        <v>50000</v>
      </c>
      <c r="N327" s="712"/>
      <c r="O327" s="714">
        <f t="shared" si="12"/>
        <v>1351406.67</v>
      </c>
      <c r="P327" s="371">
        <f>O323+G310</f>
        <v>12436250.67</v>
      </c>
      <c r="R327" s="569"/>
      <c r="S327" s="568"/>
      <c r="T327" s="339"/>
      <c r="U327" s="339"/>
      <c r="V327" s="507"/>
    </row>
    <row r="328" spans="1:22" s="14" customFormat="1" ht="24" x14ac:dyDescent="0.25">
      <c r="A328" s="710">
        <v>45513</v>
      </c>
      <c r="B328" s="716"/>
      <c r="C328" s="716"/>
      <c r="D328" s="722" t="s">
        <v>7977</v>
      </c>
      <c r="E328" s="712"/>
      <c r="F328" s="712">
        <v>926500</v>
      </c>
      <c r="G328" s="714">
        <f t="shared" si="11"/>
        <v>926500</v>
      </c>
      <c r="H328" s="725"/>
      <c r="I328" s="710">
        <v>45496</v>
      </c>
      <c r="J328" s="716"/>
      <c r="K328" s="716"/>
      <c r="L328" s="722" t="s">
        <v>7935</v>
      </c>
      <c r="M328" s="714">
        <v>25000</v>
      </c>
      <c r="N328" s="712"/>
      <c r="O328" s="714">
        <f t="shared" si="12"/>
        <v>1326406.67</v>
      </c>
      <c r="R328" s="569"/>
      <c r="S328" s="568"/>
      <c r="T328" s="339"/>
      <c r="U328" s="339"/>
      <c r="V328" s="507"/>
    </row>
    <row r="329" spans="1:22" s="14" customFormat="1" x14ac:dyDescent="0.25">
      <c r="A329" s="710">
        <v>45513</v>
      </c>
      <c r="B329" s="716"/>
      <c r="C329" s="716"/>
      <c r="D329" s="722" t="s">
        <v>7978</v>
      </c>
      <c r="E329" s="712"/>
      <c r="F329" s="712">
        <v>2000000</v>
      </c>
      <c r="G329" s="714">
        <f t="shared" si="11"/>
        <v>2926500</v>
      </c>
      <c r="H329" s="725"/>
      <c r="I329" s="710">
        <v>45496</v>
      </c>
      <c r="J329" s="716"/>
      <c r="K329" s="716"/>
      <c r="L329" s="722" t="s">
        <v>7942</v>
      </c>
      <c r="M329" s="714">
        <v>17000</v>
      </c>
      <c r="N329" s="712"/>
      <c r="O329" s="714">
        <f t="shared" si="12"/>
        <v>1309406.67</v>
      </c>
      <c r="R329" s="569"/>
      <c r="S329" s="568"/>
      <c r="T329" s="339"/>
      <c r="U329" s="339"/>
      <c r="V329" s="507"/>
    </row>
    <row r="330" spans="1:22" s="14" customFormat="1" ht="24" x14ac:dyDescent="0.25">
      <c r="A330" s="710">
        <v>45513</v>
      </c>
      <c r="B330" s="742"/>
      <c r="C330" s="742"/>
      <c r="D330" s="724" t="s">
        <v>7197</v>
      </c>
      <c r="E330" s="712">
        <v>29265</v>
      </c>
      <c r="F330" s="712"/>
      <c r="G330" s="714">
        <f t="shared" si="11"/>
        <v>2897235</v>
      </c>
      <c r="H330" s="725"/>
      <c r="I330" s="710">
        <v>45497</v>
      </c>
      <c r="J330" s="716"/>
      <c r="K330" s="716"/>
      <c r="L330" s="722" t="s">
        <v>7943</v>
      </c>
      <c r="M330" s="714">
        <v>300000</v>
      </c>
      <c r="N330" s="712"/>
      <c r="O330" s="714">
        <f t="shared" si="12"/>
        <v>1009406.6699999999</v>
      </c>
      <c r="R330" s="569"/>
      <c r="S330" s="568"/>
      <c r="T330" s="339"/>
      <c r="U330" s="339"/>
      <c r="V330" s="507"/>
    </row>
    <row r="331" spans="1:22" s="14" customFormat="1" ht="24" x14ac:dyDescent="0.25">
      <c r="A331" s="710">
        <v>45513</v>
      </c>
      <c r="B331" s="742"/>
      <c r="C331" s="742"/>
      <c r="D331" s="722" t="s">
        <v>7873</v>
      </c>
      <c r="E331" s="712">
        <v>70000</v>
      </c>
      <c r="F331" s="712"/>
      <c r="G331" s="714">
        <f t="shared" si="11"/>
        <v>2827235</v>
      </c>
      <c r="H331" s="725"/>
      <c r="I331" s="710">
        <v>45497</v>
      </c>
      <c r="J331" s="716"/>
      <c r="K331" s="716"/>
      <c r="L331" s="722" t="s">
        <v>7913</v>
      </c>
      <c r="M331" s="714">
        <v>25000</v>
      </c>
      <c r="N331" s="712"/>
      <c r="O331" s="714">
        <f t="shared" si="12"/>
        <v>984406.66999999993</v>
      </c>
      <c r="R331" s="569"/>
      <c r="S331" s="568"/>
      <c r="T331" s="339"/>
      <c r="U331" s="339"/>
      <c r="V331" s="507"/>
    </row>
    <row r="332" spans="1:22" s="14" customFormat="1" ht="24" x14ac:dyDescent="0.25">
      <c r="A332" s="710">
        <v>45513</v>
      </c>
      <c r="B332" s="742" t="s">
        <v>8011</v>
      </c>
      <c r="C332" s="742" t="s">
        <v>8034</v>
      </c>
      <c r="D332" s="722" t="s">
        <v>8033</v>
      </c>
      <c r="E332" s="712">
        <v>32000</v>
      </c>
      <c r="F332" s="712"/>
      <c r="G332" s="714">
        <f t="shared" si="11"/>
        <v>2795235</v>
      </c>
      <c r="H332" s="725"/>
      <c r="I332" s="710">
        <v>45498</v>
      </c>
      <c r="J332" s="716"/>
      <c r="K332" s="716"/>
      <c r="L332" s="722" t="s">
        <v>7944</v>
      </c>
      <c r="M332" s="714">
        <v>375000</v>
      </c>
      <c r="N332" s="712"/>
      <c r="O332" s="714">
        <f t="shared" si="12"/>
        <v>609406.66999999993</v>
      </c>
      <c r="R332" s="569"/>
      <c r="S332" s="568"/>
      <c r="T332" s="339"/>
      <c r="U332" s="339"/>
      <c r="V332" s="507"/>
    </row>
    <row r="333" spans="1:22" s="14" customFormat="1" ht="24" x14ac:dyDescent="0.25">
      <c r="A333" s="710">
        <v>45514</v>
      </c>
      <c r="B333" s="742" t="s">
        <v>8041</v>
      </c>
      <c r="C333" s="742"/>
      <c r="D333" s="722" t="s">
        <v>8035</v>
      </c>
      <c r="E333" s="712">
        <v>20000</v>
      </c>
      <c r="F333" s="712"/>
      <c r="G333" s="714">
        <f t="shared" si="11"/>
        <v>2775235</v>
      </c>
      <c r="H333" s="725"/>
      <c r="I333" s="710">
        <v>45499</v>
      </c>
      <c r="J333" s="716"/>
      <c r="K333" s="716"/>
      <c r="L333" s="722" t="s">
        <v>7945</v>
      </c>
      <c r="M333" s="714">
        <v>400000</v>
      </c>
      <c r="N333" s="712"/>
      <c r="O333" s="714">
        <f t="shared" si="12"/>
        <v>209406.66999999993</v>
      </c>
      <c r="R333" s="569"/>
      <c r="S333" s="568"/>
      <c r="T333" s="339"/>
      <c r="U333" s="339"/>
      <c r="V333" s="507"/>
    </row>
    <row r="334" spans="1:22" s="14" customFormat="1" ht="24" x14ac:dyDescent="0.25">
      <c r="A334" s="710">
        <v>45514</v>
      </c>
      <c r="B334" s="742" t="s">
        <v>8036</v>
      </c>
      <c r="C334" s="742" t="s">
        <v>8036</v>
      </c>
      <c r="D334" s="722" t="s">
        <v>7510</v>
      </c>
      <c r="E334" s="712">
        <v>500000</v>
      </c>
      <c r="F334" s="712"/>
      <c r="G334" s="714">
        <f t="shared" si="11"/>
        <v>2275235</v>
      </c>
      <c r="H334" s="725"/>
      <c r="I334" s="710">
        <v>45502</v>
      </c>
      <c r="J334" s="716"/>
      <c r="K334" s="716"/>
      <c r="L334" s="722" t="s">
        <v>7913</v>
      </c>
      <c r="M334" s="714">
        <v>25000</v>
      </c>
      <c r="N334" s="712"/>
      <c r="O334" s="714">
        <f t="shared" si="12"/>
        <v>184406.66999999993</v>
      </c>
      <c r="R334" s="569"/>
      <c r="S334" s="568"/>
      <c r="T334" s="339"/>
      <c r="U334" s="339"/>
      <c r="V334" s="507"/>
    </row>
    <row r="335" spans="1:22" s="14" customFormat="1" ht="36" x14ac:dyDescent="0.25">
      <c r="A335" s="710">
        <v>45514</v>
      </c>
      <c r="B335" s="742" t="s">
        <v>8041</v>
      </c>
      <c r="C335" s="742" t="s">
        <v>8037</v>
      </c>
      <c r="D335" s="722" t="s">
        <v>8038</v>
      </c>
      <c r="E335" s="712">
        <v>30000</v>
      </c>
      <c r="F335" s="712"/>
      <c r="G335" s="714">
        <f t="shared" si="11"/>
        <v>2245235</v>
      </c>
      <c r="H335" s="725"/>
      <c r="I335" s="710">
        <v>45502</v>
      </c>
      <c r="J335" s="716"/>
      <c r="K335" s="716"/>
      <c r="L335" s="722" t="s">
        <v>7958</v>
      </c>
      <c r="M335" s="714">
        <v>16000</v>
      </c>
      <c r="N335" s="712"/>
      <c r="O335" s="714">
        <f t="shared" si="12"/>
        <v>168406.66999999993</v>
      </c>
      <c r="R335" s="569"/>
      <c r="S335" s="568"/>
      <c r="T335" s="339"/>
      <c r="U335" s="339"/>
      <c r="V335" s="507"/>
    </row>
    <row r="336" spans="1:22" ht="24" x14ac:dyDescent="0.25">
      <c r="A336" s="710">
        <v>45517</v>
      </c>
      <c r="B336" s="742" t="s">
        <v>8011</v>
      </c>
      <c r="C336" s="742" t="s">
        <v>8034</v>
      </c>
      <c r="D336" s="722" t="s">
        <v>8033</v>
      </c>
      <c r="E336" s="712">
        <v>45000</v>
      </c>
      <c r="F336" s="712"/>
      <c r="G336" s="714">
        <f t="shared" si="11"/>
        <v>2200235</v>
      </c>
      <c r="I336" s="710">
        <v>45502</v>
      </c>
      <c r="J336" s="716"/>
      <c r="K336" s="716"/>
      <c r="L336" s="722" t="s">
        <v>7957</v>
      </c>
      <c r="M336" s="714">
        <v>10750</v>
      </c>
      <c r="N336" s="712"/>
      <c r="O336" s="714">
        <f t="shared" si="12"/>
        <v>157656.66999999993</v>
      </c>
      <c r="R336" s="12"/>
      <c r="S336" s="568"/>
      <c r="T336" s="339"/>
      <c r="U336" s="339"/>
      <c r="V336" s="507"/>
    </row>
    <row r="337" spans="1:22" ht="24" x14ac:dyDescent="0.25">
      <c r="A337" s="710">
        <v>45519</v>
      </c>
      <c r="B337" s="742" t="s">
        <v>8036</v>
      </c>
      <c r="C337" s="742" t="s">
        <v>8036</v>
      </c>
      <c r="D337" s="722" t="s">
        <v>7510</v>
      </c>
      <c r="E337" s="712">
        <v>850000</v>
      </c>
      <c r="F337" s="712"/>
      <c r="G337" s="714">
        <f t="shared" si="11"/>
        <v>1350235</v>
      </c>
      <c r="I337" s="710">
        <v>45503</v>
      </c>
      <c r="J337" s="716"/>
      <c r="K337" s="716"/>
      <c r="L337" s="722" t="s">
        <v>7959</v>
      </c>
      <c r="M337" s="714">
        <v>20250</v>
      </c>
      <c r="N337" s="712"/>
      <c r="O337" s="714">
        <f t="shared" si="12"/>
        <v>137406.66999999993</v>
      </c>
      <c r="R337" s="12"/>
      <c r="S337" s="568"/>
      <c r="T337" s="339"/>
      <c r="U337" s="339"/>
      <c r="V337" s="507"/>
    </row>
    <row r="338" spans="1:22" ht="24" x14ac:dyDescent="0.25">
      <c r="A338" s="710">
        <v>45519</v>
      </c>
      <c r="B338" s="742" t="s">
        <v>8085</v>
      </c>
      <c r="C338" s="742" t="s">
        <v>8086</v>
      </c>
      <c r="D338" s="722" t="s">
        <v>8087</v>
      </c>
      <c r="E338" s="712">
        <v>159040</v>
      </c>
      <c r="F338" s="712"/>
      <c r="G338" s="714">
        <f t="shared" si="11"/>
        <v>1191195</v>
      </c>
      <c r="I338" s="710">
        <v>45503</v>
      </c>
      <c r="J338" s="716"/>
      <c r="K338" s="716"/>
      <c r="L338" s="722" t="s">
        <v>7944</v>
      </c>
      <c r="M338" s="714">
        <v>100000</v>
      </c>
      <c r="N338" s="712"/>
      <c r="O338" s="714">
        <f t="shared" si="12"/>
        <v>37406.669999999925</v>
      </c>
      <c r="R338" s="12"/>
      <c r="S338" s="568"/>
      <c r="T338" s="339"/>
      <c r="U338" s="339"/>
      <c r="V338" s="507"/>
    </row>
    <row r="339" spans="1:22" x14ac:dyDescent="0.25">
      <c r="A339" s="710">
        <v>45521</v>
      </c>
      <c r="B339" s="742" t="s">
        <v>8036</v>
      </c>
      <c r="C339" s="742"/>
      <c r="D339" s="722" t="s">
        <v>7510</v>
      </c>
      <c r="E339" s="712">
        <v>650000</v>
      </c>
      <c r="F339" s="712"/>
      <c r="G339" s="714">
        <f t="shared" si="11"/>
        <v>541195</v>
      </c>
      <c r="I339" s="710">
        <v>45503</v>
      </c>
      <c r="J339" s="716"/>
      <c r="K339" s="716"/>
      <c r="L339" s="722" t="s">
        <v>7973</v>
      </c>
      <c r="M339" s="714">
        <v>45000</v>
      </c>
      <c r="N339" s="712"/>
      <c r="O339" s="714">
        <f t="shared" si="12"/>
        <v>-7593.3300000000745</v>
      </c>
      <c r="R339" s="12"/>
      <c r="S339" s="568"/>
      <c r="T339" s="339"/>
      <c r="U339" s="339"/>
      <c r="V339" s="507"/>
    </row>
    <row r="340" spans="1:22" x14ac:dyDescent="0.25">
      <c r="A340" s="710">
        <v>45523</v>
      </c>
      <c r="B340" s="742" t="s">
        <v>8036</v>
      </c>
      <c r="C340" s="742"/>
      <c r="D340" s="722" t="s">
        <v>7510</v>
      </c>
      <c r="E340" s="712">
        <v>541200</v>
      </c>
      <c r="F340" s="712"/>
      <c r="G340" s="714">
        <f t="shared" si="11"/>
        <v>-5</v>
      </c>
      <c r="I340" s="710"/>
      <c r="J340" s="716"/>
      <c r="K340" s="716"/>
      <c r="L340" s="722"/>
      <c r="M340" s="714"/>
      <c r="N340" s="712"/>
      <c r="O340" s="714"/>
      <c r="R340" s="12"/>
      <c r="S340" s="568"/>
      <c r="T340" s="339"/>
      <c r="U340" s="339"/>
      <c r="V340" s="507"/>
    </row>
    <row r="341" spans="1:22" ht="24" x14ac:dyDescent="0.25">
      <c r="A341" s="710">
        <v>45526</v>
      </c>
      <c r="B341" s="742"/>
      <c r="C341" s="742"/>
      <c r="D341" s="722" t="s">
        <v>8081</v>
      </c>
      <c r="E341" s="712"/>
      <c r="F341" s="712">
        <v>6709743</v>
      </c>
      <c r="G341" s="714">
        <f>F341</f>
        <v>6709743</v>
      </c>
      <c r="I341" s="710">
        <v>45503</v>
      </c>
      <c r="J341" s="716"/>
      <c r="K341" s="716"/>
      <c r="L341" s="722" t="s">
        <v>7974</v>
      </c>
      <c r="M341" s="714">
        <v>8800</v>
      </c>
      <c r="N341" s="712"/>
      <c r="O341" s="714">
        <f>N341+O339-M341</f>
        <v>-16393.330000000075</v>
      </c>
      <c r="R341" s="12"/>
      <c r="S341" s="568"/>
      <c r="T341" s="339"/>
      <c r="U341" s="339"/>
      <c r="V341" s="507"/>
    </row>
    <row r="342" spans="1:22" x14ac:dyDescent="0.25">
      <c r="A342" s="710">
        <v>45526</v>
      </c>
      <c r="B342" s="742"/>
      <c r="C342" s="742"/>
      <c r="D342" s="724" t="s">
        <v>7197</v>
      </c>
      <c r="E342" s="712">
        <v>67097</v>
      </c>
      <c r="F342" s="712"/>
      <c r="G342" s="714">
        <f t="shared" si="11"/>
        <v>6642646</v>
      </c>
      <c r="I342" s="710">
        <v>45503</v>
      </c>
      <c r="J342" s="716"/>
      <c r="K342" s="716"/>
      <c r="L342" s="722" t="s">
        <v>7975</v>
      </c>
      <c r="M342" s="714">
        <v>20000</v>
      </c>
      <c r="N342" s="712"/>
      <c r="O342" s="714">
        <f t="shared" si="12"/>
        <v>-36393.330000000075</v>
      </c>
      <c r="R342" s="12"/>
      <c r="S342" s="568"/>
      <c r="T342" s="339"/>
      <c r="U342" s="339"/>
      <c r="V342" s="507"/>
    </row>
    <row r="343" spans="1:22" ht="36" x14ac:dyDescent="0.25">
      <c r="A343" s="710">
        <v>45526</v>
      </c>
      <c r="B343" s="743" t="s">
        <v>8110</v>
      </c>
      <c r="C343" s="742" t="s">
        <v>8026</v>
      </c>
      <c r="D343" s="722" t="s">
        <v>8113</v>
      </c>
      <c r="E343" s="712">
        <v>97400</v>
      </c>
      <c r="F343" s="712"/>
      <c r="G343" s="714">
        <f t="shared" si="11"/>
        <v>6545246</v>
      </c>
      <c r="I343" s="710">
        <v>45503</v>
      </c>
      <c r="J343" s="716"/>
      <c r="K343" s="716"/>
      <c r="L343" s="722" t="s">
        <v>7976</v>
      </c>
      <c r="M343" s="714">
        <v>142000</v>
      </c>
      <c r="N343" s="712"/>
      <c r="O343" s="714">
        <f t="shared" si="12"/>
        <v>-178393.33000000007</v>
      </c>
      <c r="R343" s="12"/>
      <c r="S343" s="568"/>
      <c r="T343" s="339"/>
      <c r="U343" s="339"/>
      <c r="V343" s="507"/>
    </row>
    <row r="344" spans="1:22" s="14" customFormat="1" x14ac:dyDescent="0.25">
      <c r="A344" s="710">
        <v>45527</v>
      </c>
      <c r="B344" s="742"/>
      <c r="C344" s="742"/>
      <c r="D344" s="722" t="s">
        <v>7379</v>
      </c>
      <c r="E344" s="712">
        <v>1000000</v>
      </c>
      <c r="F344" s="712"/>
      <c r="G344" s="714">
        <f t="shared" si="11"/>
        <v>5545246</v>
      </c>
      <c r="H344" s="725"/>
      <c r="I344" s="710">
        <v>45503</v>
      </c>
      <c r="J344" s="716"/>
      <c r="K344" s="716"/>
      <c r="L344" s="722" t="s">
        <v>7522</v>
      </c>
      <c r="M344" s="714"/>
      <c r="N344" s="712">
        <v>2500000</v>
      </c>
      <c r="O344" s="714">
        <f t="shared" si="12"/>
        <v>2321606.67</v>
      </c>
      <c r="R344" s="569"/>
      <c r="S344" s="568"/>
      <c r="T344" s="339"/>
      <c r="U344" s="339"/>
      <c r="V344" s="507"/>
    </row>
    <row r="345" spans="1:22" s="14" customFormat="1" ht="24" x14ac:dyDescent="0.25">
      <c r="A345" s="710">
        <v>45527</v>
      </c>
      <c r="B345" s="742"/>
      <c r="C345" s="742"/>
      <c r="D345" s="722" t="s">
        <v>8115</v>
      </c>
      <c r="E345" s="712">
        <v>125600</v>
      </c>
      <c r="F345" s="712"/>
      <c r="G345" s="714">
        <f t="shared" si="11"/>
        <v>5419646</v>
      </c>
      <c r="H345" s="725"/>
      <c r="I345" s="710">
        <v>45503</v>
      </c>
      <c r="J345" s="716"/>
      <c r="K345" s="716"/>
      <c r="L345" s="724" t="s">
        <v>7197</v>
      </c>
      <c r="M345" s="750">
        <v>25000</v>
      </c>
      <c r="N345" s="712"/>
      <c r="O345" s="714">
        <f t="shared" si="12"/>
        <v>2296606.67</v>
      </c>
      <c r="R345" s="569"/>
      <c r="S345" s="568"/>
      <c r="T345" s="339"/>
      <c r="U345" s="339"/>
      <c r="V345" s="507"/>
    </row>
    <row r="346" spans="1:22" s="14" customFormat="1" ht="24" x14ac:dyDescent="0.25">
      <c r="A346" s="710">
        <v>45527</v>
      </c>
      <c r="B346" s="742" t="s">
        <v>8124</v>
      </c>
      <c r="C346" s="742" t="s">
        <v>8123</v>
      </c>
      <c r="D346" s="722" t="s">
        <v>8122</v>
      </c>
      <c r="E346" s="712">
        <v>500000</v>
      </c>
      <c r="F346" s="712"/>
      <c r="G346" s="714">
        <f t="shared" si="11"/>
        <v>4919646</v>
      </c>
      <c r="H346" s="725"/>
      <c r="I346" s="710">
        <v>45506</v>
      </c>
      <c r="J346" s="716"/>
      <c r="K346" s="716"/>
      <c r="L346" s="722" t="s">
        <v>7913</v>
      </c>
      <c r="M346" s="714">
        <v>50000</v>
      </c>
      <c r="N346" s="712"/>
      <c r="O346" s="714">
        <f t="shared" si="12"/>
        <v>2246606.67</v>
      </c>
      <c r="R346" s="569"/>
      <c r="S346" s="568"/>
      <c r="T346" s="339"/>
      <c r="U346" s="339"/>
      <c r="V346" s="507"/>
    </row>
    <row r="347" spans="1:22" s="14" customFormat="1" x14ac:dyDescent="0.25">
      <c r="A347" s="723"/>
      <c r="B347" s="742"/>
      <c r="C347" s="742"/>
      <c r="D347" s="722"/>
      <c r="E347" s="712"/>
      <c r="F347" s="712"/>
      <c r="G347" s="714"/>
      <c r="H347" s="725"/>
      <c r="I347" s="710">
        <v>45506</v>
      </c>
      <c r="J347" s="716"/>
      <c r="K347" s="716"/>
      <c r="L347" s="722" t="s">
        <v>7972</v>
      </c>
      <c r="M347" s="714">
        <v>250000</v>
      </c>
      <c r="N347" s="712"/>
      <c r="O347" s="714">
        <f t="shared" si="12"/>
        <v>1996606.67</v>
      </c>
      <c r="R347" s="569"/>
      <c r="S347" s="568"/>
      <c r="T347" s="339"/>
      <c r="U347" s="339"/>
      <c r="V347" s="507"/>
    </row>
    <row r="348" spans="1:22" x14ac:dyDescent="0.25">
      <c r="A348" s="740"/>
      <c r="B348" s="748"/>
      <c r="C348" s="748"/>
      <c r="D348" s="720"/>
      <c r="E348" s="712"/>
      <c r="F348" s="712"/>
      <c r="G348" s="714"/>
      <c r="I348" s="710">
        <v>45506</v>
      </c>
      <c r="J348" s="716"/>
      <c r="K348" s="716"/>
      <c r="L348" s="722" t="s">
        <v>7972</v>
      </c>
      <c r="M348" s="714">
        <v>100000</v>
      </c>
      <c r="N348" s="712"/>
      <c r="O348" s="714">
        <f t="shared" si="12"/>
        <v>1896606.67</v>
      </c>
      <c r="R348" s="12"/>
      <c r="S348" s="568"/>
      <c r="T348" s="339"/>
      <c r="U348" s="339"/>
      <c r="V348" s="507"/>
    </row>
    <row r="349" spans="1:22" x14ac:dyDescent="0.25">
      <c r="A349" s="740"/>
      <c r="B349" s="748"/>
      <c r="C349" s="748"/>
      <c r="D349" s="720"/>
      <c r="E349" s="712"/>
      <c r="F349" s="712"/>
      <c r="G349" s="714"/>
      <c r="I349" s="710">
        <v>45507</v>
      </c>
      <c r="J349" s="716"/>
      <c r="K349" s="716"/>
      <c r="L349" s="722" t="s">
        <v>7972</v>
      </c>
      <c r="M349" s="714">
        <v>200000</v>
      </c>
      <c r="N349" s="712"/>
      <c r="O349" s="714">
        <f t="shared" si="12"/>
        <v>1696606.67</v>
      </c>
      <c r="R349" s="12"/>
      <c r="S349" s="568"/>
      <c r="T349" s="339"/>
      <c r="U349" s="339"/>
      <c r="V349" s="507"/>
    </row>
    <row r="350" spans="1:22" ht="24" x14ac:dyDescent="0.25">
      <c r="A350" s="740"/>
      <c r="B350" s="748"/>
      <c r="C350" s="748"/>
      <c r="D350" s="720"/>
      <c r="E350" s="712"/>
      <c r="F350" s="712"/>
      <c r="G350" s="714"/>
      <c r="I350" s="710">
        <v>45507</v>
      </c>
      <c r="J350" s="716"/>
      <c r="K350" s="716"/>
      <c r="L350" s="722" t="s">
        <v>7979</v>
      </c>
      <c r="M350" s="714">
        <v>9770</v>
      </c>
      <c r="N350" s="712"/>
      <c r="O350" s="714">
        <f t="shared" si="12"/>
        <v>1686836.67</v>
      </c>
      <c r="R350" s="12"/>
      <c r="S350" s="568"/>
      <c r="T350" s="339"/>
      <c r="U350" s="339"/>
      <c r="V350" s="507"/>
    </row>
    <row r="351" spans="1:22" ht="24" x14ac:dyDescent="0.25">
      <c r="A351" s="740"/>
      <c r="B351" s="748"/>
      <c r="C351" s="748"/>
      <c r="D351" s="720"/>
      <c r="E351" s="712"/>
      <c r="F351" s="712"/>
      <c r="G351" s="714"/>
      <c r="I351" s="710">
        <v>45507</v>
      </c>
      <c r="J351" s="716"/>
      <c r="K351" s="716"/>
      <c r="L351" s="722" t="s">
        <v>7980</v>
      </c>
      <c r="M351" s="714">
        <v>51000</v>
      </c>
      <c r="N351" s="712"/>
      <c r="O351" s="714">
        <f t="shared" si="12"/>
        <v>1635836.67</v>
      </c>
      <c r="R351" s="12"/>
      <c r="S351" s="568"/>
      <c r="T351" s="339"/>
      <c r="U351" s="339"/>
      <c r="V351" s="507"/>
    </row>
    <row r="352" spans="1:22" ht="24" x14ac:dyDescent="0.25">
      <c r="A352" s="740"/>
      <c r="B352" s="748"/>
      <c r="C352" s="748"/>
      <c r="D352" s="720"/>
      <c r="E352" s="712"/>
      <c r="F352" s="712"/>
      <c r="G352" s="714"/>
      <c r="I352" s="710">
        <v>45507</v>
      </c>
      <c r="J352" s="716"/>
      <c r="K352" s="716"/>
      <c r="L352" s="722" t="s">
        <v>7981</v>
      </c>
      <c r="M352" s="714">
        <v>48000</v>
      </c>
      <c r="N352" s="712"/>
      <c r="O352" s="714">
        <f t="shared" si="12"/>
        <v>1587836.67</v>
      </c>
      <c r="R352" s="12"/>
      <c r="S352" s="568"/>
      <c r="T352" s="339"/>
      <c r="U352" s="339"/>
      <c r="V352" s="507"/>
    </row>
    <row r="353" spans="1:22" x14ac:dyDescent="0.25">
      <c r="A353" s="740"/>
      <c r="B353" s="748"/>
      <c r="C353" s="748"/>
      <c r="D353" s="720"/>
      <c r="E353" s="712"/>
      <c r="F353" s="712"/>
      <c r="G353" s="714"/>
      <c r="I353" s="710">
        <v>45509</v>
      </c>
      <c r="J353" s="716"/>
      <c r="K353" s="716"/>
      <c r="L353" s="722" t="s">
        <v>7985</v>
      </c>
      <c r="M353" s="714">
        <v>300000</v>
      </c>
      <c r="N353" s="712"/>
      <c r="O353" s="714">
        <f t="shared" si="12"/>
        <v>1287836.67</v>
      </c>
      <c r="R353" s="12"/>
      <c r="S353" s="568"/>
      <c r="T353" s="339"/>
      <c r="U353" s="339"/>
      <c r="V353" s="507"/>
    </row>
    <row r="354" spans="1:22" x14ac:dyDescent="0.25">
      <c r="A354" s="740"/>
      <c r="B354" s="748"/>
      <c r="C354" s="748"/>
      <c r="D354" s="720"/>
      <c r="E354" s="712"/>
      <c r="F354" s="712"/>
      <c r="G354" s="714"/>
      <c r="I354" s="710">
        <v>45509</v>
      </c>
      <c r="J354" s="716"/>
      <c r="K354" s="716"/>
      <c r="L354" s="722" t="s">
        <v>7983</v>
      </c>
      <c r="M354" s="714">
        <v>441625</v>
      </c>
      <c r="N354" s="712"/>
      <c r="O354" s="714">
        <f t="shared" si="12"/>
        <v>846211.66999999993</v>
      </c>
      <c r="R354" s="12"/>
      <c r="S354" s="568"/>
      <c r="T354" s="339"/>
      <c r="U354" s="339"/>
      <c r="V354" s="507"/>
    </row>
    <row r="355" spans="1:22" ht="24" x14ac:dyDescent="0.25">
      <c r="A355" s="740"/>
      <c r="B355" s="748"/>
      <c r="C355" s="748"/>
      <c r="D355" s="720"/>
      <c r="E355" s="712"/>
      <c r="F355" s="712"/>
      <c r="G355" s="714"/>
      <c r="I355" s="710">
        <v>45510</v>
      </c>
      <c r="J355" s="716" t="s">
        <v>8003</v>
      </c>
      <c r="K355" s="741" t="s">
        <v>8004</v>
      </c>
      <c r="L355" s="722" t="s">
        <v>7984</v>
      </c>
      <c r="M355" s="714">
        <v>60000</v>
      </c>
      <c r="N355" s="712"/>
      <c r="O355" s="714">
        <f t="shared" si="12"/>
        <v>786211.66999999993</v>
      </c>
      <c r="R355" s="12"/>
      <c r="S355" s="568"/>
      <c r="T355" s="339"/>
      <c r="U355" s="339"/>
      <c r="V355" s="507"/>
    </row>
    <row r="356" spans="1:22" ht="24" x14ac:dyDescent="0.25">
      <c r="A356" s="740"/>
      <c r="B356" s="748"/>
      <c r="C356" s="748"/>
      <c r="D356" s="720"/>
      <c r="E356" s="712"/>
      <c r="F356" s="712"/>
      <c r="G356" s="714"/>
      <c r="I356" s="710">
        <v>45510</v>
      </c>
      <c r="J356" s="742" t="s">
        <v>8011</v>
      </c>
      <c r="K356" s="743" t="s">
        <v>7988</v>
      </c>
      <c r="L356" s="722" t="s">
        <v>7989</v>
      </c>
      <c r="M356" s="714">
        <v>150000</v>
      </c>
      <c r="N356" s="712"/>
      <c r="O356" s="714">
        <f t="shared" si="12"/>
        <v>636211.66999999993</v>
      </c>
      <c r="R356" s="12"/>
      <c r="S356" s="568"/>
      <c r="T356" s="339"/>
      <c r="U356" s="339"/>
      <c r="V356" s="507"/>
    </row>
    <row r="357" spans="1:22" ht="24" x14ac:dyDescent="0.25">
      <c r="A357" s="740"/>
      <c r="B357" s="748"/>
      <c r="C357" s="748"/>
      <c r="D357" s="720"/>
      <c r="E357" s="712"/>
      <c r="F357" s="712"/>
      <c r="G357" s="714"/>
      <c r="I357" s="710">
        <v>45511</v>
      </c>
      <c r="J357" s="742" t="s">
        <v>7986</v>
      </c>
      <c r="K357" s="743" t="s">
        <v>6488</v>
      </c>
      <c r="L357" s="722" t="s">
        <v>7987</v>
      </c>
      <c r="M357" s="714">
        <v>123300</v>
      </c>
      <c r="N357" s="712"/>
      <c r="O357" s="714">
        <f t="shared" si="12"/>
        <v>512911.66999999993</v>
      </c>
      <c r="R357" s="12"/>
      <c r="S357" s="568"/>
      <c r="T357" s="339"/>
      <c r="U357" s="339"/>
      <c r="V357" s="507"/>
    </row>
    <row r="358" spans="1:22" ht="24" x14ac:dyDescent="0.25">
      <c r="A358" s="740"/>
      <c r="B358" s="748"/>
      <c r="C358" s="748"/>
      <c r="D358" s="720"/>
      <c r="E358" s="712"/>
      <c r="F358" s="712"/>
      <c r="G358" s="714"/>
      <c r="I358" s="710">
        <v>45511</v>
      </c>
      <c r="J358" s="742" t="s">
        <v>8014</v>
      </c>
      <c r="K358" s="743" t="s">
        <v>7990</v>
      </c>
      <c r="L358" s="722" t="s">
        <v>7991</v>
      </c>
      <c r="M358" s="714">
        <v>40800</v>
      </c>
      <c r="N358" s="712"/>
      <c r="O358" s="714">
        <f t="shared" si="12"/>
        <v>472111.66999999993</v>
      </c>
      <c r="R358" s="12"/>
      <c r="S358" s="568"/>
      <c r="T358" s="339"/>
      <c r="U358" s="339"/>
      <c r="V358" s="507"/>
    </row>
    <row r="359" spans="1:22" ht="24" x14ac:dyDescent="0.25">
      <c r="A359" s="740"/>
      <c r="B359" s="748"/>
      <c r="C359" s="748"/>
      <c r="D359" s="720"/>
      <c r="E359" s="712"/>
      <c r="F359" s="712"/>
      <c r="G359" s="714"/>
      <c r="I359" s="710">
        <v>45511</v>
      </c>
      <c r="J359" s="743" t="s">
        <v>7992</v>
      </c>
      <c r="K359" s="742" t="s">
        <v>7993</v>
      </c>
      <c r="L359" s="722" t="s">
        <v>7996</v>
      </c>
      <c r="M359" s="714">
        <v>74000</v>
      </c>
      <c r="N359" s="712"/>
      <c r="O359" s="714">
        <f t="shared" si="12"/>
        <v>398111.66999999993</v>
      </c>
      <c r="R359" s="12"/>
      <c r="S359" s="568"/>
      <c r="T359" s="339"/>
      <c r="U359" s="339"/>
      <c r="V359" s="507"/>
    </row>
    <row r="360" spans="1:22" ht="24" x14ac:dyDescent="0.25">
      <c r="A360" s="740"/>
      <c r="B360" s="748"/>
      <c r="C360" s="748"/>
      <c r="D360" s="720"/>
      <c r="E360" s="712"/>
      <c r="F360" s="712"/>
      <c r="G360" s="714"/>
      <c r="I360" s="710">
        <v>45511</v>
      </c>
      <c r="J360" s="742" t="s">
        <v>7994</v>
      </c>
      <c r="K360" s="742" t="s">
        <v>7995</v>
      </c>
      <c r="L360" s="722" t="s">
        <v>7997</v>
      </c>
      <c r="M360" s="714">
        <v>8730</v>
      </c>
      <c r="N360" s="712"/>
      <c r="O360" s="714">
        <f t="shared" si="12"/>
        <v>389381.66999999993</v>
      </c>
      <c r="R360" s="12"/>
      <c r="S360" s="568"/>
      <c r="T360" s="339"/>
      <c r="U360" s="339"/>
      <c r="V360" s="507"/>
    </row>
    <row r="361" spans="1:22" ht="24" x14ac:dyDescent="0.25">
      <c r="A361" s="740"/>
      <c r="B361" s="748"/>
      <c r="C361" s="748"/>
      <c r="D361" s="720"/>
      <c r="E361" s="712"/>
      <c r="F361" s="712"/>
      <c r="G361" s="714"/>
      <c r="I361" s="710">
        <v>45511</v>
      </c>
      <c r="J361" s="742" t="s">
        <v>8012</v>
      </c>
      <c r="K361" s="742" t="s">
        <v>7995</v>
      </c>
      <c r="L361" s="722" t="s">
        <v>7998</v>
      </c>
      <c r="M361" s="714">
        <v>19800</v>
      </c>
      <c r="N361" s="712"/>
      <c r="O361" s="714">
        <f t="shared" si="12"/>
        <v>369581.66999999993</v>
      </c>
      <c r="R361" s="12"/>
      <c r="S361" s="568"/>
      <c r="T361" s="339"/>
      <c r="U361" s="339"/>
      <c r="V361" s="507"/>
    </row>
    <row r="362" spans="1:22" x14ac:dyDescent="0.25">
      <c r="A362" s="740"/>
      <c r="B362" s="748"/>
      <c r="C362" s="748"/>
      <c r="D362" s="720"/>
      <c r="E362" s="712"/>
      <c r="F362" s="712"/>
      <c r="G362" s="714"/>
      <c r="I362" s="710">
        <v>45511</v>
      </c>
      <c r="J362" s="742" t="s">
        <v>7986</v>
      </c>
      <c r="K362" s="742" t="s">
        <v>8000</v>
      </c>
      <c r="L362" s="722" t="s">
        <v>7999</v>
      </c>
      <c r="M362" s="714">
        <v>100000</v>
      </c>
      <c r="N362" s="712"/>
      <c r="O362" s="714">
        <f t="shared" si="12"/>
        <v>269581.66999999993</v>
      </c>
      <c r="R362" s="12"/>
      <c r="S362" s="568"/>
      <c r="T362" s="339"/>
      <c r="U362" s="339"/>
      <c r="V362" s="507"/>
    </row>
    <row r="363" spans="1:22" ht="24" x14ac:dyDescent="0.25">
      <c r="A363" s="740"/>
      <c r="B363" s="748"/>
      <c r="C363" s="748"/>
      <c r="D363" s="720"/>
      <c r="E363" s="712"/>
      <c r="F363" s="712"/>
      <c r="G363" s="714"/>
      <c r="I363" s="710">
        <v>45511</v>
      </c>
      <c r="J363" s="742" t="s">
        <v>8013</v>
      </c>
      <c r="K363" s="742" t="s">
        <v>8002</v>
      </c>
      <c r="L363" s="722" t="s">
        <v>8001</v>
      </c>
      <c r="M363" s="714">
        <v>93000</v>
      </c>
      <c r="N363" s="712"/>
      <c r="O363" s="714">
        <f t="shared" si="12"/>
        <v>176581.66999999993</v>
      </c>
      <c r="R363" s="12"/>
      <c r="S363" s="568"/>
      <c r="T363" s="339"/>
      <c r="U363" s="339"/>
      <c r="V363" s="507"/>
    </row>
    <row r="364" spans="1:22" ht="24" x14ac:dyDescent="0.25">
      <c r="A364" s="740"/>
      <c r="B364" s="748"/>
      <c r="C364" s="748"/>
      <c r="D364" s="720"/>
      <c r="E364" s="712"/>
      <c r="F364" s="712"/>
      <c r="G364" s="714"/>
      <c r="I364" s="710">
        <v>45511</v>
      </c>
      <c r="J364" s="742" t="s">
        <v>8014</v>
      </c>
      <c r="K364" s="742" t="s">
        <v>7995</v>
      </c>
      <c r="L364" s="722" t="s">
        <v>8006</v>
      </c>
      <c r="M364" s="714">
        <v>49350</v>
      </c>
      <c r="N364" s="712"/>
      <c r="O364" s="714">
        <f t="shared" si="12"/>
        <v>127231.66999999993</v>
      </c>
      <c r="R364" s="12"/>
      <c r="S364" s="568"/>
      <c r="T364" s="339"/>
      <c r="U364" s="339"/>
      <c r="V364" s="507"/>
    </row>
    <row r="365" spans="1:22" ht="24" x14ac:dyDescent="0.25">
      <c r="A365" s="740"/>
      <c r="B365" s="748"/>
      <c r="C365" s="748"/>
      <c r="D365" s="720"/>
      <c r="E365" s="712"/>
      <c r="F365" s="712"/>
      <c r="G365" s="714"/>
      <c r="I365" s="710">
        <v>45511</v>
      </c>
      <c r="J365" s="742" t="s">
        <v>7986</v>
      </c>
      <c r="K365" s="742" t="s">
        <v>7995</v>
      </c>
      <c r="L365" s="722" t="s">
        <v>8005</v>
      </c>
      <c r="M365" s="714">
        <v>96668</v>
      </c>
      <c r="N365" s="712"/>
      <c r="O365" s="714">
        <f t="shared" si="12"/>
        <v>30563.669999999925</v>
      </c>
      <c r="R365" s="12"/>
      <c r="S365" s="568"/>
      <c r="T365" s="339"/>
      <c r="U365" s="339"/>
      <c r="V365" s="507"/>
    </row>
    <row r="366" spans="1:22" x14ac:dyDescent="0.25">
      <c r="A366" s="740"/>
      <c r="B366" s="748"/>
      <c r="C366" s="748"/>
      <c r="D366" s="720"/>
      <c r="E366" s="712"/>
      <c r="F366" s="712"/>
      <c r="G366" s="714"/>
      <c r="I366" s="710">
        <v>45511</v>
      </c>
      <c r="J366" s="742"/>
      <c r="K366" s="742"/>
      <c r="L366" s="722" t="s">
        <v>8007</v>
      </c>
      <c r="M366" s="714"/>
      <c r="N366" s="712">
        <v>1958338</v>
      </c>
      <c r="O366" s="714">
        <f t="shared" si="12"/>
        <v>1988901.67</v>
      </c>
      <c r="R366" s="12"/>
      <c r="S366" s="568"/>
      <c r="T366" s="339"/>
      <c r="U366" s="339"/>
      <c r="V366" s="507"/>
    </row>
    <row r="367" spans="1:22" x14ac:dyDescent="0.25">
      <c r="A367" s="740"/>
      <c r="B367" s="748"/>
      <c r="C367" s="748"/>
      <c r="D367" s="720"/>
      <c r="E367" s="712"/>
      <c r="F367" s="712"/>
      <c r="G367" s="714"/>
      <c r="I367" s="710">
        <v>45511</v>
      </c>
      <c r="J367" s="716"/>
      <c r="K367" s="716"/>
      <c r="L367" s="724" t="s">
        <v>7197</v>
      </c>
      <c r="M367" s="750">
        <v>20000</v>
      </c>
      <c r="N367" s="712"/>
      <c r="O367" s="714">
        <f t="shared" si="12"/>
        <v>1968901.67</v>
      </c>
      <c r="R367" s="12"/>
      <c r="S367" s="568"/>
      <c r="T367" s="339"/>
      <c r="U367" s="339"/>
      <c r="V367" s="507"/>
    </row>
    <row r="368" spans="1:22" ht="24" x14ac:dyDescent="0.25">
      <c r="A368" s="740"/>
      <c r="B368" s="748"/>
      <c r="C368" s="748"/>
      <c r="D368" s="720"/>
      <c r="E368" s="712"/>
      <c r="F368" s="712"/>
      <c r="G368" s="714"/>
      <c r="I368" s="710">
        <v>45512</v>
      </c>
      <c r="J368" s="742" t="s">
        <v>8015</v>
      </c>
      <c r="K368" s="742" t="s">
        <v>8016</v>
      </c>
      <c r="L368" s="722" t="s">
        <v>8017</v>
      </c>
      <c r="M368" s="714">
        <v>32000</v>
      </c>
      <c r="N368" s="712"/>
      <c r="O368" s="714">
        <f t="shared" si="12"/>
        <v>1936901.67</v>
      </c>
      <c r="R368" s="12"/>
      <c r="S368" s="568"/>
      <c r="T368" s="339"/>
      <c r="U368" s="339"/>
      <c r="V368" s="507"/>
    </row>
    <row r="369" spans="1:22" ht="24" x14ac:dyDescent="0.25">
      <c r="A369" s="740"/>
      <c r="B369" s="748"/>
      <c r="C369" s="748"/>
      <c r="D369" s="720"/>
      <c r="E369" s="712"/>
      <c r="F369" s="712"/>
      <c r="G369" s="714"/>
      <c r="I369" s="710">
        <v>45512</v>
      </c>
      <c r="J369" s="742" t="s">
        <v>7986</v>
      </c>
      <c r="K369" s="742" t="s">
        <v>7995</v>
      </c>
      <c r="L369" s="722" t="s">
        <v>8019</v>
      </c>
      <c r="M369" s="714">
        <v>34000</v>
      </c>
      <c r="N369" s="712"/>
      <c r="O369" s="714">
        <f t="shared" si="12"/>
        <v>1902901.67</v>
      </c>
      <c r="R369" s="12"/>
      <c r="S369" s="568"/>
      <c r="T369" s="339"/>
      <c r="U369" s="339"/>
      <c r="V369" s="507"/>
    </row>
    <row r="370" spans="1:22" ht="24" x14ac:dyDescent="0.25">
      <c r="A370" s="740"/>
      <c r="B370" s="748"/>
      <c r="C370" s="748"/>
      <c r="D370" s="720"/>
      <c r="E370" s="712"/>
      <c r="F370" s="712"/>
      <c r="G370" s="714"/>
      <c r="I370" s="710">
        <v>45512</v>
      </c>
      <c r="J370" s="742" t="s">
        <v>7986</v>
      </c>
      <c r="K370" s="742" t="s">
        <v>7995</v>
      </c>
      <c r="L370" s="722" t="s">
        <v>8018</v>
      </c>
      <c r="M370" s="714">
        <v>49870</v>
      </c>
      <c r="N370" s="712"/>
      <c r="O370" s="714">
        <f t="shared" si="12"/>
        <v>1853031.67</v>
      </c>
      <c r="R370" s="12"/>
      <c r="S370" s="568"/>
      <c r="T370" s="339"/>
      <c r="U370" s="339"/>
      <c r="V370" s="507"/>
    </row>
    <row r="371" spans="1:22" ht="36" x14ac:dyDescent="0.25">
      <c r="A371" s="740"/>
      <c r="B371" s="748"/>
      <c r="C371" s="748"/>
      <c r="D371" s="720"/>
      <c r="E371" s="712"/>
      <c r="F371" s="712"/>
      <c r="G371" s="714"/>
      <c r="I371" s="710">
        <v>45512</v>
      </c>
      <c r="J371" s="742" t="s">
        <v>8027</v>
      </c>
      <c r="K371" s="742" t="s">
        <v>8026</v>
      </c>
      <c r="L371" s="722" t="s">
        <v>8025</v>
      </c>
      <c r="M371" s="714">
        <v>300000</v>
      </c>
      <c r="N371" s="712"/>
      <c r="O371" s="714">
        <f t="shared" si="12"/>
        <v>1553031.67</v>
      </c>
      <c r="R371" s="12"/>
      <c r="S371" s="568"/>
      <c r="T371" s="339"/>
      <c r="U371" s="339"/>
      <c r="V371" s="507"/>
    </row>
    <row r="372" spans="1:22" ht="24" x14ac:dyDescent="0.25">
      <c r="A372" s="740"/>
      <c r="B372" s="748"/>
      <c r="C372" s="748"/>
      <c r="D372" s="720"/>
      <c r="E372" s="712"/>
      <c r="F372" s="712"/>
      <c r="G372" s="714"/>
      <c r="I372" s="710">
        <v>45512</v>
      </c>
      <c r="J372" s="742" t="s">
        <v>8015</v>
      </c>
      <c r="K372" s="742" t="s">
        <v>8021</v>
      </c>
      <c r="L372" s="722" t="s">
        <v>8020</v>
      </c>
      <c r="M372" s="714">
        <v>42000</v>
      </c>
      <c r="N372" s="712"/>
      <c r="O372" s="714">
        <f t="shared" si="12"/>
        <v>1511031.67</v>
      </c>
      <c r="R372" s="12"/>
      <c r="S372" s="568"/>
      <c r="T372" s="339"/>
      <c r="U372" s="339"/>
      <c r="V372" s="507"/>
    </row>
    <row r="373" spans="1:22" ht="24" x14ac:dyDescent="0.25">
      <c r="A373" s="740"/>
      <c r="B373" s="748"/>
      <c r="C373" s="748"/>
      <c r="D373" s="720"/>
      <c r="E373" s="712"/>
      <c r="F373" s="712"/>
      <c r="G373" s="714"/>
      <c r="I373" s="710">
        <v>45513</v>
      </c>
      <c r="J373" s="742" t="s">
        <v>8039</v>
      </c>
      <c r="K373" s="742" t="s">
        <v>7993</v>
      </c>
      <c r="L373" s="722" t="s">
        <v>8028</v>
      </c>
      <c r="M373" s="714">
        <v>40000</v>
      </c>
      <c r="N373" s="712"/>
      <c r="O373" s="714">
        <f t="shared" si="12"/>
        <v>1471031.67</v>
      </c>
      <c r="R373" s="12"/>
      <c r="S373" s="568"/>
      <c r="T373" s="339"/>
      <c r="U373" s="339"/>
      <c r="V373" s="507"/>
    </row>
    <row r="374" spans="1:22" ht="24" x14ac:dyDescent="0.25">
      <c r="A374" s="740"/>
      <c r="B374" s="748"/>
      <c r="C374" s="748"/>
      <c r="D374" s="720"/>
      <c r="E374" s="712"/>
      <c r="F374" s="712"/>
      <c r="G374" s="714"/>
      <c r="I374" s="710">
        <v>45513</v>
      </c>
      <c r="J374" s="742" t="s">
        <v>8066</v>
      </c>
      <c r="K374" s="742" t="s">
        <v>7995</v>
      </c>
      <c r="L374" s="722" t="s">
        <v>8068</v>
      </c>
      <c r="M374" s="714">
        <v>10500</v>
      </c>
      <c r="N374" s="712"/>
      <c r="O374" s="714">
        <f t="shared" si="12"/>
        <v>1460531.67</v>
      </c>
      <c r="R374" s="12"/>
      <c r="S374" s="568"/>
      <c r="T374" s="339"/>
      <c r="U374" s="339"/>
      <c r="V374" s="507"/>
    </row>
    <row r="375" spans="1:22" x14ac:dyDescent="0.25">
      <c r="A375" s="740"/>
      <c r="B375" s="748"/>
      <c r="C375" s="748"/>
      <c r="D375" s="720"/>
      <c r="E375" s="712"/>
      <c r="F375" s="712"/>
      <c r="G375" s="714"/>
      <c r="I375" s="710">
        <v>45513</v>
      </c>
      <c r="J375" s="742" t="s">
        <v>8015</v>
      </c>
      <c r="K375" s="742" t="s">
        <v>8030</v>
      </c>
      <c r="L375" s="722" t="s">
        <v>8029</v>
      </c>
      <c r="M375" s="714">
        <v>200000</v>
      </c>
      <c r="N375" s="712"/>
      <c r="O375" s="714">
        <f t="shared" si="12"/>
        <v>1260531.67</v>
      </c>
      <c r="R375" s="12"/>
      <c r="S375" s="568"/>
      <c r="T375" s="339"/>
      <c r="U375" s="339"/>
      <c r="V375" s="507"/>
    </row>
    <row r="376" spans="1:22" ht="24" x14ac:dyDescent="0.25">
      <c r="A376" s="740"/>
      <c r="B376" s="748"/>
      <c r="C376" s="748"/>
      <c r="D376" s="720"/>
      <c r="E376" s="712"/>
      <c r="F376" s="712"/>
      <c r="G376" s="714"/>
      <c r="I376" s="710">
        <v>45514</v>
      </c>
      <c r="J376" s="742" t="s">
        <v>8040</v>
      </c>
      <c r="K376" s="742" t="s">
        <v>8031</v>
      </c>
      <c r="L376" s="722" t="s">
        <v>8032</v>
      </c>
      <c r="M376" s="714">
        <v>110550</v>
      </c>
      <c r="N376" s="712"/>
      <c r="O376" s="714">
        <f t="shared" si="12"/>
        <v>1149981.67</v>
      </c>
      <c r="R376" s="12"/>
      <c r="S376" s="568"/>
      <c r="T376" s="339"/>
      <c r="U376" s="339"/>
      <c r="V376" s="507"/>
    </row>
    <row r="377" spans="1:22" x14ac:dyDescent="0.25">
      <c r="A377" s="740"/>
      <c r="B377" s="748"/>
      <c r="C377" s="748"/>
      <c r="D377" s="720"/>
      <c r="E377" s="712"/>
      <c r="F377" s="712"/>
      <c r="G377" s="714"/>
      <c r="I377" s="710">
        <v>45514</v>
      </c>
      <c r="J377" s="742" t="s">
        <v>8042</v>
      </c>
      <c r="K377" s="742" t="s">
        <v>8044</v>
      </c>
      <c r="L377" s="722" t="s">
        <v>8043</v>
      </c>
      <c r="M377" s="714">
        <v>200000</v>
      </c>
      <c r="N377" s="712"/>
      <c r="O377" s="714">
        <f t="shared" si="12"/>
        <v>949981.66999999993</v>
      </c>
      <c r="R377" s="12"/>
      <c r="S377" s="568"/>
      <c r="T377" s="339"/>
      <c r="U377" s="339"/>
      <c r="V377" s="507"/>
    </row>
    <row r="378" spans="1:22" ht="24" x14ac:dyDescent="0.25">
      <c r="A378" s="740"/>
      <c r="B378" s="748"/>
      <c r="C378" s="748"/>
      <c r="D378" s="720"/>
      <c r="E378" s="712"/>
      <c r="F378" s="712"/>
      <c r="G378" s="714"/>
      <c r="I378" s="710">
        <v>45514</v>
      </c>
      <c r="J378" s="742" t="s">
        <v>8041</v>
      </c>
      <c r="K378" s="742" t="s">
        <v>8047</v>
      </c>
      <c r="L378" s="722" t="s">
        <v>8046</v>
      </c>
      <c r="M378" s="714">
        <v>65000</v>
      </c>
      <c r="N378" s="712"/>
      <c r="O378" s="714">
        <f t="shared" si="12"/>
        <v>884981.66999999993</v>
      </c>
      <c r="R378" s="12"/>
      <c r="S378" s="568"/>
      <c r="T378" s="339"/>
      <c r="U378" s="339"/>
      <c r="V378" s="507"/>
    </row>
    <row r="379" spans="1:22" ht="24" x14ac:dyDescent="0.25">
      <c r="A379" s="740"/>
      <c r="B379" s="748"/>
      <c r="C379" s="748"/>
      <c r="D379" s="720"/>
      <c r="E379" s="712"/>
      <c r="F379" s="712"/>
      <c r="G379" s="714"/>
      <c r="I379" s="710">
        <v>45515</v>
      </c>
      <c r="J379" s="742" t="s">
        <v>8050</v>
      </c>
      <c r="K379" s="742" t="s">
        <v>7995</v>
      </c>
      <c r="L379" s="722" t="s">
        <v>8048</v>
      </c>
      <c r="M379" s="714">
        <v>50000</v>
      </c>
      <c r="N379" s="712"/>
      <c r="O379" s="714">
        <f t="shared" si="12"/>
        <v>834981.66999999993</v>
      </c>
      <c r="R379" s="12"/>
      <c r="S379" s="568"/>
      <c r="T379" s="339"/>
      <c r="U379" s="339"/>
      <c r="V379" s="507"/>
    </row>
    <row r="380" spans="1:22" ht="24" x14ac:dyDescent="0.25">
      <c r="A380" s="740"/>
      <c r="B380" s="748"/>
      <c r="C380" s="748"/>
      <c r="D380" s="720"/>
      <c r="E380" s="712"/>
      <c r="F380" s="712"/>
      <c r="G380" s="714"/>
      <c r="I380" s="710">
        <v>45515</v>
      </c>
      <c r="J380" s="743" t="s">
        <v>8045</v>
      </c>
      <c r="K380" s="742" t="s">
        <v>7995</v>
      </c>
      <c r="L380" s="722" t="s">
        <v>8049</v>
      </c>
      <c r="M380" s="714">
        <v>61675</v>
      </c>
      <c r="N380" s="712"/>
      <c r="O380" s="714">
        <f t="shared" si="12"/>
        <v>773306.66999999993</v>
      </c>
      <c r="R380" s="12"/>
      <c r="S380" s="568"/>
      <c r="T380" s="339"/>
      <c r="U380" s="339"/>
      <c r="V380" s="507"/>
    </row>
    <row r="381" spans="1:22" ht="36" x14ac:dyDescent="0.25">
      <c r="A381" s="740"/>
      <c r="B381" s="748"/>
      <c r="C381" s="748"/>
      <c r="D381" s="720"/>
      <c r="E381" s="712"/>
      <c r="F381" s="712"/>
      <c r="G381" s="714"/>
      <c r="I381" s="710">
        <v>45516</v>
      </c>
      <c r="J381" s="742" t="s">
        <v>8051</v>
      </c>
      <c r="K381" s="742" t="s">
        <v>8052</v>
      </c>
      <c r="L381" s="722" t="s">
        <v>8053</v>
      </c>
      <c r="M381" s="714">
        <v>10000</v>
      </c>
      <c r="N381" s="712"/>
      <c r="O381" s="714">
        <f t="shared" si="12"/>
        <v>763306.66999999993</v>
      </c>
      <c r="R381" s="12"/>
      <c r="S381" s="568"/>
      <c r="T381" s="339"/>
      <c r="U381" s="339"/>
      <c r="V381" s="507"/>
    </row>
    <row r="382" spans="1:22" ht="24" x14ac:dyDescent="0.25">
      <c r="A382" s="740"/>
      <c r="B382" s="748"/>
      <c r="C382" s="748"/>
      <c r="D382" s="720"/>
      <c r="E382" s="712"/>
      <c r="F382" s="712"/>
      <c r="G382" s="714"/>
      <c r="I382" s="710">
        <v>45517</v>
      </c>
      <c r="J382" s="742" t="s">
        <v>8064</v>
      </c>
      <c r="K382" s="742" t="s">
        <v>7995</v>
      </c>
      <c r="L382" s="722" t="s">
        <v>8055</v>
      </c>
      <c r="M382" s="714">
        <v>47000</v>
      </c>
      <c r="N382" s="712"/>
      <c r="O382" s="714">
        <f t="shared" si="12"/>
        <v>716306.66999999993</v>
      </c>
      <c r="R382" s="12"/>
      <c r="S382" s="568"/>
      <c r="T382" s="339"/>
      <c r="U382" s="339"/>
      <c r="V382" s="507"/>
    </row>
    <row r="383" spans="1:22" ht="24" x14ac:dyDescent="0.25">
      <c r="A383" s="740"/>
      <c r="B383" s="748"/>
      <c r="C383" s="748"/>
      <c r="D383" s="720"/>
      <c r="E383" s="712"/>
      <c r="F383" s="712"/>
      <c r="G383" s="714"/>
      <c r="I383" s="710">
        <v>45517</v>
      </c>
      <c r="J383" s="742" t="s">
        <v>8065</v>
      </c>
      <c r="K383" s="742" t="s">
        <v>7993</v>
      </c>
      <c r="L383" s="722" t="s">
        <v>8054</v>
      </c>
      <c r="M383" s="714">
        <v>40000</v>
      </c>
      <c r="N383" s="712"/>
      <c r="O383" s="714">
        <f t="shared" si="12"/>
        <v>676306.66999999993</v>
      </c>
      <c r="R383" s="12"/>
      <c r="S383" s="568"/>
      <c r="T383" s="339"/>
      <c r="U383" s="339"/>
      <c r="V383" s="507"/>
    </row>
    <row r="384" spans="1:22" ht="24" x14ac:dyDescent="0.25">
      <c r="A384" s="740"/>
      <c r="B384" s="748"/>
      <c r="C384" s="748"/>
      <c r="D384" s="720"/>
      <c r="E384" s="712"/>
      <c r="F384" s="712"/>
      <c r="G384" s="714"/>
      <c r="I384" s="710">
        <v>45518</v>
      </c>
      <c r="J384" s="742" t="s">
        <v>7986</v>
      </c>
      <c r="K384" s="742" t="s">
        <v>8057</v>
      </c>
      <c r="L384" s="722" t="s">
        <v>8056</v>
      </c>
      <c r="M384" s="714">
        <v>200000</v>
      </c>
      <c r="N384" s="712"/>
      <c r="O384" s="714">
        <f t="shared" si="12"/>
        <v>476306.66999999993</v>
      </c>
      <c r="R384" s="12"/>
      <c r="S384" s="568"/>
      <c r="T384" s="339"/>
      <c r="U384" s="339"/>
      <c r="V384" s="507"/>
    </row>
    <row r="385" spans="1:22" ht="24" x14ac:dyDescent="0.25">
      <c r="A385" s="740"/>
      <c r="B385" s="748"/>
      <c r="C385" s="748"/>
      <c r="D385" s="720"/>
      <c r="E385" s="712"/>
      <c r="F385" s="712"/>
      <c r="G385" s="714"/>
      <c r="I385" s="710">
        <v>45518</v>
      </c>
      <c r="J385" s="742" t="s">
        <v>8066</v>
      </c>
      <c r="K385" s="742" t="s">
        <v>7995</v>
      </c>
      <c r="L385" s="722" t="s">
        <v>8058</v>
      </c>
      <c r="M385" s="714">
        <v>32750</v>
      </c>
      <c r="N385" s="712"/>
      <c r="O385" s="714">
        <f t="shared" si="12"/>
        <v>443556.66999999993</v>
      </c>
      <c r="R385" s="12"/>
      <c r="S385" s="568"/>
      <c r="T385" s="339"/>
      <c r="U385" s="339"/>
      <c r="V385" s="507"/>
    </row>
    <row r="386" spans="1:22" ht="24" x14ac:dyDescent="0.25">
      <c r="A386" s="740"/>
      <c r="B386" s="748"/>
      <c r="C386" s="748"/>
      <c r="D386" s="720"/>
      <c r="E386" s="712"/>
      <c r="F386" s="712"/>
      <c r="G386" s="714"/>
      <c r="I386" s="710">
        <v>45518</v>
      </c>
      <c r="J386" s="742" t="s">
        <v>8041</v>
      </c>
      <c r="K386" s="742" t="s">
        <v>7993</v>
      </c>
      <c r="L386" s="722" t="s">
        <v>8059</v>
      </c>
      <c r="M386" s="714">
        <v>130000</v>
      </c>
      <c r="N386" s="712"/>
      <c r="O386" s="714">
        <f t="shared" si="12"/>
        <v>313556.66999999993</v>
      </c>
      <c r="R386" s="12"/>
      <c r="S386" s="568"/>
      <c r="T386" s="339"/>
      <c r="U386" s="339"/>
      <c r="V386" s="507"/>
    </row>
    <row r="387" spans="1:22" ht="36" x14ac:dyDescent="0.25">
      <c r="A387" s="740"/>
      <c r="B387" s="748"/>
      <c r="C387" s="748"/>
      <c r="D387" s="720"/>
      <c r="E387" s="712"/>
      <c r="F387" s="712"/>
      <c r="G387" s="714"/>
      <c r="I387" s="710">
        <v>45519</v>
      </c>
      <c r="J387" s="742" t="s">
        <v>8066</v>
      </c>
      <c r="K387" s="742" t="s">
        <v>7995</v>
      </c>
      <c r="L387" s="722" t="s">
        <v>8060</v>
      </c>
      <c r="M387" s="714">
        <v>187482</v>
      </c>
      <c r="N387" s="712"/>
      <c r="O387" s="714">
        <f t="shared" si="12"/>
        <v>126074.66999999993</v>
      </c>
      <c r="R387" s="12"/>
      <c r="S387" s="568"/>
      <c r="T387" s="339"/>
      <c r="U387" s="339"/>
      <c r="V387" s="507"/>
    </row>
    <row r="388" spans="1:22" ht="36" x14ac:dyDescent="0.25">
      <c r="A388" s="740"/>
      <c r="B388" s="748"/>
      <c r="C388" s="748"/>
      <c r="D388" s="720"/>
      <c r="E388" s="712"/>
      <c r="F388" s="712"/>
      <c r="G388" s="714"/>
      <c r="I388" s="710">
        <v>45519</v>
      </c>
      <c r="J388" s="742" t="s">
        <v>8066</v>
      </c>
      <c r="K388" s="742" t="s">
        <v>7995</v>
      </c>
      <c r="L388" s="722" t="s">
        <v>8061</v>
      </c>
      <c r="M388" s="714">
        <v>21750</v>
      </c>
      <c r="N388" s="712"/>
      <c r="O388" s="714">
        <f t="shared" si="12"/>
        <v>104324.66999999993</v>
      </c>
      <c r="R388" s="12"/>
      <c r="S388" s="568"/>
      <c r="T388" s="339"/>
      <c r="U388" s="339"/>
      <c r="V388" s="507"/>
    </row>
    <row r="389" spans="1:22" ht="36" x14ac:dyDescent="0.25">
      <c r="A389" s="740"/>
      <c r="B389" s="748"/>
      <c r="C389" s="748"/>
      <c r="D389" s="720"/>
      <c r="E389" s="712"/>
      <c r="F389" s="712"/>
      <c r="G389" s="714"/>
      <c r="I389" s="710">
        <v>45519</v>
      </c>
      <c r="J389" s="742" t="s">
        <v>8040</v>
      </c>
      <c r="K389" s="742" t="s">
        <v>7995</v>
      </c>
      <c r="L389" s="722" t="s">
        <v>8062</v>
      </c>
      <c r="M389" s="714">
        <v>43500</v>
      </c>
      <c r="N389" s="712"/>
      <c r="O389" s="714">
        <f t="shared" si="12"/>
        <v>60824.669999999925</v>
      </c>
      <c r="R389" s="12"/>
      <c r="S389" s="568"/>
      <c r="T389" s="339"/>
      <c r="U389" s="339"/>
      <c r="V389" s="507"/>
    </row>
    <row r="390" spans="1:22" ht="24" x14ac:dyDescent="0.25">
      <c r="A390" s="740"/>
      <c r="B390" s="748"/>
      <c r="C390" s="748"/>
      <c r="D390" s="720"/>
      <c r="E390" s="712"/>
      <c r="F390" s="712"/>
      <c r="G390" s="714"/>
      <c r="I390" s="710">
        <v>45519</v>
      </c>
      <c r="J390" s="742" t="s">
        <v>8041</v>
      </c>
      <c r="K390" s="742" t="s">
        <v>7995</v>
      </c>
      <c r="L390" s="722" t="s">
        <v>8063</v>
      </c>
      <c r="M390" s="714">
        <v>31500</v>
      </c>
      <c r="N390" s="712"/>
      <c r="O390" s="714">
        <f t="shared" si="12"/>
        <v>29324.669999999925</v>
      </c>
      <c r="R390" s="12"/>
      <c r="S390" s="568"/>
      <c r="T390" s="339"/>
      <c r="U390" s="339"/>
      <c r="V390" s="507"/>
    </row>
    <row r="391" spans="1:22" ht="24" x14ac:dyDescent="0.25">
      <c r="A391" s="740"/>
      <c r="B391" s="748"/>
      <c r="C391" s="748"/>
      <c r="D391" s="720"/>
      <c r="E391" s="712"/>
      <c r="F391" s="712"/>
      <c r="G391" s="714"/>
      <c r="I391" s="710">
        <v>45520</v>
      </c>
      <c r="J391" s="742" t="s">
        <v>8066</v>
      </c>
      <c r="K391" s="742" t="s">
        <v>7995</v>
      </c>
      <c r="L391" s="722" t="s">
        <v>8067</v>
      </c>
      <c r="M391" s="714">
        <v>100000</v>
      </c>
      <c r="N391" s="712"/>
      <c r="O391" s="714">
        <f t="shared" si="12"/>
        <v>-70675.330000000075</v>
      </c>
      <c r="R391" s="12"/>
      <c r="S391" s="568"/>
      <c r="T391" s="339"/>
      <c r="U391" s="339"/>
      <c r="V391" s="507"/>
    </row>
    <row r="392" spans="1:22" ht="36" x14ac:dyDescent="0.25">
      <c r="A392" s="740"/>
      <c r="B392" s="748"/>
      <c r="C392" s="748"/>
      <c r="D392" s="720"/>
      <c r="E392" s="712"/>
      <c r="F392" s="712"/>
      <c r="G392" s="714"/>
      <c r="I392" s="710">
        <v>45520</v>
      </c>
      <c r="J392" s="742" t="s">
        <v>8039</v>
      </c>
      <c r="K392" s="742" t="s">
        <v>7995</v>
      </c>
      <c r="L392" s="722" t="s">
        <v>8069</v>
      </c>
      <c r="M392" s="712">
        <v>56026</v>
      </c>
      <c r="N392" s="712"/>
      <c r="O392" s="714">
        <f t="shared" ref="O392" si="13">N392+O391-M392</f>
        <v>-126701.33000000007</v>
      </c>
      <c r="R392" s="12"/>
      <c r="S392" s="568"/>
      <c r="T392" s="339"/>
      <c r="U392" s="339"/>
      <c r="V392" s="507"/>
    </row>
    <row r="393" spans="1:22" ht="24" x14ac:dyDescent="0.25">
      <c r="A393" s="740"/>
      <c r="B393" s="748"/>
      <c r="C393" s="748"/>
      <c r="D393" s="720"/>
      <c r="E393" s="712"/>
      <c r="F393" s="712"/>
      <c r="G393" s="714"/>
      <c r="I393" s="710">
        <v>45520</v>
      </c>
      <c r="J393" s="742" t="s">
        <v>8041</v>
      </c>
      <c r="K393" s="742" t="s">
        <v>7995</v>
      </c>
      <c r="L393" s="722" t="s">
        <v>8070</v>
      </c>
      <c r="M393" s="712">
        <v>63720</v>
      </c>
      <c r="N393" s="712"/>
      <c r="O393" s="714">
        <f t="shared" ref="O393:O422" si="14">N393+O392-M393</f>
        <v>-190421.33000000007</v>
      </c>
      <c r="R393" s="12"/>
      <c r="S393" s="568"/>
      <c r="T393" s="339"/>
      <c r="U393" s="339"/>
      <c r="V393" s="507"/>
    </row>
    <row r="394" spans="1:22" ht="36" x14ac:dyDescent="0.25">
      <c r="A394" s="740"/>
      <c r="B394" s="748"/>
      <c r="C394" s="748"/>
      <c r="D394" s="720"/>
      <c r="E394" s="712"/>
      <c r="F394" s="712"/>
      <c r="G394" s="714"/>
      <c r="I394" s="710">
        <v>45520</v>
      </c>
      <c r="J394" s="742" t="s">
        <v>8040</v>
      </c>
      <c r="K394" s="742" t="s">
        <v>7995</v>
      </c>
      <c r="L394" s="722" t="s">
        <v>8071</v>
      </c>
      <c r="M394" s="712">
        <v>50000</v>
      </c>
      <c r="N394" s="712"/>
      <c r="O394" s="714">
        <f t="shared" si="14"/>
        <v>-240421.33000000007</v>
      </c>
      <c r="R394" s="12"/>
      <c r="S394" s="568"/>
      <c r="T394" s="339"/>
      <c r="U394" s="339"/>
      <c r="V394" s="507"/>
    </row>
    <row r="395" spans="1:22" ht="24" x14ac:dyDescent="0.25">
      <c r="A395" s="740"/>
      <c r="B395" s="748"/>
      <c r="C395" s="748"/>
      <c r="D395" s="720"/>
      <c r="E395" s="712"/>
      <c r="F395" s="712"/>
      <c r="G395" s="714"/>
      <c r="I395" s="710">
        <v>45521</v>
      </c>
      <c r="J395" s="743" t="s">
        <v>8072</v>
      </c>
      <c r="K395" s="742" t="s">
        <v>7995</v>
      </c>
      <c r="L395" s="722" t="s">
        <v>8073</v>
      </c>
      <c r="M395" s="712">
        <v>51000</v>
      </c>
      <c r="N395" s="712"/>
      <c r="O395" s="714">
        <f t="shared" si="14"/>
        <v>-291421.33000000007</v>
      </c>
      <c r="R395" s="12"/>
      <c r="S395" s="568"/>
      <c r="T395" s="339"/>
      <c r="U395" s="339"/>
      <c r="V395" s="507"/>
    </row>
    <row r="396" spans="1:22" ht="36" x14ac:dyDescent="0.25">
      <c r="A396" s="740"/>
      <c r="B396" s="748"/>
      <c r="C396" s="748"/>
      <c r="D396" s="720"/>
      <c r="E396" s="712"/>
      <c r="F396" s="712"/>
      <c r="G396" s="714"/>
      <c r="I396" s="710">
        <v>45521</v>
      </c>
      <c r="J396" s="743" t="s">
        <v>8072</v>
      </c>
      <c r="K396" s="742" t="s">
        <v>7995</v>
      </c>
      <c r="L396" s="722" t="s">
        <v>8075</v>
      </c>
      <c r="M396" s="712">
        <v>143550</v>
      </c>
      <c r="N396" s="712"/>
      <c r="O396" s="714">
        <f t="shared" si="14"/>
        <v>-434971.33000000007</v>
      </c>
      <c r="R396" s="12"/>
      <c r="S396" s="568"/>
      <c r="T396" s="339"/>
      <c r="U396" s="339"/>
      <c r="V396" s="507"/>
    </row>
    <row r="397" spans="1:22" ht="36" x14ac:dyDescent="0.25">
      <c r="A397" s="740"/>
      <c r="B397" s="748"/>
      <c r="C397" s="748"/>
      <c r="D397" s="720"/>
      <c r="E397" s="712"/>
      <c r="F397" s="712"/>
      <c r="G397" s="714"/>
      <c r="I397" s="710">
        <v>45521</v>
      </c>
      <c r="J397" s="743" t="s">
        <v>8074</v>
      </c>
      <c r="K397" s="742" t="s">
        <v>7995</v>
      </c>
      <c r="L397" s="722" t="s">
        <v>8076</v>
      </c>
      <c r="M397" s="712">
        <v>164715</v>
      </c>
      <c r="N397" s="712"/>
      <c r="O397" s="714">
        <f t="shared" si="14"/>
        <v>-599686.33000000007</v>
      </c>
      <c r="R397" s="12"/>
      <c r="S397" s="568"/>
      <c r="T397" s="339"/>
      <c r="U397" s="339"/>
      <c r="V397" s="507"/>
    </row>
    <row r="398" spans="1:22" ht="48" x14ac:dyDescent="0.25">
      <c r="A398" s="740"/>
      <c r="B398" s="748"/>
      <c r="C398" s="748"/>
      <c r="D398" s="720"/>
      <c r="E398" s="712"/>
      <c r="F398" s="712"/>
      <c r="G398" s="714"/>
      <c r="I398" s="710">
        <v>45521</v>
      </c>
      <c r="J398" s="742" t="s">
        <v>8077</v>
      </c>
      <c r="K398" s="742" t="s">
        <v>8078</v>
      </c>
      <c r="L398" s="722" t="s">
        <v>8079</v>
      </c>
      <c r="M398" s="712">
        <v>121520</v>
      </c>
      <c r="N398" s="712"/>
      <c r="O398" s="714">
        <f t="shared" si="14"/>
        <v>-721206.33000000007</v>
      </c>
      <c r="R398" s="12"/>
      <c r="S398" s="568"/>
      <c r="T398" s="339"/>
      <c r="U398" s="339"/>
      <c r="V398" s="507"/>
    </row>
    <row r="399" spans="1:22" ht="36" x14ac:dyDescent="0.25">
      <c r="A399" s="740"/>
      <c r="B399" s="748"/>
      <c r="C399" s="748"/>
      <c r="D399" s="720"/>
      <c r="E399" s="712"/>
      <c r="F399" s="712"/>
      <c r="G399" s="714"/>
      <c r="I399" s="710">
        <v>45521</v>
      </c>
      <c r="J399" s="742" t="s">
        <v>8011</v>
      </c>
      <c r="K399" s="742" t="s">
        <v>7995</v>
      </c>
      <c r="L399" s="722" t="s">
        <v>8080</v>
      </c>
      <c r="M399" s="712">
        <v>18000</v>
      </c>
      <c r="N399" s="712"/>
      <c r="O399" s="714">
        <f t="shared" si="14"/>
        <v>-739206.33000000007</v>
      </c>
      <c r="R399" s="12"/>
      <c r="S399" s="568"/>
      <c r="T399" s="339"/>
      <c r="U399" s="339"/>
      <c r="V399" s="507"/>
    </row>
    <row r="400" spans="1:22" x14ac:dyDescent="0.25">
      <c r="A400" s="740"/>
      <c r="B400" s="748"/>
      <c r="C400" s="748"/>
      <c r="D400" s="720"/>
      <c r="E400" s="712"/>
      <c r="F400" s="712"/>
      <c r="G400" s="714"/>
      <c r="I400" s="710">
        <v>45521</v>
      </c>
      <c r="J400" s="742"/>
      <c r="K400" s="742"/>
      <c r="L400" s="722" t="s">
        <v>7522</v>
      </c>
      <c r="M400" s="712"/>
      <c r="N400" s="712">
        <v>3000000</v>
      </c>
      <c r="O400" s="714">
        <f t="shared" si="14"/>
        <v>2260793.67</v>
      </c>
      <c r="R400" s="12"/>
      <c r="S400" s="568"/>
      <c r="T400" s="339"/>
      <c r="U400" s="339"/>
      <c r="V400" s="507"/>
    </row>
    <row r="401" spans="1:22" x14ac:dyDescent="0.25">
      <c r="A401" s="740"/>
      <c r="B401" s="748"/>
      <c r="C401" s="748"/>
      <c r="D401" s="720"/>
      <c r="E401" s="712"/>
      <c r="F401" s="712"/>
      <c r="G401" s="714"/>
      <c r="I401" s="710">
        <v>45522</v>
      </c>
      <c r="J401" s="742"/>
      <c r="K401" s="742"/>
      <c r="L401" s="724" t="s">
        <v>7197</v>
      </c>
      <c r="M401" s="750">
        <v>30000</v>
      </c>
      <c r="N401" s="712"/>
      <c r="O401" s="714">
        <f t="shared" si="14"/>
        <v>2230793.67</v>
      </c>
      <c r="R401" s="12"/>
      <c r="S401" s="568"/>
      <c r="T401" s="339"/>
      <c r="U401" s="339"/>
      <c r="V401" s="507"/>
    </row>
    <row r="402" spans="1:22" ht="24" x14ac:dyDescent="0.25">
      <c r="A402" s="740"/>
      <c r="B402" s="748"/>
      <c r="C402" s="748"/>
      <c r="D402" s="720"/>
      <c r="E402" s="712"/>
      <c r="F402" s="712"/>
      <c r="G402" s="714"/>
      <c r="I402" s="710">
        <v>45522</v>
      </c>
      <c r="J402" s="742"/>
      <c r="K402" s="742"/>
      <c r="L402" s="722" t="s">
        <v>8082</v>
      </c>
      <c r="M402" s="712">
        <v>50000</v>
      </c>
      <c r="N402" s="712"/>
      <c r="O402" s="714">
        <f t="shared" si="14"/>
        <v>2180793.67</v>
      </c>
      <c r="R402" s="12"/>
      <c r="S402" s="568"/>
      <c r="T402" s="339"/>
      <c r="U402" s="339"/>
      <c r="V402" s="507"/>
    </row>
    <row r="403" spans="1:22" ht="36" x14ac:dyDescent="0.25">
      <c r="A403" s="740"/>
      <c r="B403" s="748"/>
      <c r="C403" s="748"/>
      <c r="D403" s="720"/>
      <c r="E403" s="712"/>
      <c r="F403" s="712"/>
      <c r="G403" s="714"/>
      <c r="I403" s="710">
        <v>45523</v>
      </c>
      <c r="J403" s="742" t="s">
        <v>8014</v>
      </c>
      <c r="K403" s="742"/>
      <c r="L403" s="722" t="s">
        <v>8088</v>
      </c>
      <c r="M403" s="712">
        <v>65250</v>
      </c>
      <c r="N403" s="712"/>
      <c r="O403" s="714">
        <f t="shared" si="14"/>
        <v>2115543.67</v>
      </c>
      <c r="R403" s="12"/>
      <c r="S403" s="568"/>
      <c r="T403" s="339"/>
      <c r="U403" s="339"/>
      <c r="V403" s="507"/>
    </row>
    <row r="404" spans="1:22" ht="24" x14ac:dyDescent="0.25">
      <c r="A404" s="740"/>
      <c r="B404" s="748"/>
      <c r="C404" s="748"/>
      <c r="D404" s="720"/>
      <c r="E404" s="712"/>
      <c r="F404" s="712"/>
      <c r="G404" s="714"/>
      <c r="I404" s="710">
        <v>45523</v>
      </c>
      <c r="J404" s="742" t="s">
        <v>8090</v>
      </c>
      <c r="K404" s="742"/>
      <c r="L404" s="722" t="s">
        <v>8089</v>
      </c>
      <c r="M404" s="712">
        <v>50000</v>
      </c>
      <c r="N404" s="712"/>
      <c r="O404" s="714">
        <f t="shared" si="14"/>
        <v>2065543.67</v>
      </c>
      <c r="R404" s="12"/>
      <c r="S404" s="568"/>
      <c r="T404" s="339"/>
      <c r="U404" s="339"/>
      <c r="V404" s="507"/>
    </row>
    <row r="405" spans="1:22" ht="24" x14ac:dyDescent="0.25">
      <c r="A405" s="740"/>
      <c r="B405" s="748"/>
      <c r="C405" s="748"/>
      <c r="D405" s="720"/>
      <c r="E405" s="712"/>
      <c r="F405" s="712"/>
      <c r="G405" s="714"/>
      <c r="I405" s="710">
        <v>45523</v>
      </c>
      <c r="J405" s="742" t="s">
        <v>8066</v>
      </c>
      <c r="K405" s="742"/>
      <c r="L405" s="722" t="s">
        <v>8091</v>
      </c>
      <c r="M405" s="712">
        <v>300000</v>
      </c>
      <c r="N405" s="712"/>
      <c r="O405" s="714">
        <f t="shared" si="14"/>
        <v>1765543.67</v>
      </c>
      <c r="R405" s="12"/>
      <c r="S405" s="568"/>
      <c r="T405" s="339"/>
      <c r="U405" s="339"/>
      <c r="V405" s="507"/>
    </row>
    <row r="406" spans="1:22" ht="24" x14ac:dyDescent="0.25">
      <c r="A406" s="740"/>
      <c r="B406" s="748"/>
      <c r="C406" s="748"/>
      <c r="D406" s="720"/>
      <c r="E406" s="712"/>
      <c r="F406" s="712"/>
      <c r="G406" s="714"/>
      <c r="I406" s="710">
        <v>45524</v>
      </c>
      <c r="J406" s="743" t="s">
        <v>8092</v>
      </c>
      <c r="K406" s="742" t="s">
        <v>7995</v>
      </c>
      <c r="L406" s="722" t="s">
        <v>8093</v>
      </c>
      <c r="M406" s="712">
        <v>500000</v>
      </c>
      <c r="N406" s="712"/>
      <c r="O406" s="714">
        <f t="shared" si="14"/>
        <v>1265543.67</v>
      </c>
      <c r="R406" s="12"/>
      <c r="S406" s="568"/>
      <c r="T406" s="339"/>
      <c r="U406" s="339"/>
      <c r="V406" s="507"/>
    </row>
    <row r="407" spans="1:22" ht="24" x14ac:dyDescent="0.25">
      <c r="A407" s="740"/>
      <c r="B407" s="748"/>
      <c r="C407" s="748"/>
      <c r="D407" s="720"/>
      <c r="E407" s="712"/>
      <c r="F407" s="712"/>
      <c r="G407" s="714"/>
      <c r="I407" s="710">
        <v>45524</v>
      </c>
      <c r="J407" s="743" t="s">
        <v>8092</v>
      </c>
      <c r="K407" s="742" t="s">
        <v>7995</v>
      </c>
      <c r="L407" s="722" t="s">
        <v>8093</v>
      </c>
      <c r="M407" s="712">
        <v>65808</v>
      </c>
      <c r="N407" s="712"/>
      <c r="O407" s="714">
        <f t="shared" si="14"/>
        <v>1199735.67</v>
      </c>
      <c r="R407" s="12"/>
      <c r="S407" s="568"/>
      <c r="T407" s="339"/>
      <c r="U407" s="339"/>
      <c r="V407" s="507"/>
    </row>
    <row r="408" spans="1:22" ht="24" x14ac:dyDescent="0.25">
      <c r="A408" s="740"/>
      <c r="B408" s="748"/>
      <c r="C408" s="748"/>
      <c r="D408" s="720"/>
      <c r="E408" s="712"/>
      <c r="F408" s="712"/>
      <c r="G408" s="714"/>
      <c r="I408" s="710">
        <v>45524</v>
      </c>
      <c r="J408" s="742" t="s">
        <v>8040</v>
      </c>
      <c r="K408" s="742" t="s">
        <v>7995</v>
      </c>
      <c r="L408" s="722" t="s">
        <v>8102</v>
      </c>
      <c r="M408" s="712">
        <v>25000</v>
      </c>
      <c r="N408" s="712"/>
      <c r="O408" s="714">
        <f t="shared" si="14"/>
        <v>1174735.67</v>
      </c>
      <c r="R408" s="12"/>
      <c r="S408" s="568"/>
      <c r="T408" s="339"/>
      <c r="U408" s="339"/>
      <c r="V408" s="507"/>
    </row>
    <row r="409" spans="1:22" ht="24" x14ac:dyDescent="0.25">
      <c r="A409" s="740"/>
      <c r="B409" s="748"/>
      <c r="C409" s="748"/>
      <c r="D409" s="720"/>
      <c r="E409" s="712"/>
      <c r="F409" s="712"/>
      <c r="G409" s="714"/>
      <c r="I409" s="710">
        <v>45524</v>
      </c>
      <c r="J409" s="742" t="s">
        <v>8094</v>
      </c>
      <c r="K409" s="742" t="s">
        <v>7995</v>
      </c>
      <c r="L409" s="722" t="s">
        <v>8097</v>
      </c>
      <c r="M409" s="712">
        <v>44000</v>
      </c>
      <c r="N409" s="712"/>
      <c r="O409" s="714">
        <f t="shared" si="14"/>
        <v>1130735.67</v>
      </c>
      <c r="R409" s="12"/>
      <c r="S409" s="568"/>
      <c r="T409" s="339"/>
      <c r="U409" s="339"/>
      <c r="V409" s="507"/>
    </row>
    <row r="410" spans="1:22" ht="24" x14ac:dyDescent="0.25">
      <c r="A410" s="740"/>
      <c r="B410" s="748"/>
      <c r="C410" s="748"/>
      <c r="D410" s="720"/>
      <c r="E410" s="712"/>
      <c r="F410" s="712"/>
      <c r="G410" s="714"/>
      <c r="I410" s="710">
        <v>45524</v>
      </c>
      <c r="J410" s="742" t="s">
        <v>8011</v>
      </c>
      <c r="K410" s="742" t="s">
        <v>8095</v>
      </c>
      <c r="L410" s="722" t="s">
        <v>8096</v>
      </c>
      <c r="M410" s="712">
        <v>400000</v>
      </c>
      <c r="N410" s="712"/>
      <c r="O410" s="714">
        <f t="shared" si="14"/>
        <v>730735.66999999993</v>
      </c>
      <c r="R410" s="12"/>
      <c r="S410" s="568"/>
      <c r="T410" s="339"/>
      <c r="U410" s="339"/>
      <c r="V410" s="507"/>
    </row>
    <row r="411" spans="1:22" ht="36" x14ac:dyDescent="0.25">
      <c r="A411" s="740"/>
      <c r="B411" s="748"/>
      <c r="C411" s="748"/>
      <c r="D411" s="720"/>
      <c r="E411" s="712"/>
      <c r="F411" s="712"/>
      <c r="G411" s="714"/>
      <c r="I411" s="710">
        <v>45525</v>
      </c>
      <c r="J411" s="742" t="s">
        <v>8064</v>
      </c>
      <c r="K411" s="742" t="s">
        <v>8098</v>
      </c>
      <c r="L411" s="722" t="s">
        <v>8100</v>
      </c>
      <c r="M411" s="712">
        <v>20000</v>
      </c>
      <c r="N411" s="712"/>
      <c r="O411" s="714">
        <f t="shared" si="14"/>
        <v>710735.66999999993</v>
      </c>
      <c r="R411" s="12"/>
      <c r="S411" s="568"/>
      <c r="T411" s="339"/>
      <c r="U411" s="339"/>
      <c r="V411" s="507"/>
    </row>
    <row r="412" spans="1:22" ht="24" x14ac:dyDescent="0.25">
      <c r="A412" s="740"/>
      <c r="B412" s="748"/>
      <c r="C412" s="748"/>
      <c r="D412" s="720"/>
      <c r="E412" s="712"/>
      <c r="F412" s="712"/>
      <c r="G412" s="714"/>
      <c r="I412" s="710">
        <v>45525</v>
      </c>
      <c r="J412" s="742" t="s">
        <v>8011</v>
      </c>
      <c r="K412" s="742" t="s">
        <v>8099</v>
      </c>
      <c r="L412" s="722" t="s">
        <v>8101</v>
      </c>
      <c r="M412" s="712">
        <v>100000</v>
      </c>
      <c r="N412" s="712"/>
      <c r="O412" s="714">
        <f t="shared" si="14"/>
        <v>610735.66999999993</v>
      </c>
      <c r="R412" s="12"/>
      <c r="S412" s="568"/>
      <c r="T412" s="339"/>
      <c r="U412" s="339"/>
      <c r="V412" s="507"/>
    </row>
    <row r="413" spans="1:22" x14ac:dyDescent="0.25">
      <c r="A413" s="740"/>
      <c r="B413" s="748"/>
      <c r="C413" s="748"/>
      <c r="D413" s="720"/>
      <c r="E413" s="712"/>
      <c r="F413" s="712"/>
      <c r="G413" s="714"/>
      <c r="I413" s="710">
        <v>45525</v>
      </c>
      <c r="J413" s="742" t="s">
        <v>8114</v>
      </c>
      <c r="K413" s="742" t="s">
        <v>7995</v>
      </c>
      <c r="L413" s="722" t="s">
        <v>8109</v>
      </c>
      <c r="M413" s="712">
        <v>49900</v>
      </c>
      <c r="N413" s="712"/>
      <c r="O413" s="714">
        <f t="shared" si="14"/>
        <v>560835.66999999993</v>
      </c>
      <c r="R413" s="12"/>
      <c r="S413" s="568"/>
      <c r="T413" s="339"/>
      <c r="U413" s="339"/>
      <c r="V413" s="507"/>
    </row>
    <row r="414" spans="1:22" ht="24" x14ac:dyDescent="0.3">
      <c r="A414" s="740"/>
      <c r="B414" s="748"/>
      <c r="C414" s="748"/>
      <c r="D414" s="720"/>
      <c r="E414" s="712"/>
      <c r="F414" s="712"/>
      <c r="G414" s="714"/>
      <c r="I414" s="710">
        <v>45526</v>
      </c>
      <c r="J414" s="742" t="s">
        <v>8110</v>
      </c>
      <c r="K414" s="742" t="s">
        <v>7995</v>
      </c>
      <c r="L414" s="722" t="s">
        <v>8111</v>
      </c>
      <c r="M414" s="712">
        <v>63600</v>
      </c>
      <c r="N414" s="712"/>
      <c r="O414" s="714">
        <f t="shared" si="14"/>
        <v>497235.66999999993</v>
      </c>
    </row>
    <row r="415" spans="1:22" ht="24" x14ac:dyDescent="0.3">
      <c r="A415" s="740"/>
      <c r="B415" s="748"/>
      <c r="C415" s="748"/>
      <c r="D415" s="720"/>
      <c r="E415" s="712"/>
      <c r="F415" s="712"/>
      <c r="G415" s="714"/>
      <c r="I415" s="710">
        <v>45526</v>
      </c>
      <c r="J415" s="742" t="s">
        <v>8066</v>
      </c>
      <c r="K415" s="742" t="s">
        <v>7995</v>
      </c>
      <c r="L415" s="722" t="s">
        <v>8112</v>
      </c>
      <c r="M415" s="712">
        <v>50000</v>
      </c>
      <c r="N415" s="712"/>
      <c r="O415" s="714">
        <f t="shared" si="14"/>
        <v>447235.66999999993</v>
      </c>
    </row>
    <row r="416" spans="1:22" ht="36" x14ac:dyDescent="0.3">
      <c r="A416" s="740"/>
      <c r="B416" s="748"/>
      <c r="C416" s="748"/>
      <c r="D416" s="720"/>
      <c r="E416" s="712"/>
      <c r="F416" s="712"/>
      <c r="G416" s="714"/>
      <c r="I416" s="710">
        <v>45527</v>
      </c>
      <c r="J416" s="742" t="s">
        <v>8116</v>
      </c>
      <c r="K416" s="742" t="s">
        <v>7995</v>
      </c>
      <c r="L416" s="722" t="s">
        <v>8117</v>
      </c>
      <c r="M416" s="712">
        <v>169530</v>
      </c>
      <c r="N416" s="712"/>
      <c r="O416" s="714">
        <f t="shared" si="14"/>
        <v>277705.66999999993</v>
      </c>
    </row>
    <row r="417" spans="1:22" ht="48" x14ac:dyDescent="0.3">
      <c r="A417" s="740"/>
      <c r="B417" s="748"/>
      <c r="C417" s="748"/>
      <c r="D417" s="720"/>
      <c r="E417" s="712"/>
      <c r="F417" s="712"/>
      <c r="G417" s="714"/>
      <c r="I417" s="710">
        <v>45527</v>
      </c>
      <c r="J417" s="742" t="s">
        <v>8077</v>
      </c>
      <c r="K417" s="742" t="s">
        <v>8078</v>
      </c>
      <c r="L417" s="722" t="s">
        <v>8119</v>
      </c>
      <c r="M417" s="712">
        <v>32000</v>
      </c>
      <c r="N417" s="712"/>
      <c r="O417" s="714">
        <f t="shared" si="14"/>
        <v>245705.66999999993</v>
      </c>
    </row>
    <row r="418" spans="1:22" x14ac:dyDescent="0.3">
      <c r="A418" s="740"/>
      <c r="B418" s="748"/>
      <c r="C418" s="748"/>
      <c r="D418" s="720"/>
      <c r="E418" s="712"/>
      <c r="F418" s="712"/>
      <c r="G418" s="714"/>
      <c r="I418" s="710">
        <v>45527</v>
      </c>
      <c r="J418" s="742" t="s">
        <v>8118</v>
      </c>
      <c r="K418" s="742" t="s">
        <v>8004</v>
      </c>
      <c r="L418" s="722" t="s">
        <v>8120</v>
      </c>
      <c r="M418" s="712">
        <v>60000</v>
      </c>
      <c r="N418" s="712"/>
      <c r="O418" s="714">
        <f t="shared" si="14"/>
        <v>185705.66999999993</v>
      </c>
    </row>
    <row r="419" spans="1:22" ht="36" x14ac:dyDescent="0.3">
      <c r="A419" s="740"/>
      <c r="B419" s="748"/>
      <c r="C419" s="748"/>
      <c r="D419" s="720"/>
      <c r="E419" s="712"/>
      <c r="F419" s="712"/>
      <c r="G419" s="714"/>
      <c r="I419" s="710">
        <v>45528</v>
      </c>
      <c r="J419" s="742" t="s">
        <v>8015</v>
      </c>
      <c r="K419" s="742" t="s">
        <v>7995</v>
      </c>
      <c r="L419" s="722" t="s">
        <v>8121</v>
      </c>
      <c r="M419" s="712">
        <v>62000</v>
      </c>
      <c r="N419" s="712"/>
      <c r="O419" s="714">
        <f t="shared" si="14"/>
        <v>123705.66999999993</v>
      </c>
    </row>
    <row r="420" spans="1:22" ht="36" x14ac:dyDescent="0.3">
      <c r="A420" s="740"/>
      <c r="B420" s="748"/>
      <c r="C420" s="748"/>
      <c r="D420" s="720"/>
      <c r="E420" s="712"/>
      <c r="F420" s="712"/>
      <c r="G420" s="714"/>
      <c r="I420" s="710">
        <v>45528</v>
      </c>
      <c r="J420" s="743" t="s">
        <v>8125</v>
      </c>
      <c r="K420" s="742" t="s">
        <v>7995</v>
      </c>
      <c r="L420" s="722" t="s">
        <v>8076</v>
      </c>
      <c r="M420" s="712">
        <v>46525</v>
      </c>
      <c r="N420" s="712"/>
      <c r="O420" s="714">
        <f t="shared" si="14"/>
        <v>77180.669999999925</v>
      </c>
    </row>
    <row r="421" spans="1:22" ht="24" x14ac:dyDescent="0.3">
      <c r="A421" s="740"/>
      <c r="B421" s="748"/>
      <c r="C421" s="748"/>
      <c r="D421" s="720"/>
      <c r="E421" s="712"/>
      <c r="F421" s="712"/>
      <c r="G421" s="714"/>
      <c r="I421" s="710">
        <v>45528</v>
      </c>
      <c r="J421" s="742" t="s">
        <v>7986</v>
      </c>
      <c r="K421" s="742" t="s">
        <v>7995</v>
      </c>
      <c r="L421" s="722" t="s">
        <v>8073</v>
      </c>
      <c r="M421" s="712">
        <v>35700</v>
      </c>
      <c r="N421" s="712"/>
      <c r="O421" s="714">
        <f t="shared" si="14"/>
        <v>41480.669999999925</v>
      </c>
    </row>
    <row r="422" spans="1:22" ht="41.25" customHeight="1" x14ac:dyDescent="0.3">
      <c r="A422" s="740"/>
      <c r="B422" s="748"/>
      <c r="C422" s="748"/>
      <c r="D422" s="720"/>
      <c r="E422" s="712"/>
      <c r="F422" s="712"/>
      <c r="G422" s="714"/>
      <c r="I422" s="710">
        <v>45528</v>
      </c>
      <c r="J422" s="742" t="s">
        <v>8015</v>
      </c>
      <c r="K422" s="742" t="s">
        <v>7995</v>
      </c>
      <c r="L422" s="722" t="s">
        <v>8126</v>
      </c>
      <c r="M422" s="712">
        <v>69245</v>
      </c>
      <c r="N422" s="712"/>
      <c r="O422" s="714">
        <f t="shared" si="14"/>
        <v>-27764.330000000075</v>
      </c>
    </row>
    <row r="423" spans="1:22" x14ac:dyDescent="0.3">
      <c r="A423" s="740"/>
      <c r="B423" s="748"/>
      <c r="C423" s="748"/>
      <c r="D423" s="720"/>
      <c r="E423" s="712"/>
      <c r="F423" s="712"/>
      <c r="G423" s="714"/>
      <c r="I423" s="740"/>
      <c r="J423" s="742"/>
      <c r="K423" s="742"/>
      <c r="L423" s="722"/>
      <c r="M423" s="712"/>
      <c r="N423" s="712"/>
      <c r="O423" s="714"/>
    </row>
    <row r="424" spans="1:22" x14ac:dyDescent="0.3">
      <c r="A424" s="740"/>
      <c r="B424" s="748"/>
      <c r="C424" s="748"/>
      <c r="D424" s="720"/>
      <c r="E424" s="712"/>
      <c r="F424" s="712"/>
      <c r="G424" s="714"/>
      <c r="I424" s="740"/>
      <c r="J424" s="742"/>
      <c r="K424" s="742"/>
      <c r="L424" s="722"/>
      <c r="M424" s="712"/>
      <c r="N424" s="712"/>
      <c r="O424" s="714"/>
    </row>
    <row r="425" spans="1:22" x14ac:dyDescent="0.3">
      <c r="A425" s="740"/>
      <c r="B425" s="748"/>
      <c r="C425" s="748"/>
      <c r="D425" s="720"/>
      <c r="E425" s="712"/>
      <c r="F425" s="712"/>
      <c r="G425" s="714"/>
      <c r="I425" s="740"/>
      <c r="J425" s="742"/>
      <c r="K425" s="742"/>
      <c r="L425" s="722"/>
      <c r="M425" s="712"/>
      <c r="N425" s="712"/>
      <c r="O425" s="714"/>
    </row>
    <row r="426" spans="1:22" x14ac:dyDescent="0.3">
      <c r="A426" s="740"/>
      <c r="B426" s="748"/>
      <c r="C426" s="748"/>
      <c r="D426" s="720"/>
      <c r="E426" s="712"/>
      <c r="F426" s="712"/>
      <c r="G426" s="714"/>
      <c r="I426" s="740"/>
      <c r="J426" s="742"/>
      <c r="K426" s="742"/>
      <c r="L426" s="722"/>
      <c r="M426" s="712"/>
      <c r="N426" s="712"/>
      <c r="O426" s="714"/>
    </row>
    <row r="427" spans="1:22" x14ac:dyDescent="0.3">
      <c r="A427" s="740"/>
      <c r="B427" s="748"/>
      <c r="C427" s="748"/>
      <c r="D427" s="720"/>
      <c r="E427" s="712"/>
      <c r="F427" s="712"/>
      <c r="G427" s="714"/>
      <c r="I427" s="740"/>
      <c r="J427" s="742"/>
      <c r="K427" s="742"/>
      <c r="L427" s="722"/>
      <c r="M427" s="712"/>
      <c r="N427" s="712"/>
      <c r="O427" s="714"/>
    </row>
    <row r="428" spans="1:22" x14ac:dyDescent="0.3">
      <c r="A428" s="740"/>
      <c r="B428" s="748"/>
      <c r="C428" s="748"/>
      <c r="D428" s="720"/>
      <c r="E428" s="712"/>
      <c r="F428" s="712"/>
      <c r="G428" s="714"/>
      <c r="I428" s="740"/>
      <c r="J428" s="742"/>
      <c r="K428" s="742"/>
      <c r="L428" s="722"/>
      <c r="M428" s="712"/>
      <c r="N428" s="712"/>
      <c r="O428" s="714"/>
    </row>
    <row r="429" spans="1:22" x14ac:dyDescent="0.3">
      <c r="A429" s="740"/>
      <c r="B429" s="748"/>
      <c r="C429" s="748"/>
      <c r="D429" s="720"/>
      <c r="E429" s="712"/>
      <c r="F429" s="712"/>
      <c r="G429" s="714"/>
      <c r="I429" s="740"/>
      <c r="J429" s="742"/>
      <c r="K429" s="742"/>
      <c r="L429" s="722"/>
      <c r="M429" s="712"/>
      <c r="N429" s="712"/>
      <c r="O429" s="714"/>
    </row>
    <row r="430" spans="1:22" s="14" customFormat="1" x14ac:dyDescent="0.2">
      <c r="A430" s="740"/>
      <c r="B430" s="748"/>
      <c r="C430" s="748"/>
      <c r="D430" s="720"/>
      <c r="E430" s="712"/>
      <c r="F430" s="712"/>
      <c r="G430" s="714"/>
      <c r="H430" s="725"/>
      <c r="I430" s="740"/>
      <c r="J430" s="742"/>
      <c r="K430" s="742"/>
      <c r="L430" s="722"/>
      <c r="M430" s="712"/>
      <c r="N430" s="712"/>
      <c r="O430" s="714"/>
      <c r="S430" s="596"/>
      <c r="T430" s="415"/>
      <c r="V430" s="442"/>
    </row>
    <row r="431" spans="1:22" x14ac:dyDescent="0.3">
      <c r="A431" s="740"/>
      <c r="B431" s="748"/>
      <c r="C431" s="748"/>
      <c r="D431" s="720"/>
      <c r="E431" s="712"/>
      <c r="F431" s="712"/>
      <c r="G431" s="714"/>
      <c r="I431" s="740"/>
      <c r="J431" s="742"/>
      <c r="K431" s="742"/>
      <c r="L431" s="722"/>
      <c r="M431" s="712"/>
      <c r="N431" s="712"/>
      <c r="O431" s="714"/>
    </row>
    <row r="432" spans="1:22" x14ac:dyDescent="0.3">
      <c r="A432" s="740"/>
      <c r="B432" s="748"/>
      <c r="C432" s="748"/>
      <c r="D432" s="720"/>
      <c r="E432" s="712"/>
      <c r="F432" s="712"/>
      <c r="G432" s="714"/>
      <c r="I432" s="740"/>
      <c r="J432" s="742"/>
      <c r="K432" s="742"/>
      <c r="L432" s="722"/>
      <c r="M432" s="712"/>
      <c r="N432" s="712"/>
      <c r="O432" s="714"/>
    </row>
    <row r="433" spans="1:13" x14ac:dyDescent="0.3">
      <c r="A433" s="740"/>
      <c r="B433" s="748"/>
      <c r="C433" s="748"/>
      <c r="D433" s="720"/>
      <c r="E433" s="712"/>
      <c r="F433" s="712"/>
      <c r="G433" s="714"/>
      <c r="I433" s="740"/>
      <c r="J433" s="742"/>
      <c r="K433" s="742"/>
      <c r="L433" s="722"/>
      <c r="M433" s="712"/>
    </row>
    <row r="434" spans="1:13" x14ac:dyDescent="0.3">
      <c r="A434" s="723"/>
      <c r="B434" s="742"/>
      <c r="C434" s="742"/>
      <c r="D434" s="722"/>
      <c r="E434" s="712"/>
      <c r="F434" s="712"/>
      <c r="G434" s="714"/>
      <c r="I434" s="740"/>
      <c r="J434" s="742"/>
      <c r="K434" s="742"/>
      <c r="L434" s="722"/>
      <c r="M434" s="712"/>
    </row>
    <row r="435" spans="1:13" x14ac:dyDescent="0.3">
      <c r="A435" s="740"/>
      <c r="B435" s="748"/>
      <c r="C435" s="748"/>
      <c r="D435" s="720"/>
      <c r="E435" s="712"/>
      <c r="F435" s="712"/>
      <c r="G435" s="714"/>
    </row>
    <row r="436" spans="1:13" x14ac:dyDescent="0.3">
      <c r="A436" s="740"/>
      <c r="B436" s="748"/>
      <c r="C436" s="748"/>
      <c r="D436" s="720"/>
      <c r="E436" s="712"/>
      <c r="F436" s="712"/>
      <c r="G436" s="714"/>
    </row>
    <row r="437" spans="1:13" x14ac:dyDescent="0.3">
      <c r="A437" s="740"/>
      <c r="B437" s="748"/>
      <c r="C437" s="748"/>
      <c r="D437" s="720"/>
      <c r="E437" s="712"/>
      <c r="F437" s="712"/>
      <c r="G437" s="714"/>
    </row>
    <row r="438" spans="1:13" x14ac:dyDescent="0.3">
      <c r="A438" s="740"/>
      <c r="B438" s="748"/>
      <c r="C438" s="748"/>
      <c r="D438" s="720"/>
      <c r="E438" s="712"/>
      <c r="F438" s="712"/>
      <c r="G438" s="714"/>
    </row>
  </sheetData>
  <autoFilter ref="A2:O426" xr:uid="{00000000-0001-0000-0300-000000000000}"/>
  <mergeCells count="3">
    <mergeCell ref="A1:G1"/>
    <mergeCell ref="I1:O1"/>
    <mergeCell ref="R1:V1"/>
  </mergeCells>
  <pageMargins left="0.7" right="0.7" top="0" bottom="0" header="0.3" footer="0.3"/>
  <pageSetup scale="7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3"/>
  <sheetViews>
    <sheetView zoomScale="110" zoomScaleNormal="110" workbookViewId="0">
      <pane ySplit="3" topLeftCell="A49" activePane="bottomLeft" state="frozen"/>
      <selection pane="bottomLeft" activeCell="B16" sqref="B16"/>
    </sheetView>
  </sheetViews>
  <sheetFormatPr defaultRowHeight="15" x14ac:dyDescent="0.25"/>
  <cols>
    <col min="1" max="1" width="34.7109375" style="18" customWidth="1"/>
    <col min="2" max="2" width="47.28515625" style="18" customWidth="1"/>
    <col min="3" max="3" width="14.28515625" customWidth="1"/>
    <col min="4" max="4" width="11" style="415" customWidth="1"/>
    <col min="5" max="5" width="14.7109375" bestFit="1" customWidth="1"/>
    <col min="6" max="6" width="13.42578125" style="415" customWidth="1"/>
    <col min="7" max="7" width="12.140625" style="415" customWidth="1"/>
    <col min="8" max="8" width="8.140625" style="415" customWidth="1"/>
    <col min="9" max="9" width="12.7109375" style="415" customWidth="1"/>
    <col min="10" max="10" width="13.140625" customWidth="1"/>
    <col min="11" max="11" width="13.85546875" customWidth="1"/>
    <col min="12" max="12" width="14.140625" customWidth="1"/>
    <col min="13" max="13" width="15.28515625" customWidth="1"/>
    <col min="14" max="14" width="42.85546875" customWidth="1"/>
  </cols>
  <sheetData>
    <row r="1" spans="1:14" ht="30.75" customHeight="1" x14ac:dyDescent="0.25">
      <c r="A1" s="794" t="s">
        <v>37</v>
      </c>
      <c r="B1" s="795"/>
      <c r="C1" s="795"/>
      <c r="D1" s="795"/>
      <c r="E1" s="795"/>
      <c r="F1" s="795"/>
      <c r="G1" s="795"/>
      <c r="H1" s="795"/>
      <c r="I1" s="795"/>
      <c r="J1" s="795"/>
      <c r="K1" s="795"/>
      <c r="L1" s="795"/>
      <c r="M1" s="20"/>
      <c r="N1" s="21"/>
    </row>
    <row r="2" spans="1:14" ht="30.75" customHeight="1" x14ac:dyDescent="0.25">
      <c r="A2" s="796" t="s">
        <v>38</v>
      </c>
      <c r="B2" s="797"/>
      <c r="C2" s="797"/>
      <c r="D2" s="797"/>
      <c r="E2" s="797"/>
      <c r="F2" s="797"/>
      <c r="G2" s="797"/>
      <c r="H2" s="797"/>
      <c r="I2" s="797"/>
      <c r="J2" s="797"/>
      <c r="K2" s="797"/>
      <c r="L2" s="797"/>
      <c r="M2" s="421"/>
      <c r="N2" s="422"/>
    </row>
    <row r="3" spans="1:14" ht="56.25" x14ac:dyDescent="0.25">
      <c r="A3" s="423" t="s">
        <v>46</v>
      </c>
      <c r="B3" s="2" t="s">
        <v>1</v>
      </c>
      <c r="C3" s="425" t="s">
        <v>7095</v>
      </c>
      <c r="D3" s="426" t="s">
        <v>7100</v>
      </c>
      <c r="E3" s="420" t="s">
        <v>7096</v>
      </c>
      <c r="F3" s="8" t="s">
        <v>7083</v>
      </c>
      <c r="G3" s="420" t="s">
        <v>7084</v>
      </c>
      <c r="H3" s="424" t="s">
        <v>7068</v>
      </c>
      <c r="I3" s="424" t="s">
        <v>7069</v>
      </c>
      <c r="J3" s="420" t="s">
        <v>7085</v>
      </c>
      <c r="K3" s="424" t="s">
        <v>7086</v>
      </c>
      <c r="L3" s="424" t="s">
        <v>7087</v>
      </c>
    </row>
    <row r="4" spans="1:14" s="433" customFormat="1" ht="15.75" x14ac:dyDescent="0.25">
      <c r="A4" s="414" t="s">
        <v>26</v>
      </c>
      <c r="B4" s="5" t="s">
        <v>32</v>
      </c>
      <c r="C4" s="17" t="s">
        <v>15</v>
      </c>
      <c r="D4" s="4">
        <v>44769</v>
      </c>
      <c r="E4" s="410">
        <v>4116000</v>
      </c>
      <c r="F4" s="410"/>
      <c r="G4" s="410"/>
      <c r="H4" s="428"/>
      <c r="I4" s="428"/>
      <c r="J4" s="15"/>
      <c r="K4" s="428"/>
      <c r="L4" s="441">
        <f t="shared" ref="L4:L7" si="0">E4-K4</f>
        <v>4116000</v>
      </c>
    </row>
    <row r="5" spans="1:14" s="433" customFormat="1" ht="15.75" x14ac:dyDescent="0.25">
      <c r="A5" s="414" t="s">
        <v>26</v>
      </c>
      <c r="B5" s="5" t="s">
        <v>33</v>
      </c>
      <c r="C5" s="17" t="s">
        <v>31</v>
      </c>
      <c r="D5" s="4">
        <v>44769</v>
      </c>
      <c r="E5" s="410">
        <v>3737281</v>
      </c>
      <c r="F5" s="410"/>
      <c r="G5" s="410"/>
      <c r="H5" s="428"/>
      <c r="I5" s="428"/>
      <c r="J5" s="15"/>
      <c r="K5" s="428"/>
      <c r="L5" s="441">
        <f t="shared" si="0"/>
        <v>3737281</v>
      </c>
    </row>
    <row r="6" spans="1:14" s="433" customFormat="1" ht="15.75" x14ac:dyDescent="0.25">
      <c r="A6" s="414" t="s">
        <v>7166</v>
      </c>
      <c r="B6" s="5" t="s">
        <v>7037</v>
      </c>
      <c r="C6" s="17" t="s">
        <v>7099</v>
      </c>
      <c r="D6" s="4">
        <v>44978</v>
      </c>
      <c r="E6" s="410">
        <f>[1]Summary!$E$28</f>
        <v>19612697</v>
      </c>
      <c r="F6" s="419"/>
      <c r="G6" s="419"/>
      <c r="H6" s="431"/>
      <c r="I6" s="431"/>
      <c r="J6" s="448"/>
      <c r="K6" s="431"/>
      <c r="L6" s="441"/>
    </row>
    <row r="7" spans="1:14" s="433" customFormat="1" ht="15.75" x14ac:dyDescent="0.25">
      <c r="A7" s="6" t="s">
        <v>47</v>
      </c>
      <c r="B7" s="428" t="s">
        <v>53</v>
      </c>
      <c r="C7" s="17" t="s">
        <v>7099</v>
      </c>
      <c r="D7" s="4">
        <v>44448</v>
      </c>
      <c r="E7" s="410">
        <v>3507551</v>
      </c>
      <c r="F7" s="419"/>
      <c r="G7" s="419"/>
      <c r="H7" s="431"/>
      <c r="I7" s="431"/>
      <c r="J7" s="432"/>
      <c r="K7" s="431"/>
      <c r="L7" s="441">
        <f t="shared" si="0"/>
        <v>3507551</v>
      </c>
    </row>
    <row r="8" spans="1:14" s="433" customFormat="1" ht="15.75" x14ac:dyDescent="0.25">
      <c r="A8" s="6" t="s">
        <v>7079</v>
      </c>
      <c r="B8" s="428" t="s">
        <v>7097</v>
      </c>
      <c r="C8" s="17" t="s">
        <v>7043</v>
      </c>
      <c r="D8" s="4"/>
      <c r="E8" s="410">
        <v>3661200</v>
      </c>
      <c r="F8" s="419"/>
      <c r="G8" s="419">
        <f>F8+E8</f>
        <v>3661200</v>
      </c>
      <c r="H8" s="434">
        <v>4.4999999999999998E-2</v>
      </c>
      <c r="I8" s="429">
        <f>H8*G8</f>
        <v>164754</v>
      </c>
      <c r="J8" s="429">
        <f>G8-I8</f>
        <v>3496446</v>
      </c>
      <c r="K8" s="429">
        <f>J8*70%</f>
        <v>2447512.1999999997</v>
      </c>
      <c r="L8" s="429">
        <f>J8-K8</f>
        <v>1048933.8000000003</v>
      </c>
    </row>
    <row r="9" spans="1:14" s="433" customFormat="1" ht="15.75" x14ac:dyDescent="0.25">
      <c r="A9" s="6" t="s">
        <v>7080</v>
      </c>
      <c r="B9" s="428"/>
      <c r="C9" s="17"/>
      <c r="D9" s="4"/>
      <c r="E9" s="410">
        <v>756600</v>
      </c>
      <c r="F9" s="419">
        <f>E9*13%</f>
        <v>98358</v>
      </c>
      <c r="G9" s="419">
        <f t="shared" ref="G9:G11" si="1">F9+E9</f>
        <v>854958</v>
      </c>
      <c r="H9" s="434"/>
      <c r="I9" s="429">
        <f>H9*G9</f>
        <v>0</v>
      </c>
      <c r="J9" s="429">
        <f>G9-I9</f>
        <v>854958</v>
      </c>
      <c r="K9" s="429">
        <v>0</v>
      </c>
      <c r="L9" s="429">
        <f>J9-K9</f>
        <v>854958</v>
      </c>
    </row>
    <row r="10" spans="1:14" s="433" customFormat="1" ht="15.75" x14ac:dyDescent="0.25">
      <c r="A10" s="6" t="s">
        <v>7081</v>
      </c>
      <c r="B10" s="428" t="s">
        <v>7097</v>
      </c>
      <c r="C10" s="17" t="s">
        <v>7098</v>
      </c>
      <c r="D10" s="4"/>
      <c r="E10" s="410">
        <v>638300</v>
      </c>
      <c r="F10" s="419"/>
      <c r="G10" s="419">
        <f t="shared" si="1"/>
        <v>638300</v>
      </c>
      <c r="H10" s="434">
        <v>4.4999999999999998E-2</v>
      </c>
      <c r="I10" s="429">
        <f>H10*G10</f>
        <v>28723.5</v>
      </c>
      <c r="J10" s="429">
        <f>G10-I10</f>
        <v>609576.5</v>
      </c>
      <c r="K10" s="429">
        <f>J10*70%</f>
        <v>426703.55</v>
      </c>
      <c r="L10" s="429">
        <f>J10-K10</f>
        <v>182872.95</v>
      </c>
    </row>
    <row r="11" spans="1:14" s="433" customFormat="1" ht="15.75" x14ac:dyDescent="0.25">
      <c r="A11" s="6" t="s">
        <v>7082</v>
      </c>
      <c r="B11" s="428"/>
      <c r="C11" s="17"/>
      <c r="D11" s="4"/>
      <c r="E11" s="410">
        <v>242500</v>
      </c>
      <c r="F11" s="419">
        <f>E11*13%</f>
        <v>31525</v>
      </c>
      <c r="G11" s="419">
        <f t="shared" si="1"/>
        <v>274025</v>
      </c>
      <c r="H11" s="434">
        <v>0</v>
      </c>
      <c r="I11" s="429">
        <f>H11*G11</f>
        <v>0</v>
      </c>
      <c r="J11" s="429">
        <f>G11-I11</f>
        <v>274025</v>
      </c>
      <c r="K11" s="429"/>
      <c r="L11" s="429">
        <f>J11-K11</f>
        <v>274025</v>
      </c>
    </row>
    <row r="12" spans="1:14" s="433" customFormat="1" ht="15.75" x14ac:dyDescent="0.25">
      <c r="A12" s="6" t="s">
        <v>55</v>
      </c>
      <c r="B12" s="428" t="s">
        <v>54</v>
      </c>
      <c r="C12" s="17"/>
      <c r="D12" s="4">
        <v>44743</v>
      </c>
      <c r="E12" s="410">
        <v>932059</v>
      </c>
      <c r="F12" s="419"/>
      <c r="G12" s="419"/>
      <c r="H12" s="434"/>
      <c r="I12" s="429"/>
      <c r="J12" s="429"/>
      <c r="K12" s="429"/>
      <c r="L12" s="441">
        <f t="shared" ref="L12:L19" si="2">E12-K12</f>
        <v>932059</v>
      </c>
    </row>
    <row r="13" spans="1:14" s="433" customFormat="1" ht="15.75" x14ac:dyDescent="0.25">
      <c r="A13" s="6" t="s">
        <v>48</v>
      </c>
      <c r="B13" s="428" t="s">
        <v>50</v>
      </c>
      <c r="C13" s="17" t="s">
        <v>7053</v>
      </c>
      <c r="D13" s="4"/>
      <c r="E13" s="410">
        <f>[2]summ!$B$24</f>
        <v>214183.73499999987</v>
      </c>
      <c r="F13" s="419"/>
      <c r="G13" s="419"/>
      <c r="H13" s="434"/>
      <c r="I13" s="429"/>
      <c r="J13" s="429"/>
      <c r="K13" s="429"/>
      <c r="L13" s="441">
        <f t="shared" si="2"/>
        <v>214183.73499999987</v>
      </c>
    </row>
    <row r="14" spans="1:14" s="433" customFormat="1" ht="15.75" x14ac:dyDescent="0.25">
      <c r="A14" s="6" t="s">
        <v>48</v>
      </c>
      <c r="B14" s="428" t="s">
        <v>7074</v>
      </c>
      <c r="C14" s="17" t="s">
        <v>7053</v>
      </c>
      <c r="D14" s="4"/>
      <c r="E14" s="410">
        <f>[2]summ!$B$25</f>
        <v>871349.16000000015</v>
      </c>
      <c r="F14" s="419"/>
      <c r="G14" s="419"/>
      <c r="H14" s="434"/>
      <c r="I14" s="429"/>
      <c r="J14" s="429"/>
      <c r="K14" s="429"/>
      <c r="L14" s="441">
        <f t="shared" si="2"/>
        <v>871349.16000000015</v>
      </c>
    </row>
    <row r="15" spans="1:14" s="433" customFormat="1" ht="15.75" x14ac:dyDescent="0.25">
      <c r="A15" s="6" t="s">
        <v>48</v>
      </c>
      <c r="B15" s="428" t="s">
        <v>49</v>
      </c>
      <c r="C15" s="17" t="s">
        <v>7053</v>
      </c>
      <c r="D15" s="4"/>
      <c r="E15" s="410">
        <f>[2]summ!$B$26</f>
        <v>34658.375</v>
      </c>
      <c r="F15" s="419"/>
      <c r="G15" s="419"/>
      <c r="H15" s="434"/>
      <c r="I15" s="429"/>
      <c r="J15" s="429"/>
      <c r="K15" s="429"/>
      <c r="L15" s="441">
        <f t="shared" si="2"/>
        <v>34658.375</v>
      </c>
    </row>
    <row r="16" spans="1:14" s="433" customFormat="1" ht="15.75" x14ac:dyDescent="0.25">
      <c r="A16" s="6" t="s">
        <v>7044</v>
      </c>
      <c r="B16" s="428" t="s">
        <v>51</v>
      </c>
      <c r="C16" s="17" t="s">
        <v>7053</v>
      </c>
      <c r="D16" s="4"/>
      <c r="E16" s="410">
        <f>[2]summ!$B$28</f>
        <v>60930.51500000013</v>
      </c>
      <c r="F16" s="419"/>
      <c r="G16" s="419"/>
      <c r="H16" s="434"/>
      <c r="I16" s="429"/>
      <c r="J16" s="429"/>
      <c r="K16" s="429"/>
      <c r="L16" s="441">
        <f t="shared" si="2"/>
        <v>60930.51500000013</v>
      </c>
      <c r="M16" s="438"/>
    </row>
    <row r="17" spans="1:12" s="433" customFormat="1" ht="15.75" x14ac:dyDescent="0.25">
      <c r="A17" s="6" t="s">
        <v>7044</v>
      </c>
      <c r="B17" s="428" t="s">
        <v>7034</v>
      </c>
      <c r="C17" s="17" t="s">
        <v>7053</v>
      </c>
      <c r="D17" s="4"/>
      <c r="E17" s="410">
        <f>[2]summ!$B$29</f>
        <v>-139309.60500000004</v>
      </c>
      <c r="F17" s="419"/>
      <c r="G17" s="419"/>
      <c r="H17" s="434"/>
      <c r="I17" s="429"/>
      <c r="J17" s="429"/>
      <c r="K17" s="429"/>
      <c r="L17" s="441">
        <f t="shared" si="2"/>
        <v>-139309.60500000004</v>
      </c>
    </row>
    <row r="18" spans="1:12" s="433" customFormat="1" ht="15.75" x14ac:dyDescent="0.25">
      <c r="A18" s="6" t="s">
        <v>7044</v>
      </c>
      <c r="B18" s="428" t="s">
        <v>7035</v>
      </c>
      <c r="C18" s="17" t="s">
        <v>7053</v>
      </c>
      <c r="D18" s="4"/>
      <c r="E18" s="410">
        <f>[2]summ!$B$30</f>
        <v>-27456.649999999907</v>
      </c>
      <c r="F18" s="419"/>
      <c r="G18" s="419"/>
      <c r="H18" s="434"/>
      <c r="I18" s="429"/>
      <c r="J18" s="429"/>
      <c r="K18" s="429"/>
      <c r="L18" s="441">
        <f t="shared" si="2"/>
        <v>-27456.649999999907</v>
      </c>
    </row>
    <row r="19" spans="1:12" s="433" customFormat="1" ht="15.75" x14ac:dyDescent="0.25">
      <c r="A19" s="6" t="s">
        <v>7044</v>
      </c>
      <c r="B19" s="428" t="s">
        <v>7116</v>
      </c>
      <c r="C19" s="17" t="s">
        <v>7053</v>
      </c>
      <c r="D19" s="4"/>
      <c r="E19" s="410">
        <f>[2]summ!$B$31</f>
        <v>-1156043.1850000001</v>
      </c>
      <c r="F19" s="419"/>
      <c r="G19" s="419"/>
      <c r="H19" s="434"/>
      <c r="I19" s="429"/>
      <c r="J19" s="429"/>
      <c r="K19" s="429"/>
      <c r="L19" s="441">
        <f t="shared" si="2"/>
        <v>-1156043.1850000001</v>
      </c>
    </row>
    <row r="20" spans="1:12" s="433" customFormat="1" ht="15.75" x14ac:dyDescent="0.25">
      <c r="A20" s="6" t="s">
        <v>7036</v>
      </c>
      <c r="B20" s="428" t="s">
        <v>7037</v>
      </c>
      <c r="C20" s="17" t="s">
        <v>7052</v>
      </c>
      <c r="D20" s="4"/>
      <c r="E20" s="410">
        <f>[3]Summary!$C$21</f>
        <v>23768816.799999997</v>
      </c>
      <c r="F20" s="419"/>
      <c r="G20" s="419"/>
      <c r="H20" s="434"/>
      <c r="I20" s="429"/>
      <c r="J20" s="429"/>
      <c r="K20" s="429">
        <v>18892015</v>
      </c>
      <c r="L20" s="441">
        <f>E20-K20</f>
        <v>4876801.799999997</v>
      </c>
    </row>
    <row r="21" spans="1:12" s="433" customFormat="1" ht="15.75" x14ac:dyDescent="0.25">
      <c r="A21" s="6" t="s">
        <v>7036</v>
      </c>
      <c r="B21" s="11" t="s">
        <v>7046</v>
      </c>
      <c r="C21" s="17" t="s">
        <v>7108</v>
      </c>
      <c r="D21" s="4"/>
      <c r="E21" s="410">
        <v>123118</v>
      </c>
      <c r="F21" s="419"/>
      <c r="G21" s="419"/>
      <c r="H21" s="434"/>
      <c r="I21" s="429"/>
      <c r="J21" s="429"/>
      <c r="K21" s="429"/>
      <c r="L21" s="441">
        <f t="shared" ref="L21:L58" si="3">E21-K21</f>
        <v>123118</v>
      </c>
    </row>
    <row r="22" spans="1:12" s="433" customFormat="1" ht="15.75" x14ac:dyDescent="0.25">
      <c r="A22" s="6" t="s">
        <v>7036</v>
      </c>
      <c r="B22" s="11" t="s">
        <v>7122</v>
      </c>
      <c r="C22" s="17" t="s">
        <v>7113</v>
      </c>
      <c r="D22" s="4"/>
      <c r="E22" s="410">
        <f>[4]Sheet1!$I$34</f>
        <v>1173470</v>
      </c>
      <c r="F22" s="419"/>
      <c r="G22" s="419"/>
      <c r="H22" s="434"/>
      <c r="I22" s="429"/>
      <c r="J22" s="429"/>
      <c r="K22" s="429"/>
      <c r="L22" s="441">
        <f t="shared" si="3"/>
        <v>1173470</v>
      </c>
    </row>
    <row r="23" spans="1:12" s="433" customFormat="1" ht="15.75" x14ac:dyDescent="0.25">
      <c r="A23" s="6" t="s">
        <v>7036</v>
      </c>
      <c r="B23" s="11" t="s">
        <v>7123</v>
      </c>
      <c r="C23" s="17" t="s">
        <v>7143</v>
      </c>
      <c r="D23" s="4"/>
      <c r="E23" s="410">
        <f>[5]Sheet1!$I$54</f>
        <v>668070.84375</v>
      </c>
      <c r="F23" s="419"/>
      <c r="G23" s="419"/>
      <c r="H23" s="434"/>
      <c r="I23" s="429"/>
      <c r="J23" s="429"/>
      <c r="K23" s="429"/>
      <c r="L23" s="441">
        <f t="shared" si="3"/>
        <v>668070.84375</v>
      </c>
    </row>
    <row r="24" spans="1:12" s="433" customFormat="1" ht="15.75" x14ac:dyDescent="0.25">
      <c r="A24" s="6" t="s">
        <v>7036</v>
      </c>
      <c r="B24" s="11" t="s">
        <v>7124</v>
      </c>
      <c r="C24" s="17" t="s">
        <v>7147</v>
      </c>
      <c r="D24" s="4"/>
      <c r="E24" s="410">
        <f>[6]Sheet1!$I$26</f>
        <v>281702.94375000003</v>
      </c>
      <c r="F24" s="419"/>
      <c r="G24" s="419"/>
      <c r="H24" s="434"/>
      <c r="I24" s="429"/>
      <c r="J24" s="429"/>
      <c r="K24" s="429"/>
      <c r="L24" s="441"/>
    </row>
    <row r="25" spans="1:12" s="433" customFormat="1" ht="15.75" x14ac:dyDescent="0.25">
      <c r="A25" s="6" t="s">
        <v>7036</v>
      </c>
      <c r="B25" s="11" t="s">
        <v>7124</v>
      </c>
      <c r="C25" s="17" t="s">
        <v>7070</v>
      </c>
      <c r="D25" s="4"/>
      <c r="E25" s="410">
        <f>[7]Sheet1!$I$31</f>
        <v>247137.125</v>
      </c>
      <c r="F25" s="419"/>
      <c r="G25" s="419"/>
      <c r="H25" s="434"/>
      <c r="I25" s="429"/>
      <c r="J25" s="429"/>
      <c r="K25" s="429"/>
      <c r="L25" s="441">
        <f t="shared" si="3"/>
        <v>247137.125</v>
      </c>
    </row>
    <row r="26" spans="1:12" s="433" customFormat="1" ht="15.75" x14ac:dyDescent="0.25">
      <c r="A26" s="6" t="s">
        <v>7036</v>
      </c>
      <c r="B26" s="11" t="s">
        <v>7156</v>
      </c>
      <c r="C26" s="17" t="s">
        <v>7158</v>
      </c>
      <c r="D26" s="4">
        <v>44963</v>
      </c>
      <c r="E26" s="410">
        <v>311414</v>
      </c>
      <c r="F26" s="419"/>
      <c r="G26" s="419"/>
      <c r="H26" s="434"/>
      <c r="I26" s="429"/>
      <c r="J26" s="429"/>
      <c r="K26" s="429"/>
      <c r="L26" s="441"/>
    </row>
    <row r="27" spans="1:12" s="433" customFormat="1" ht="15.75" x14ac:dyDescent="0.25">
      <c r="A27" s="6" t="s">
        <v>7036</v>
      </c>
      <c r="B27" s="11" t="s">
        <v>7169</v>
      </c>
      <c r="C27" s="17" t="s">
        <v>7170</v>
      </c>
      <c r="D27" s="4">
        <v>44986</v>
      </c>
      <c r="E27" s="410">
        <f>[8]Sheet1!$I$29</f>
        <v>0</v>
      </c>
      <c r="F27" s="419"/>
      <c r="G27" s="419"/>
      <c r="H27" s="434"/>
      <c r="I27" s="429"/>
      <c r="J27" s="429"/>
      <c r="K27" s="429"/>
      <c r="L27" s="441"/>
    </row>
    <row r="28" spans="1:12" s="433" customFormat="1" ht="15.75" x14ac:dyDescent="0.25">
      <c r="A28" s="6" t="s">
        <v>7075</v>
      </c>
      <c r="B28" s="11" t="s">
        <v>7076</v>
      </c>
      <c r="C28" s="17"/>
      <c r="D28" s="4"/>
      <c r="E28" s="410">
        <f>2548232-700000</f>
        <v>1848232</v>
      </c>
      <c r="F28" s="419"/>
      <c r="G28" s="419"/>
      <c r="H28" s="434"/>
      <c r="I28" s="429"/>
      <c r="J28" s="429"/>
      <c r="K28" s="429"/>
      <c r="L28" s="441">
        <f t="shared" si="3"/>
        <v>1848232</v>
      </c>
    </row>
    <row r="29" spans="1:12" s="433" customFormat="1" ht="15.75" x14ac:dyDescent="0.25">
      <c r="A29" s="6" t="s">
        <v>40</v>
      </c>
      <c r="B29" s="428" t="s">
        <v>7037</v>
      </c>
      <c r="C29" s="17" t="s">
        <v>7052</v>
      </c>
      <c r="D29" s="4"/>
      <c r="E29" s="410">
        <f>[9]Summary!$E$18</f>
        <v>25750313.369999997</v>
      </c>
      <c r="F29" s="419"/>
      <c r="G29" s="419"/>
      <c r="H29" s="434"/>
      <c r="I29" s="429"/>
      <c r="J29" s="429"/>
      <c r="K29" s="429">
        <v>7926700</v>
      </c>
      <c r="L29" s="441">
        <f t="shared" si="3"/>
        <v>17823613.369999997</v>
      </c>
    </row>
    <row r="30" spans="1:12" s="433" customFormat="1" ht="15.75" x14ac:dyDescent="0.25">
      <c r="A30" s="6" t="s">
        <v>40</v>
      </c>
      <c r="B30" s="11" t="s">
        <v>39</v>
      </c>
      <c r="C30" s="17" t="s">
        <v>7062</v>
      </c>
      <c r="D30" s="4"/>
      <c r="E30" s="410">
        <f>'[10]Variation Form'!$L$17</f>
        <v>959560</v>
      </c>
      <c r="F30" s="419"/>
      <c r="G30" s="419"/>
      <c r="H30" s="434"/>
      <c r="I30" s="429"/>
      <c r="J30" s="429"/>
      <c r="K30" s="429"/>
      <c r="L30" s="441">
        <f t="shared" si="3"/>
        <v>959560</v>
      </c>
    </row>
    <row r="31" spans="1:12" s="433" customFormat="1" ht="15.75" x14ac:dyDescent="0.25">
      <c r="A31" s="6" t="s">
        <v>40</v>
      </c>
      <c r="B31" s="11" t="s">
        <v>41</v>
      </c>
      <c r="C31" s="17" t="s">
        <v>7063</v>
      </c>
      <c r="D31" s="4"/>
      <c r="E31" s="410">
        <v>395246</v>
      </c>
      <c r="F31" s="419"/>
      <c r="G31" s="419"/>
      <c r="H31" s="431"/>
      <c r="I31" s="429"/>
      <c r="J31" s="429"/>
      <c r="K31" s="429"/>
      <c r="L31" s="441">
        <f t="shared" si="3"/>
        <v>395246</v>
      </c>
    </row>
    <row r="32" spans="1:12" s="433" customFormat="1" ht="15.75" x14ac:dyDescent="0.25">
      <c r="A32" s="6" t="s">
        <v>40</v>
      </c>
      <c r="B32" s="11" t="s">
        <v>52</v>
      </c>
      <c r="C32" s="17" t="s">
        <v>7064</v>
      </c>
      <c r="D32" s="4"/>
      <c r="E32" s="410">
        <f>'[11]Variation Form'!$L$14</f>
        <v>571037.21500000008</v>
      </c>
      <c r="F32" s="419"/>
      <c r="G32" s="419"/>
      <c r="H32" s="431"/>
      <c r="I32" s="429"/>
      <c r="J32" s="429"/>
      <c r="K32" s="429"/>
      <c r="L32" s="441">
        <f t="shared" si="3"/>
        <v>571037.21500000008</v>
      </c>
    </row>
    <row r="33" spans="1:12" s="433" customFormat="1" ht="15.75" x14ac:dyDescent="0.25">
      <c r="A33" s="6" t="s">
        <v>40</v>
      </c>
      <c r="B33" s="11" t="s">
        <v>7046</v>
      </c>
      <c r="C33" s="17" t="s">
        <v>7065</v>
      </c>
      <c r="D33" s="4"/>
      <c r="E33" s="410">
        <f>'[12]Variation Form'!$L$16</f>
        <v>125625</v>
      </c>
      <c r="F33" s="419"/>
      <c r="G33" s="419"/>
      <c r="H33" s="431"/>
      <c r="I33" s="429"/>
      <c r="J33" s="429"/>
      <c r="K33" s="429"/>
      <c r="L33" s="441">
        <f t="shared" si="3"/>
        <v>125625</v>
      </c>
    </row>
    <row r="34" spans="1:12" s="433" customFormat="1" ht="15.75" x14ac:dyDescent="0.25">
      <c r="A34" s="6" t="s">
        <v>40</v>
      </c>
      <c r="B34" s="11" t="s">
        <v>7060</v>
      </c>
      <c r="C34" s="17" t="s">
        <v>7066</v>
      </c>
      <c r="D34" s="4"/>
      <c r="E34" s="410">
        <f>'[13]Variation Form'!$L$17</f>
        <v>249250</v>
      </c>
      <c r="F34" s="419"/>
      <c r="G34" s="419"/>
      <c r="H34" s="431"/>
      <c r="I34" s="429"/>
      <c r="J34" s="429"/>
      <c r="K34" s="429"/>
      <c r="L34" s="441">
        <f t="shared" si="3"/>
        <v>249250</v>
      </c>
    </row>
    <row r="35" spans="1:12" s="433" customFormat="1" ht="15.75" x14ac:dyDescent="0.25">
      <c r="A35" s="6" t="s">
        <v>40</v>
      </c>
      <c r="B35" s="11" t="s">
        <v>7061</v>
      </c>
      <c r="C35" s="17" t="s">
        <v>7067</v>
      </c>
      <c r="D35" s="4"/>
      <c r="E35" s="410">
        <f>'[14]Variation Form'!$L$14</f>
        <v>345000</v>
      </c>
      <c r="F35" s="419"/>
      <c r="G35" s="419"/>
      <c r="H35" s="429"/>
      <c r="I35" s="429"/>
      <c r="J35" s="429"/>
      <c r="K35" s="429"/>
      <c r="L35" s="441">
        <f t="shared" si="3"/>
        <v>345000</v>
      </c>
    </row>
    <row r="36" spans="1:12" s="433" customFormat="1" ht="15.75" x14ac:dyDescent="0.25">
      <c r="A36" s="6" t="s">
        <v>40</v>
      </c>
      <c r="B36" s="11" t="s">
        <v>7110</v>
      </c>
      <c r="C36" s="17" t="s">
        <v>7111</v>
      </c>
      <c r="D36" s="4"/>
      <c r="E36" s="410">
        <f>'[15]Variation Form'!$L$16</f>
        <v>99015</v>
      </c>
      <c r="F36" s="419"/>
      <c r="G36" s="419"/>
      <c r="H36" s="429"/>
      <c r="I36" s="429"/>
      <c r="J36" s="429"/>
      <c r="K36" s="429"/>
      <c r="L36" s="441">
        <f t="shared" si="3"/>
        <v>99015</v>
      </c>
    </row>
    <row r="37" spans="1:12" s="433" customFormat="1" ht="15.75" x14ac:dyDescent="0.25">
      <c r="A37" s="6" t="s">
        <v>7056</v>
      </c>
      <c r="B37" s="11" t="s">
        <v>7037</v>
      </c>
      <c r="C37" s="17" t="s">
        <v>7053</v>
      </c>
      <c r="D37" s="4"/>
      <c r="E37" s="410">
        <f>'[16]GRAND SUMMARY'!$C$13</f>
        <v>3030148.4</v>
      </c>
      <c r="F37" s="419"/>
      <c r="G37" s="419"/>
      <c r="H37" s="431"/>
      <c r="I37" s="429"/>
      <c r="J37" s="429"/>
      <c r="K37" s="429"/>
      <c r="L37" s="441">
        <f t="shared" si="3"/>
        <v>3030148.4</v>
      </c>
    </row>
    <row r="38" spans="1:12" s="433" customFormat="1" ht="15.75" x14ac:dyDescent="0.25">
      <c r="A38" s="6" t="s">
        <v>7056</v>
      </c>
      <c r="B38" s="11" t="s">
        <v>39</v>
      </c>
      <c r="C38" s="17" t="s">
        <v>7108</v>
      </c>
      <c r="D38" s="4"/>
      <c r="E38" s="410">
        <v>355339</v>
      </c>
      <c r="F38" s="419"/>
      <c r="G38" s="419"/>
      <c r="H38" s="431"/>
      <c r="I38" s="429"/>
      <c r="J38" s="429"/>
      <c r="K38" s="429"/>
      <c r="L38" s="441">
        <f t="shared" si="3"/>
        <v>355339</v>
      </c>
    </row>
    <row r="39" spans="1:12" s="433" customFormat="1" ht="15.75" x14ac:dyDescent="0.25">
      <c r="A39" s="6" t="s">
        <v>7056</v>
      </c>
      <c r="B39" s="11" t="s">
        <v>7114</v>
      </c>
      <c r="C39" s="17" t="s">
        <v>7113</v>
      </c>
      <c r="D39" s="4"/>
      <c r="E39" s="410">
        <f>[17]Sheet1!$I$30</f>
        <v>71151.5625</v>
      </c>
      <c r="F39" s="419"/>
      <c r="G39" s="419"/>
      <c r="H39" s="431"/>
      <c r="I39" s="429"/>
      <c r="J39" s="429"/>
      <c r="K39" s="429"/>
      <c r="L39" s="441">
        <f t="shared" si="3"/>
        <v>71151.5625</v>
      </c>
    </row>
    <row r="40" spans="1:12" s="433" customFormat="1" ht="15.75" x14ac:dyDescent="0.25">
      <c r="A40" s="6" t="s">
        <v>7056</v>
      </c>
      <c r="B40" s="11" t="s">
        <v>7142</v>
      </c>
      <c r="C40" s="17" t="s">
        <v>7143</v>
      </c>
      <c r="D40" s="4"/>
      <c r="E40" s="410">
        <f>[18]Sheet1!$I$33</f>
        <v>265793.75</v>
      </c>
      <c r="F40" s="419"/>
      <c r="G40" s="419"/>
      <c r="H40" s="431"/>
      <c r="I40" s="429"/>
      <c r="J40" s="429"/>
      <c r="K40" s="429"/>
      <c r="L40" s="441"/>
    </row>
    <row r="41" spans="1:12" s="433" customFormat="1" ht="15.75" x14ac:dyDescent="0.25">
      <c r="A41" s="6" t="s">
        <v>7056</v>
      </c>
      <c r="B41" s="11" t="s">
        <v>7146</v>
      </c>
      <c r="C41" s="17" t="s">
        <v>7147</v>
      </c>
      <c r="D41" s="4"/>
      <c r="E41" s="410">
        <f>[19]Sheet1!$I$32</f>
        <v>226354.6875</v>
      </c>
      <c r="F41" s="419">
        <f>E41+E40+E39+E38</f>
        <v>918639</v>
      </c>
      <c r="G41" s="419"/>
      <c r="H41" s="431"/>
      <c r="I41" s="429"/>
      <c r="J41" s="429"/>
      <c r="K41" s="429"/>
      <c r="L41" s="441"/>
    </row>
    <row r="42" spans="1:12" s="433" customFormat="1" ht="15.75" x14ac:dyDescent="0.25">
      <c r="A42" s="6" t="s">
        <v>7154</v>
      </c>
      <c r="B42" s="11" t="s">
        <v>7037</v>
      </c>
      <c r="C42" s="17" t="s">
        <v>7053</v>
      </c>
      <c r="D42" s="4"/>
      <c r="E42" s="410" t="e">
        <f>#REF!</f>
        <v>#REF!</v>
      </c>
      <c r="F42" s="419"/>
      <c r="G42" s="419"/>
      <c r="H42" s="431"/>
      <c r="I42" s="429"/>
      <c r="J42" s="429"/>
      <c r="K42" s="429"/>
      <c r="L42" s="441" t="e">
        <f t="shared" ref="L42" si="4">E42-K42</f>
        <v>#REF!</v>
      </c>
    </row>
    <row r="43" spans="1:12" s="433" customFormat="1" ht="15.75" x14ac:dyDescent="0.25">
      <c r="A43" s="6" t="s">
        <v>7154</v>
      </c>
      <c r="B43" s="11" t="s">
        <v>7155</v>
      </c>
      <c r="C43" s="17" t="s">
        <v>7108</v>
      </c>
      <c r="D43" s="4">
        <v>44958</v>
      </c>
      <c r="E43" s="410">
        <f>[20]Sheet1!$I$34</f>
        <v>0</v>
      </c>
      <c r="F43" s="419"/>
      <c r="G43" s="419"/>
      <c r="H43" s="431"/>
      <c r="I43" s="429"/>
      <c r="J43" s="429"/>
      <c r="K43" s="429"/>
      <c r="L43" s="441"/>
    </row>
    <row r="44" spans="1:12" s="433" customFormat="1" ht="15.75" x14ac:dyDescent="0.25">
      <c r="A44" s="6" t="s">
        <v>7154</v>
      </c>
      <c r="B44" s="11" t="s">
        <v>7157</v>
      </c>
      <c r="C44" s="17" t="s">
        <v>7113</v>
      </c>
      <c r="D44" s="4">
        <v>44961</v>
      </c>
      <c r="E44" s="410">
        <f>[21]Sheet1!$H$24</f>
        <v>1602810.2</v>
      </c>
      <c r="F44" s="419"/>
      <c r="G44" s="419"/>
      <c r="H44" s="431"/>
      <c r="I44" s="429"/>
      <c r="J44" s="429"/>
      <c r="K44" s="429"/>
      <c r="L44" s="441"/>
    </row>
    <row r="45" spans="1:12" s="433" customFormat="1" ht="15.75" x14ac:dyDescent="0.25">
      <c r="A45" s="6" t="s">
        <v>7154</v>
      </c>
      <c r="B45" s="11" t="s">
        <v>7160</v>
      </c>
      <c r="C45" s="17" t="s">
        <v>7143</v>
      </c>
      <c r="D45" s="4">
        <v>44974</v>
      </c>
      <c r="E45" s="410">
        <f>[22]Sheet1!$I$36</f>
        <v>592497</v>
      </c>
      <c r="F45" s="419"/>
      <c r="G45" s="419"/>
      <c r="H45" s="431"/>
      <c r="I45" s="429"/>
      <c r="J45" s="429"/>
      <c r="K45" s="429"/>
      <c r="L45" s="441"/>
    </row>
    <row r="46" spans="1:12" s="433" customFormat="1" ht="15.75" x14ac:dyDescent="0.25">
      <c r="A46" s="6" t="s">
        <v>7154</v>
      </c>
      <c r="B46" s="11" t="s">
        <v>7163</v>
      </c>
      <c r="C46" s="17" t="s">
        <v>7147</v>
      </c>
      <c r="D46" s="4">
        <v>44974</v>
      </c>
      <c r="E46" s="410">
        <v>119325</v>
      </c>
      <c r="F46" s="419"/>
      <c r="G46" s="419"/>
      <c r="H46" s="431"/>
      <c r="I46" s="429"/>
      <c r="J46" s="429"/>
      <c r="K46" s="429"/>
      <c r="L46" s="441"/>
    </row>
    <row r="47" spans="1:12" s="433" customFormat="1" ht="15.75" x14ac:dyDescent="0.25">
      <c r="A47" s="6" t="s">
        <v>7154</v>
      </c>
      <c r="B47" s="11" t="s">
        <v>7164</v>
      </c>
      <c r="C47" s="17" t="s">
        <v>7070</v>
      </c>
      <c r="D47" s="4">
        <v>44974</v>
      </c>
      <c r="E47" s="410">
        <f>[23]Sheet1!$I$29</f>
        <v>30960</v>
      </c>
      <c r="F47" s="419"/>
      <c r="G47" s="419"/>
      <c r="H47" s="431"/>
      <c r="I47" s="429"/>
      <c r="J47" s="429"/>
      <c r="K47" s="429"/>
      <c r="L47" s="441"/>
    </row>
    <row r="48" spans="1:12" s="433" customFormat="1" ht="15.75" x14ac:dyDescent="0.25">
      <c r="A48" s="6" t="s">
        <v>7154</v>
      </c>
      <c r="B48" s="11" t="s">
        <v>7171</v>
      </c>
      <c r="C48" s="17" t="s">
        <v>7158</v>
      </c>
      <c r="D48" s="4">
        <v>44986</v>
      </c>
      <c r="E48" s="410">
        <f>[24]Sheet1!$I$29</f>
        <v>45150</v>
      </c>
      <c r="F48" s="419"/>
      <c r="G48" s="419"/>
      <c r="H48" s="431"/>
      <c r="I48" s="429"/>
      <c r="J48" s="429"/>
      <c r="K48" s="429"/>
      <c r="L48" s="441"/>
    </row>
    <row r="49" spans="1:14" s="433" customFormat="1" ht="15.75" x14ac:dyDescent="0.25">
      <c r="A49" s="414" t="s">
        <v>22</v>
      </c>
      <c r="B49" s="5" t="s">
        <v>24</v>
      </c>
      <c r="C49" s="17">
        <v>64</v>
      </c>
      <c r="D49" s="4">
        <v>44789</v>
      </c>
      <c r="E49" s="410">
        <v>64000</v>
      </c>
      <c r="F49" s="410"/>
      <c r="G49" s="410"/>
      <c r="H49" s="428"/>
      <c r="I49" s="429"/>
      <c r="J49" s="429"/>
      <c r="K49" s="429"/>
      <c r="L49" s="441">
        <f t="shared" si="3"/>
        <v>64000</v>
      </c>
    </row>
    <row r="50" spans="1:14" s="433" customFormat="1" ht="15.75" x14ac:dyDescent="0.25">
      <c r="A50" s="414" t="s">
        <v>22</v>
      </c>
      <c r="B50" s="5" t="s">
        <v>25</v>
      </c>
      <c r="C50" s="17">
        <v>65</v>
      </c>
      <c r="D50" s="4">
        <v>44789</v>
      </c>
      <c r="E50" s="410">
        <v>9600</v>
      </c>
      <c r="F50" s="410"/>
      <c r="G50" s="410"/>
      <c r="H50" s="428"/>
      <c r="I50" s="429"/>
      <c r="J50" s="429"/>
      <c r="K50" s="429"/>
      <c r="L50" s="441">
        <f t="shared" si="3"/>
        <v>9600</v>
      </c>
    </row>
    <row r="51" spans="1:14" s="433" customFormat="1" ht="15.75" x14ac:dyDescent="0.25">
      <c r="A51" s="414" t="s">
        <v>22</v>
      </c>
      <c r="B51" s="5" t="s">
        <v>23</v>
      </c>
      <c r="C51" s="17">
        <v>66</v>
      </c>
      <c r="D51" s="4">
        <v>44789</v>
      </c>
      <c r="E51" s="410">
        <v>30000</v>
      </c>
      <c r="F51" s="410"/>
      <c r="G51" s="410"/>
      <c r="H51" s="428"/>
      <c r="I51" s="429"/>
      <c r="J51" s="429"/>
      <c r="K51" s="429"/>
      <c r="L51" s="441">
        <f t="shared" si="3"/>
        <v>30000</v>
      </c>
    </row>
    <row r="52" spans="1:14" s="433" customFormat="1" ht="15.75" x14ac:dyDescent="0.25">
      <c r="A52" s="414" t="s">
        <v>22</v>
      </c>
      <c r="B52" s="5" t="s">
        <v>44</v>
      </c>
      <c r="C52" s="17" t="s">
        <v>42</v>
      </c>
      <c r="D52" s="4">
        <v>44818</v>
      </c>
      <c r="E52" s="410">
        <v>9000</v>
      </c>
      <c r="F52" s="410"/>
      <c r="G52" s="410"/>
      <c r="H52" s="428"/>
      <c r="I52" s="429"/>
      <c r="J52" s="429"/>
      <c r="K52" s="429"/>
      <c r="L52" s="441">
        <f t="shared" si="3"/>
        <v>9000</v>
      </c>
    </row>
    <row r="53" spans="1:14" s="433" customFormat="1" ht="15.75" x14ac:dyDescent="0.25">
      <c r="A53" s="414" t="s">
        <v>22</v>
      </c>
      <c r="B53" s="5" t="s">
        <v>45</v>
      </c>
      <c r="C53" s="17" t="s">
        <v>43</v>
      </c>
      <c r="D53" s="4">
        <v>44818</v>
      </c>
      <c r="E53" s="410">
        <v>12000</v>
      </c>
      <c r="F53" s="410"/>
      <c r="G53" s="410"/>
      <c r="H53" s="428"/>
      <c r="I53" s="429"/>
      <c r="J53" s="429"/>
      <c r="K53" s="429"/>
      <c r="L53" s="441">
        <f t="shared" si="3"/>
        <v>12000</v>
      </c>
    </row>
    <row r="54" spans="1:14" s="433" customFormat="1" ht="15.75" x14ac:dyDescent="0.25">
      <c r="A54" s="414" t="s">
        <v>22</v>
      </c>
      <c r="B54" s="5" t="s">
        <v>7094</v>
      </c>
      <c r="C54" s="17" t="s">
        <v>7093</v>
      </c>
      <c r="D54" s="4">
        <v>44900</v>
      </c>
      <c r="E54" s="410">
        <v>33000</v>
      </c>
      <c r="F54" s="410"/>
      <c r="G54" s="410"/>
      <c r="H54" s="428"/>
      <c r="I54" s="429"/>
      <c r="J54" s="429"/>
      <c r="K54" s="429"/>
      <c r="L54" s="441">
        <f t="shared" si="3"/>
        <v>33000</v>
      </c>
    </row>
    <row r="55" spans="1:14" s="433" customFormat="1" ht="15.75" x14ac:dyDescent="0.25">
      <c r="A55" s="414" t="s">
        <v>22</v>
      </c>
      <c r="B55" s="5" t="s">
        <v>7106</v>
      </c>
      <c r="C55" s="17" t="s">
        <v>7103</v>
      </c>
      <c r="D55" s="4">
        <v>44907</v>
      </c>
      <c r="E55" s="410">
        <v>21000</v>
      </c>
      <c r="F55" s="410"/>
      <c r="G55" s="410"/>
      <c r="H55" s="428"/>
      <c r="I55" s="429"/>
      <c r="J55" s="439"/>
      <c r="K55" s="429"/>
      <c r="L55" s="441">
        <f t="shared" si="3"/>
        <v>21000</v>
      </c>
    </row>
    <row r="56" spans="1:14" s="433" customFormat="1" ht="15.75" x14ac:dyDescent="0.25">
      <c r="A56" s="414" t="s">
        <v>22</v>
      </c>
      <c r="B56" s="5" t="s">
        <v>7105</v>
      </c>
      <c r="C56" s="17" t="s">
        <v>7104</v>
      </c>
      <c r="D56" s="4">
        <v>44907</v>
      </c>
      <c r="E56" s="410">
        <v>80000</v>
      </c>
      <c r="F56" s="410"/>
      <c r="G56" s="410"/>
      <c r="H56" s="428"/>
      <c r="I56" s="429"/>
      <c r="J56" s="439"/>
      <c r="K56" s="429"/>
      <c r="L56" s="441">
        <f t="shared" si="3"/>
        <v>80000</v>
      </c>
    </row>
    <row r="57" spans="1:14" s="433" customFormat="1" ht="15.75" x14ac:dyDescent="0.25">
      <c r="A57" s="414" t="s">
        <v>35</v>
      </c>
      <c r="B57" s="5" t="s">
        <v>34</v>
      </c>
      <c r="C57" s="17" t="s">
        <v>36</v>
      </c>
      <c r="D57" s="4">
        <v>44789</v>
      </c>
      <c r="E57" s="410">
        <v>64507</v>
      </c>
      <c r="F57" s="410"/>
      <c r="G57" s="410"/>
      <c r="H57" s="428"/>
      <c r="I57" s="428"/>
      <c r="J57" s="15"/>
      <c r="K57" s="428"/>
      <c r="L57" s="441">
        <f t="shared" si="3"/>
        <v>64507</v>
      </c>
    </row>
    <row r="58" spans="1:14" s="433" customFormat="1" ht="15.75" x14ac:dyDescent="0.25">
      <c r="A58" s="17" t="s">
        <v>7107</v>
      </c>
      <c r="B58" s="11" t="s">
        <v>39</v>
      </c>
      <c r="C58" s="17" t="s">
        <v>7108</v>
      </c>
      <c r="D58" s="4">
        <v>44907</v>
      </c>
      <c r="E58" s="410">
        <v>160000</v>
      </c>
      <c r="F58" s="410"/>
      <c r="G58" s="410"/>
      <c r="H58" s="410"/>
      <c r="I58" s="410"/>
      <c r="J58" s="428"/>
      <c r="K58" s="428"/>
      <c r="L58" s="441">
        <f t="shared" si="3"/>
        <v>160000</v>
      </c>
      <c r="M58" s="428"/>
      <c r="N58" s="5"/>
    </row>
    <row r="59" spans="1:14" s="433" customFormat="1" ht="15.75" x14ac:dyDescent="0.25">
      <c r="A59" s="17" t="s">
        <v>7107</v>
      </c>
      <c r="B59" s="11" t="s">
        <v>7144</v>
      </c>
      <c r="C59" s="17" t="s">
        <v>7113</v>
      </c>
      <c r="D59" s="4">
        <v>44931</v>
      </c>
      <c r="E59" s="410">
        <f>'[25]Variation Form'!$L$14</f>
        <v>405375</v>
      </c>
      <c r="F59" s="410"/>
      <c r="G59" s="410"/>
      <c r="H59" s="410"/>
      <c r="I59" s="410"/>
      <c r="J59" s="428"/>
      <c r="K59" s="428"/>
      <c r="L59" s="15"/>
      <c r="M59" s="428"/>
      <c r="N59" s="428"/>
    </row>
    <row r="60" spans="1:14" s="433" customFormat="1" ht="15.75" x14ac:dyDescent="0.25">
      <c r="A60" s="17" t="s">
        <v>7107</v>
      </c>
      <c r="B60" s="11" t="s">
        <v>7145</v>
      </c>
      <c r="C60" s="17" t="s">
        <v>7143</v>
      </c>
      <c r="D60" s="4">
        <v>44931</v>
      </c>
      <c r="E60" s="410">
        <f>'[26]Variation Form'!$L$20</f>
        <v>342930</v>
      </c>
      <c r="F60" s="410"/>
      <c r="G60" s="410"/>
      <c r="H60" s="410"/>
      <c r="I60" s="410"/>
      <c r="J60" s="428"/>
      <c r="K60" s="428"/>
      <c r="L60" s="15"/>
      <c r="M60" s="428"/>
      <c r="N60" s="428"/>
    </row>
    <row r="61" spans="1:14" s="433" customFormat="1" ht="15.75" x14ac:dyDescent="0.25">
      <c r="A61" s="17" t="s">
        <v>7107</v>
      </c>
      <c r="B61" s="11" t="s">
        <v>7183</v>
      </c>
      <c r="C61" s="17" t="s">
        <v>7147</v>
      </c>
      <c r="D61" s="4">
        <v>44998</v>
      </c>
      <c r="E61" s="410">
        <f>'[27]Variation Form'!$L$25</f>
        <v>1098650</v>
      </c>
      <c r="F61" s="410"/>
      <c r="G61" s="410"/>
      <c r="H61" s="410"/>
      <c r="I61" s="410"/>
      <c r="J61" s="428"/>
      <c r="K61" s="428"/>
      <c r="L61" s="15"/>
      <c r="M61" s="428"/>
      <c r="N61" s="428"/>
    </row>
    <row r="62" spans="1:14" s="433" customFormat="1" ht="15.75" x14ac:dyDescent="0.25">
      <c r="A62" s="792" t="s">
        <v>7051</v>
      </c>
      <c r="B62" s="793"/>
      <c r="C62" s="793"/>
      <c r="D62" s="435"/>
      <c r="E62" s="435" t="e">
        <f>SUM(E4:E60)</f>
        <v>#REF!</v>
      </c>
      <c r="F62" s="435">
        <f t="shared" ref="F62:L62" si="5">SUM(F7:F58)</f>
        <v>1048522</v>
      </c>
      <c r="G62" s="435">
        <f t="shared" si="5"/>
        <v>5428483</v>
      </c>
      <c r="H62" s="435">
        <f t="shared" si="5"/>
        <v>0.09</v>
      </c>
      <c r="I62" s="435">
        <f t="shared" si="5"/>
        <v>193477.5</v>
      </c>
      <c r="J62" s="435">
        <f t="shared" si="5"/>
        <v>5235005.5</v>
      </c>
      <c r="K62" s="435">
        <f t="shared" si="5"/>
        <v>29692930.75</v>
      </c>
      <c r="L62" s="435" t="e">
        <f t="shared" si="5"/>
        <v>#REF!</v>
      </c>
      <c r="M62" s="428"/>
      <c r="N62" s="428"/>
    </row>
    <row r="63" spans="1:14" s="433" customFormat="1" ht="15.75" x14ac:dyDescent="0.25">
      <c r="A63" s="427"/>
      <c r="B63" s="427"/>
      <c r="C63" s="6"/>
      <c r="D63" s="410"/>
      <c r="E63" s="5"/>
      <c r="F63" s="410"/>
      <c r="G63" s="410"/>
      <c r="H63" s="410"/>
      <c r="I63" s="410"/>
      <c r="J63" s="428"/>
      <c r="K63" s="428"/>
      <c r="L63" s="15"/>
      <c r="M63" s="428"/>
      <c r="N63" s="428"/>
    </row>
    <row r="64" spans="1:14" s="433" customFormat="1" ht="15.75" x14ac:dyDescent="0.25">
      <c r="A64" s="427"/>
      <c r="B64" s="427"/>
      <c r="C64" s="6"/>
      <c r="D64" s="410"/>
      <c r="E64" s="5"/>
      <c r="F64" s="410"/>
      <c r="G64" s="410"/>
      <c r="H64" s="410"/>
      <c r="I64" s="410"/>
      <c r="J64" s="428"/>
      <c r="K64" s="428"/>
      <c r="L64" s="15"/>
      <c r="M64" s="428"/>
      <c r="N64" s="428"/>
    </row>
    <row r="65" spans="1:14" s="433" customFormat="1" ht="15.75" x14ac:dyDescent="0.25">
      <c r="A65" s="427"/>
      <c r="B65" s="427"/>
      <c r="C65" s="6"/>
      <c r="D65" s="410"/>
      <c r="E65" s="5"/>
      <c r="F65" s="410"/>
      <c r="G65" s="410"/>
      <c r="H65" s="410"/>
      <c r="I65" s="410"/>
      <c r="J65" s="428"/>
      <c r="K65" s="428"/>
      <c r="L65" s="15"/>
      <c r="M65" s="428"/>
      <c r="N65" s="428"/>
    </row>
    <row r="66" spans="1:14" s="433" customFormat="1" ht="15.75" x14ac:dyDescent="0.25">
      <c r="A66" s="427"/>
      <c r="B66" s="427"/>
      <c r="C66" s="6"/>
      <c r="D66" s="410"/>
      <c r="E66" s="5"/>
      <c r="F66" s="410"/>
      <c r="G66" s="410"/>
      <c r="H66" s="410"/>
      <c r="I66" s="410"/>
      <c r="J66" s="428"/>
      <c r="K66" s="428"/>
      <c r="L66" s="15"/>
      <c r="M66" s="428"/>
      <c r="N66" s="428"/>
    </row>
    <row r="67" spans="1:14" s="433" customFormat="1" ht="15.75" x14ac:dyDescent="0.25">
      <c r="A67" s="427"/>
      <c r="B67" s="427"/>
      <c r="C67" s="6"/>
      <c r="D67" s="410"/>
      <c r="E67" s="5"/>
      <c r="F67" s="410"/>
      <c r="G67" s="410"/>
      <c r="H67" s="410"/>
      <c r="I67" s="410"/>
      <c r="J67" s="428"/>
      <c r="K67" s="428"/>
      <c r="L67" s="15"/>
      <c r="M67" s="428"/>
      <c r="N67" s="428"/>
    </row>
    <row r="68" spans="1:14" s="433" customFormat="1" ht="15.75" x14ac:dyDescent="0.25">
      <c r="A68" s="427"/>
      <c r="B68" s="427"/>
      <c r="C68" s="6"/>
      <c r="D68" s="410"/>
      <c r="E68" s="5"/>
      <c r="F68" s="410"/>
      <c r="G68" s="410"/>
      <c r="H68" s="410"/>
      <c r="I68" s="410"/>
      <c r="J68" s="428"/>
      <c r="K68" s="428"/>
      <c r="L68" s="15"/>
      <c r="M68" s="428"/>
      <c r="N68" s="428"/>
    </row>
    <row r="69" spans="1:14" s="433" customFormat="1" ht="15.75" x14ac:dyDescent="0.25">
      <c r="A69" s="427"/>
      <c r="B69" s="427"/>
      <c r="C69" s="6"/>
      <c r="D69" s="410"/>
      <c r="E69" s="5"/>
      <c r="F69" s="410"/>
      <c r="G69" s="410"/>
      <c r="H69" s="410"/>
      <c r="I69" s="410"/>
      <c r="J69" s="428"/>
      <c r="K69" s="428"/>
      <c r="L69" s="15"/>
      <c r="M69" s="428"/>
      <c r="N69" s="428"/>
    </row>
    <row r="70" spans="1:14" s="433" customFormat="1" ht="15.75" x14ac:dyDescent="0.25">
      <c r="A70" s="427"/>
      <c r="B70" s="427"/>
      <c r="C70" s="6"/>
      <c r="D70" s="410"/>
      <c r="E70" s="5"/>
      <c r="F70" s="410"/>
      <c r="G70" s="410"/>
      <c r="H70" s="410"/>
      <c r="I70" s="410"/>
      <c r="J70" s="428"/>
      <c r="K70" s="428"/>
      <c r="L70" s="15"/>
      <c r="M70" s="428"/>
      <c r="N70" s="428"/>
    </row>
    <row r="71" spans="1:14" s="433" customFormat="1" ht="15.75" x14ac:dyDescent="0.25">
      <c r="A71" s="430"/>
      <c r="B71" s="430"/>
      <c r="C71" s="436"/>
      <c r="D71" s="410"/>
      <c r="E71" s="428"/>
      <c r="F71" s="410"/>
      <c r="G71" s="410"/>
      <c r="H71" s="410"/>
      <c r="I71" s="410"/>
      <c r="J71" s="428"/>
      <c r="K71" s="428"/>
      <c r="L71" s="437"/>
      <c r="M71" s="428"/>
      <c r="N71" s="428"/>
    </row>
    <row r="72" spans="1:14" s="433" customFormat="1" ht="15.75" x14ac:dyDescent="0.25">
      <c r="A72" s="430"/>
      <c r="B72" s="430"/>
      <c r="C72" s="428"/>
      <c r="D72" s="410"/>
      <c r="E72" s="428"/>
      <c r="F72" s="410"/>
      <c r="G72" s="410"/>
      <c r="H72" s="410"/>
      <c r="I72" s="410"/>
      <c r="J72" s="428"/>
      <c r="K72" s="428"/>
      <c r="L72" s="437"/>
      <c r="M72" s="428"/>
      <c r="N72" s="428"/>
    </row>
    <row r="73" spans="1:14" s="433" customFormat="1" ht="15.75" x14ac:dyDescent="0.25">
      <c r="A73" s="430"/>
      <c r="B73" s="430"/>
      <c r="C73" s="428"/>
      <c r="D73" s="410"/>
      <c r="E73" s="428"/>
      <c r="F73" s="410"/>
      <c r="G73" s="410"/>
      <c r="H73" s="410"/>
      <c r="I73" s="410"/>
      <c r="J73" s="428"/>
      <c r="K73" s="428"/>
      <c r="L73" s="437"/>
      <c r="M73" s="428"/>
      <c r="N73" s="428"/>
    </row>
    <row r="74" spans="1:14" s="433" customFormat="1" ht="15.75" x14ac:dyDescent="0.25">
      <c r="A74" s="430"/>
      <c r="B74" s="430"/>
      <c r="C74" s="428"/>
      <c r="D74" s="410"/>
      <c r="E74" s="428"/>
      <c r="F74" s="410"/>
      <c r="G74" s="410"/>
      <c r="H74" s="410"/>
      <c r="I74" s="410"/>
      <c r="J74" s="428"/>
      <c r="K74" s="428"/>
      <c r="L74" s="437"/>
      <c r="M74" s="428"/>
      <c r="N74" s="428"/>
    </row>
    <row r="75" spans="1:14" s="433" customFormat="1" ht="15.75" x14ac:dyDescent="0.25">
      <c r="A75" s="430"/>
      <c r="B75" s="430"/>
      <c r="C75" s="428"/>
      <c r="D75" s="410"/>
      <c r="E75" s="428"/>
      <c r="F75" s="410"/>
      <c r="G75" s="410"/>
      <c r="H75" s="410"/>
      <c r="I75" s="410"/>
      <c r="J75" s="428"/>
      <c r="K75" s="428"/>
      <c r="L75" s="437"/>
      <c r="M75" s="428"/>
      <c r="N75" s="428"/>
    </row>
    <row r="76" spans="1:14" s="433" customFormat="1" ht="15.75" x14ac:dyDescent="0.25">
      <c r="A76" s="430"/>
      <c r="B76" s="430"/>
      <c r="C76" s="428"/>
      <c r="D76" s="410"/>
      <c r="E76" s="428"/>
      <c r="F76" s="410"/>
      <c r="G76" s="410"/>
      <c r="H76" s="410"/>
      <c r="I76" s="410"/>
      <c r="J76" s="428"/>
      <c r="K76" s="428"/>
      <c r="L76" s="437"/>
      <c r="M76" s="428"/>
      <c r="N76" s="428"/>
    </row>
    <row r="77" spans="1:14" s="433" customFormat="1" ht="15.75" x14ac:dyDescent="0.25">
      <c r="A77" s="430"/>
      <c r="B77" s="430"/>
      <c r="C77" s="428"/>
      <c r="D77" s="410"/>
      <c r="E77" s="428"/>
      <c r="F77" s="410"/>
      <c r="G77" s="410"/>
      <c r="H77" s="410"/>
      <c r="I77" s="410"/>
      <c r="J77" s="428"/>
      <c r="K77" s="428"/>
      <c r="L77" s="437"/>
      <c r="M77" s="428"/>
      <c r="N77" s="428"/>
    </row>
    <row r="78" spans="1:14" s="433" customFormat="1" ht="15.75" x14ac:dyDescent="0.25">
      <c r="A78" s="430"/>
      <c r="B78" s="430"/>
      <c r="C78" s="428"/>
      <c r="D78" s="410"/>
      <c r="E78" s="428"/>
      <c r="F78" s="410"/>
      <c r="G78" s="410"/>
      <c r="H78" s="410"/>
      <c r="I78" s="410"/>
      <c r="J78" s="428"/>
      <c r="K78" s="428"/>
      <c r="L78" s="437"/>
      <c r="M78" s="428"/>
      <c r="N78" s="428"/>
    </row>
    <row r="79" spans="1:14" s="433" customFormat="1" ht="15.75" x14ac:dyDescent="0.25">
      <c r="A79" s="430"/>
      <c r="B79" s="430"/>
      <c r="C79" s="428"/>
      <c r="D79" s="410"/>
      <c r="E79" s="428"/>
      <c r="F79" s="410"/>
      <c r="G79" s="410"/>
      <c r="H79" s="410"/>
      <c r="I79" s="410"/>
      <c r="J79" s="428"/>
      <c r="K79" s="428"/>
      <c r="L79" s="437"/>
      <c r="M79" s="428"/>
      <c r="N79" s="428"/>
    </row>
    <row r="80" spans="1:14" s="433" customFormat="1" ht="15.75" x14ac:dyDescent="0.25">
      <c r="A80" s="430"/>
      <c r="B80" s="430"/>
      <c r="C80" s="428"/>
      <c r="D80" s="410"/>
      <c r="E80" s="428"/>
      <c r="F80" s="410"/>
      <c r="G80" s="410"/>
      <c r="H80" s="410"/>
      <c r="I80" s="410"/>
      <c r="J80" s="428"/>
      <c r="K80" s="428"/>
      <c r="L80" s="437"/>
      <c r="M80" s="428"/>
      <c r="N80" s="428"/>
    </row>
    <row r="81" spans="1:14" s="433" customFormat="1" ht="15.75" x14ac:dyDescent="0.25">
      <c r="A81" s="430"/>
      <c r="B81" s="430"/>
      <c r="C81" s="428"/>
      <c r="D81" s="410"/>
      <c r="E81" s="428"/>
      <c r="F81" s="410"/>
      <c r="G81" s="410"/>
      <c r="H81" s="410"/>
      <c r="I81" s="410"/>
      <c r="J81" s="428"/>
      <c r="K81" s="428"/>
      <c r="L81" s="437"/>
      <c r="M81" s="428"/>
      <c r="N81" s="428"/>
    </row>
    <row r="82" spans="1:14" s="433" customFormat="1" ht="15.75" x14ac:dyDescent="0.25">
      <c r="A82" s="430"/>
      <c r="B82" s="430"/>
      <c r="C82" s="428"/>
      <c r="D82" s="410"/>
      <c r="E82" s="428"/>
      <c r="F82" s="410"/>
      <c r="G82" s="410"/>
      <c r="H82" s="410"/>
      <c r="I82" s="410"/>
      <c r="J82" s="428"/>
      <c r="K82" s="428"/>
      <c r="L82" s="437"/>
      <c r="M82" s="428"/>
      <c r="N82" s="428"/>
    </row>
    <row r="83" spans="1:14" s="433" customFormat="1" ht="15.75" x14ac:dyDescent="0.25">
      <c r="A83" s="430"/>
      <c r="B83" s="430"/>
      <c r="C83" s="428"/>
      <c r="D83" s="410"/>
      <c r="E83" s="428"/>
      <c r="F83" s="410"/>
      <c r="G83" s="410"/>
      <c r="H83" s="410"/>
      <c r="I83" s="410"/>
      <c r="J83" s="428"/>
      <c r="K83" s="428"/>
      <c r="L83" s="437"/>
      <c r="M83" s="428"/>
      <c r="N83" s="428"/>
    </row>
    <row r="84" spans="1:14" s="433" customFormat="1" ht="15.75" x14ac:dyDescent="0.25">
      <c r="A84" s="430"/>
      <c r="B84" s="430"/>
      <c r="C84" s="428"/>
      <c r="D84" s="410"/>
      <c r="E84" s="428"/>
      <c r="F84" s="410"/>
      <c r="G84" s="410"/>
      <c r="H84" s="410"/>
      <c r="I84" s="410"/>
      <c r="J84" s="428"/>
      <c r="K84" s="428"/>
      <c r="L84" s="437"/>
      <c r="M84" s="428"/>
      <c r="N84" s="428"/>
    </row>
    <row r="85" spans="1:14" s="433" customFormat="1" ht="15.75" x14ac:dyDescent="0.25">
      <c r="A85" s="430"/>
      <c r="B85" s="430"/>
      <c r="C85" s="428"/>
      <c r="D85" s="410"/>
      <c r="E85" s="428"/>
      <c r="F85" s="410"/>
      <c r="G85" s="410"/>
      <c r="H85" s="410"/>
      <c r="I85" s="410"/>
      <c r="J85" s="428"/>
      <c r="K85" s="428"/>
      <c r="L85" s="437"/>
      <c r="M85" s="428"/>
      <c r="N85" s="428"/>
    </row>
    <row r="86" spans="1:14" s="433" customFormat="1" ht="15.75" x14ac:dyDescent="0.25">
      <c r="A86" s="430"/>
      <c r="B86" s="430"/>
      <c r="C86" s="428"/>
      <c r="D86" s="410"/>
      <c r="E86" s="428"/>
      <c r="F86" s="410"/>
      <c r="G86" s="410"/>
      <c r="H86" s="410"/>
      <c r="I86" s="410"/>
      <c r="J86" s="428"/>
      <c r="K86" s="428"/>
      <c r="L86" s="437"/>
      <c r="M86" s="428"/>
      <c r="N86" s="428"/>
    </row>
    <row r="87" spans="1:14" s="433" customFormat="1" ht="15.75" x14ac:dyDescent="0.25">
      <c r="A87" s="430"/>
      <c r="B87" s="430"/>
      <c r="C87" s="428"/>
      <c r="D87" s="410"/>
      <c r="E87" s="428"/>
      <c r="F87" s="410"/>
      <c r="G87" s="410"/>
      <c r="H87" s="410"/>
      <c r="I87" s="410"/>
      <c r="J87" s="428"/>
      <c r="K87" s="428"/>
      <c r="L87" s="437"/>
      <c r="M87" s="428"/>
      <c r="N87" s="428"/>
    </row>
    <row r="88" spans="1:14" s="433" customFormat="1" ht="15.75" x14ac:dyDescent="0.25">
      <c r="A88" s="430"/>
      <c r="B88" s="430"/>
      <c r="C88" s="428"/>
      <c r="D88" s="410"/>
      <c r="E88" s="428"/>
      <c r="F88" s="410"/>
      <c r="G88" s="410"/>
      <c r="H88" s="410"/>
      <c r="I88" s="410"/>
      <c r="J88" s="428"/>
      <c r="K88" s="428"/>
      <c r="L88" s="437"/>
      <c r="M88" s="428"/>
      <c r="N88" s="428"/>
    </row>
    <row r="89" spans="1:14" s="433" customFormat="1" ht="15.75" x14ac:dyDescent="0.25">
      <c r="A89" s="430"/>
      <c r="B89" s="430"/>
      <c r="C89" s="428"/>
      <c r="D89" s="410"/>
      <c r="E89" s="428"/>
      <c r="F89" s="410"/>
      <c r="G89" s="410"/>
      <c r="H89" s="410"/>
      <c r="I89" s="410"/>
      <c r="J89" s="428"/>
      <c r="K89" s="428"/>
      <c r="L89" s="437"/>
      <c r="M89" s="428"/>
      <c r="N89" s="428"/>
    </row>
    <row r="90" spans="1:14" s="433" customFormat="1" ht="15.75" x14ac:dyDescent="0.25">
      <c r="A90" s="430"/>
      <c r="B90" s="430"/>
      <c r="C90" s="428"/>
      <c r="D90" s="410"/>
      <c r="E90" s="428"/>
      <c r="F90" s="410"/>
      <c r="G90" s="410"/>
      <c r="H90" s="410"/>
      <c r="I90" s="410"/>
      <c r="J90" s="428"/>
      <c r="K90" s="428"/>
      <c r="L90" s="437"/>
      <c r="M90" s="428"/>
      <c r="N90" s="428"/>
    </row>
    <row r="91" spans="1:14" s="433" customFormat="1" ht="15.75" x14ac:dyDescent="0.25">
      <c r="A91" s="430"/>
      <c r="B91" s="430"/>
      <c r="C91" s="428"/>
      <c r="D91" s="410"/>
      <c r="E91" s="428"/>
      <c r="F91" s="410"/>
      <c r="G91" s="410"/>
      <c r="H91" s="410"/>
      <c r="I91" s="410"/>
      <c r="J91" s="428"/>
      <c r="K91" s="428"/>
      <c r="L91" s="437"/>
      <c r="M91" s="428"/>
      <c r="N91" s="428"/>
    </row>
    <row r="92" spans="1:14" s="433" customFormat="1" ht="15.75" x14ac:dyDescent="0.25">
      <c r="A92" s="430"/>
      <c r="B92" s="430"/>
      <c r="C92" s="428"/>
      <c r="D92" s="410"/>
      <c r="E92" s="428"/>
      <c r="F92" s="410"/>
      <c r="G92" s="410"/>
      <c r="H92" s="410"/>
      <c r="I92" s="410"/>
      <c r="J92" s="428"/>
      <c r="K92" s="428"/>
      <c r="L92" s="437"/>
      <c r="M92" s="428"/>
      <c r="N92" s="428"/>
    </row>
    <row r="93" spans="1:14" s="433" customFormat="1" ht="15.75" x14ac:dyDescent="0.25">
      <c r="A93" s="430"/>
      <c r="B93" s="430"/>
      <c r="C93" s="428"/>
      <c r="D93" s="410"/>
      <c r="E93" s="428"/>
      <c r="F93" s="410"/>
      <c r="G93" s="410"/>
      <c r="H93" s="410"/>
      <c r="I93" s="410"/>
      <c r="J93" s="428"/>
      <c r="K93" s="428"/>
      <c r="L93" s="437"/>
      <c r="M93" s="428"/>
      <c r="N93" s="428"/>
    </row>
    <row r="94" spans="1:14" s="433" customFormat="1" ht="15.75" x14ac:dyDescent="0.25">
      <c r="A94" s="430"/>
      <c r="B94" s="430"/>
      <c r="C94" s="428"/>
      <c r="D94" s="410"/>
      <c r="E94" s="428"/>
      <c r="F94" s="410"/>
      <c r="G94" s="410"/>
      <c r="H94" s="410"/>
      <c r="I94" s="410"/>
      <c r="J94" s="428"/>
      <c r="K94" s="428"/>
      <c r="L94" s="437"/>
      <c r="M94" s="428"/>
      <c r="N94" s="428"/>
    </row>
    <row r="95" spans="1:14" s="433" customFormat="1" ht="15.75" x14ac:dyDescent="0.25">
      <c r="A95" s="430"/>
      <c r="B95" s="430"/>
      <c r="C95" s="428"/>
      <c r="D95" s="410"/>
      <c r="E95" s="428"/>
      <c r="F95" s="410"/>
      <c r="G95" s="410"/>
      <c r="H95" s="410"/>
      <c r="I95" s="410"/>
      <c r="J95" s="428"/>
      <c r="K95" s="428"/>
      <c r="L95" s="437"/>
      <c r="M95" s="428"/>
      <c r="N95" s="428"/>
    </row>
    <row r="96" spans="1:14" s="433" customFormat="1" ht="15.75" x14ac:dyDescent="0.25">
      <c r="A96" s="430"/>
      <c r="B96" s="430"/>
      <c r="C96" s="428"/>
      <c r="D96" s="410"/>
      <c r="E96" s="428"/>
      <c r="F96" s="410"/>
      <c r="G96" s="410"/>
      <c r="H96" s="410"/>
      <c r="I96" s="410"/>
      <c r="J96" s="428"/>
      <c r="K96" s="428"/>
      <c r="L96" s="437"/>
      <c r="M96" s="428"/>
      <c r="N96" s="428"/>
    </row>
    <row r="97" spans="1:14" s="433" customFormat="1" ht="15.75" x14ac:dyDescent="0.25">
      <c r="A97" s="430"/>
      <c r="B97" s="430"/>
      <c r="C97" s="428"/>
      <c r="D97" s="410"/>
      <c r="E97" s="428"/>
      <c r="F97" s="410"/>
      <c r="G97" s="410"/>
      <c r="H97" s="410"/>
      <c r="I97" s="410"/>
      <c r="J97" s="428"/>
      <c r="K97" s="428"/>
      <c r="L97" s="437"/>
      <c r="M97" s="428"/>
      <c r="N97" s="428"/>
    </row>
    <row r="98" spans="1:14" s="433" customFormat="1" ht="15.75" x14ac:dyDescent="0.25">
      <c r="A98" s="430"/>
      <c r="B98" s="430"/>
      <c r="C98" s="428"/>
      <c r="D98" s="410"/>
      <c r="E98" s="428"/>
      <c r="F98" s="410"/>
      <c r="G98" s="410"/>
      <c r="H98" s="410"/>
      <c r="I98" s="410"/>
      <c r="J98" s="428"/>
      <c r="K98" s="428"/>
      <c r="L98" s="437"/>
      <c r="M98" s="428"/>
      <c r="N98" s="428"/>
    </row>
    <row r="99" spans="1:14" s="433" customFormat="1" ht="15.75" x14ac:dyDescent="0.25">
      <c r="A99" s="430"/>
      <c r="B99" s="430"/>
      <c r="C99" s="428"/>
      <c r="D99" s="410"/>
      <c r="E99" s="428"/>
      <c r="F99" s="410"/>
      <c r="G99" s="410"/>
      <c r="H99" s="410"/>
      <c r="I99" s="410"/>
      <c r="J99" s="428"/>
      <c r="K99" s="428"/>
      <c r="L99" s="437"/>
      <c r="M99" s="428"/>
      <c r="N99" s="428"/>
    </row>
    <row r="100" spans="1:14" s="433" customFormat="1" ht="15.75" x14ac:dyDescent="0.25">
      <c r="A100" s="430"/>
      <c r="B100" s="430"/>
      <c r="C100" s="428"/>
      <c r="D100" s="410"/>
      <c r="E100" s="428"/>
      <c r="F100" s="410"/>
      <c r="G100" s="410"/>
      <c r="H100" s="410"/>
      <c r="I100" s="410"/>
      <c r="J100" s="428"/>
      <c r="K100" s="428"/>
      <c r="L100" s="437"/>
      <c r="M100" s="428"/>
      <c r="N100" s="428"/>
    </row>
    <row r="101" spans="1:14" s="433" customFormat="1" ht="15.75" x14ac:dyDescent="0.25">
      <c r="A101" s="430"/>
      <c r="B101" s="430"/>
      <c r="C101" s="428"/>
      <c r="D101" s="410"/>
      <c r="E101" s="428"/>
      <c r="F101" s="410"/>
      <c r="G101" s="410"/>
      <c r="H101" s="410"/>
      <c r="I101" s="410"/>
      <c r="J101" s="428"/>
      <c r="K101" s="428"/>
      <c r="L101" s="437"/>
      <c r="M101" s="428"/>
      <c r="N101" s="428"/>
    </row>
    <row r="102" spans="1:14" s="433" customFormat="1" ht="15.75" x14ac:dyDescent="0.25">
      <c r="A102" s="430"/>
      <c r="B102" s="430"/>
      <c r="C102" s="428"/>
      <c r="D102" s="410"/>
      <c r="E102" s="428"/>
      <c r="F102" s="410"/>
      <c r="G102" s="410"/>
      <c r="H102" s="410"/>
      <c r="I102" s="410"/>
      <c r="J102" s="428"/>
      <c r="K102" s="428"/>
      <c r="L102" s="437"/>
      <c r="M102" s="428"/>
      <c r="N102" s="428"/>
    </row>
    <row r="103" spans="1:14" s="433" customFormat="1" ht="15.75" x14ac:dyDescent="0.25">
      <c r="A103" s="430"/>
      <c r="B103" s="430"/>
      <c r="C103" s="428"/>
      <c r="D103" s="410"/>
      <c r="E103" s="428"/>
      <c r="F103" s="410"/>
      <c r="G103" s="410"/>
      <c r="H103" s="410"/>
      <c r="I103" s="410"/>
      <c r="J103" s="428"/>
      <c r="K103" s="428"/>
      <c r="L103" s="437"/>
      <c r="M103" s="428"/>
      <c r="N103" s="428"/>
    </row>
    <row r="104" spans="1:14" s="433" customFormat="1" ht="15.75" x14ac:dyDescent="0.25">
      <c r="A104" s="430"/>
      <c r="B104" s="430"/>
      <c r="C104" s="428"/>
      <c r="D104" s="410"/>
      <c r="E104" s="428"/>
      <c r="F104" s="410"/>
      <c r="G104" s="410"/>
      <c r="H104" s="410"/>
      <c r="I104" s="410"/>
      <c r="J104" s="428"/>
      <c r="K104" s="428"/>
      <c r="L104" s="437"/>
      <c r="M104" s="428"/>
      <c r="N104" s="428"/>
    </row>
    <row r="105" spans="1:14" s="433" customFormat="1" ht="15.75" x14ac:dyDescent="0.25">
      <c r="A105" s="430"/>
      <c r="B105" s="430"/>
      <c r="C105" s="428"/>
      <c r="D105" s="410"/>
      <c r="E105" s="428"/>
      <c r="F105" s="410"/>
      <c r="G105" s="410"/>
      <c r="H105" s="410"/>
      <c r="I105" s="410"/>
      <c r="J105" s="428"/>
      <c r="K105" s="428"/>
      <c r="L105" s="437"/>
      <c r="M105" s="428"/>
      <c r="N105" s="428"/>
    </row>
    <row r="106" spans="1:14" s="433" customFormat="1" ht="15.75" x14ac:dyDescent="0.25">
      <c r="A106" s="430"/>
      <c r="B106" s="430"/>
      <c r="C106" s="428"/>
      <c r="D106" s="410"/>
      <c r="E106" s="428"/>
      <c r="F106" s="410"/>
      <c r="G106" s="410"/>
      <c r="H106" s="410"/>
      <c r="I106" s="410"/>
      <c r="J106" s="428"/>
      <c r="K106" s="428"/>
      <c r="L106" s="437"/>
      <c r="M106" s="428"/>
      <c r="N106" s="428"/>
    </row>
    <row r="107" spans="1:14" s="433" customFormat="1" ht="15.75" x14ac:dyDescent="0.25">
      <c r="A107" s="430"/>
      <c r="B107" s="430"/>
      <c r="C107" s="428"/>
      <c r="D107" s="410"/>
      <c r="E107" s="428"/>
      <c r="F107" s="410"/>
      <c r="G107" s="410"/>
      <c r="H107" s="410"/>
      <c r="I107" s="410"/>
      <c r="J107" s="428"/>
      <c r="K107" s="428"/>
      <c r="L107" s="437"/>
      <c r="M107" s="428"/>
      <c r="N107" s="428"/>
    </row>
    <row r="108" spans="1:14" s="433" customFormat="1" ht="15.75" x14ac:dyDescent="0.25">
      <c r="A108" s="430"/>
      <c r="B108" s="430"/>
      <c r="C108" s="428"/>
      <c r="D108" s="410"/>
      <c r="E108" s="428"/>
      <c r="F108" s="410"/>
      <c r="G108" s="410"/>
      <c r="H108" s="410"/>
      <c r="I108" s="410"/>
      <c r="J108" s="428"/>
      <c r="K108" s="428"/>
      <c r="L108" s="437"/>
      <c r="M108" s="428"/>
      <c r="N108" s="428"/>
    </row>
    <row r="109" spans="1:14" s="433" customFormat="1" ht="15.75" x14ac:dyDescent="0.25">
      <c r="A109" s="430"/>
      <c r="B109" s="430"/>
      <c r="C109" s="428"/>
      <c r="D109" s="410"/>
      <c r="E109" s="428"/>
      <c r="F109" s="410"/>
      <c r="G109" s="410"/>
      <c r="H109" s="410"/>
      <c r="I109" s="410"/>
      <c r="J109" s="428"/>
      <c r="K109" s="428"/>
      <c r="L109" s="437"/>
      <c r="M109" s="428"/>
      <c r="N109" s="428"/>
    </row>
    <row r="110" spans="1:14" s="433" customFormat="1" ht="15.75" x14ac:dyDescent="0.25">
      <c r="A110" s="430"/>
      <c r="B110" s="430"/>
      <c r="C110" s="428"/>
      <c r="D110" s="410"/>
      <c r="E110" s="428"/>
      <c r="F110" s="410"/>
      <c r="G110" s="410"/>
      <c r="H110" s="410"/>
      <c r="I110" s="410"/>
      <c r="J110" s="428"/>
      <c r="K110" s="428"/>
      <c r="L110" s="437"/>
      <c r="M110" s="428"/>
      <c r="N110" s="428"/>
    </row>
    <row r="111" spans="1:14" s="433" customFormat="1" ht="15.75" x14ac:dyDescent="0.25">
      <c r="A111" s="430"/>
      <c r="B111" s="430"/>
      <c r="C111" s="428"/>
      <c r="D111" s="410"/>
      <c r="E111" s="428"/>
      <c r="F111" s="410"/>
      <c r="G111" s="410"/>
      <c r="H111" s="410"/>
      <c r="I111" s="410"/>
      <c r="J111" s="428"/>
      <c r="K111" s="428"/>
      <c r="L111" s="437"/>
      <c r="M111" s="428"/>
      <c r="N111" s="428"/>
    </row>
    <row r="112" spans="1:14" s="433" customFormat="1" ht="15.75" x14ac:dyDescent="0.25">
      <c r="A112" s="430"/>
      <c r="B112" s="430"/>
      <c r="C112" s="428"/>
      <c r="D112" s="410"/>
      <c r="E112" s="428"/>
      <c r="F112" s="410"/>
      <c r="G112" s="410"/>
      <c r="H112" s="410"/>
      <c r="I112" s="410"/>
      <c r="J112" s="428"/>
      <c r="K112" s="428"/>
      <c r="L112" s="437"/>
      <c r="M112" s="428"/>
      <c r="N112" s="428"/>
    </row>
    <row r="113" spans="1:14" s="433" customFormat="1" ht="15.75" x14ac:dyDescent="0.25">
      <c r="A113" s="430"/>
      <c r="B113" s="430"/>
      <c r="C113" s="428"/>
      <c r="D113" s="410"/>
      <c r="E113" s="428"/>
      <c r="F113" s="410"/>
      <c r="G113" s="410"/>
      <c r="H113" s="410"/>
      <c r="I113" s="410"/>
      <c r="J113" s="428"/>
      <c r="K113" s="428"/>
      <c r="L113" s="437"/>
      <c r="M113" s="428"/>
      <c r="N113" s="428"/>
    </row>
    <row r="114" spans="1:14" s="433" customFormat="1" ht="15.75" x14ac:dyDescent="0.25">
      <c r="A114" s="430"/>
      <c r="B114" s="430"/>
      <c r="C114" s="428"/>
      <c r="D114" s="410"/>
      <c r="E114" s="428"/>
      <c r="F114" s="410"/>
      <c r="G114" s="410"/>
      <c r="H114" s="410"/>
      <c r="I114" s="410"/>
      <c r="J114" s="428"/>
      <c r="K114" s="428"/>
      <c r="L114" s="437"/>
      <c r="M114" s="428"/>
      <c r="N114" s="428"/>
    </row>
    <row r="115" spans="1:14" s="433" customFormat="1" ht="15.75" x14ac:dyDescent="0.25">
      <c r="A115" s="430"/>
      <c r="B115" s="430"/>
      <c r="C115" s="428"/>
      <c r="D115" s="410"/>
      <c r="E115" s="428"/>
      <c r="F115" s="410"/>
      <c r="G115" s="410"/>
      <c r="H115" s="410"/>
      <c r="I115" s="410"/>
      <c r="J115" s="428"/>
      <c r="K115" s="428"/>
      <c r="L115" s="437"/>
      <c r="M115" s="428"/>
      <c r="N115" s="428"/>
    </row>
    <row r="116" spans="1:14" s="433" customFormat="1" ht="15.75" x14ac:dyDescent="0.25">
      <c r="A116" s="430"/>
      <c r="B116" s="430"/>
      <c r="C116" s="428"/>
      <c r="D116" s="410"/>
      <c r="E116" s="428"/>
      <c r="F116" s="410"/>
      <c r="G116" s="410"/>
      <c r="H116" s="410"/>
      <c r="I116" s="410"/>
      <c r="J116" s="428"/>
      <c r="K116" s="428"/>
      <c r="L116" s="437"/>
      <c r="M116" s="428"/>
      <c r="N116" s="428"/>
    </row>
    <row r="117" spans="1:14" s="433" customFormat="1" ht="15.75" x14ac:dyDescent="0.25">
      <c r="A117" s="430"/>
      <c r="B117" s="430"/>
      <c r="C117" s="428"/>
      <c r="D117" s="410"/>
      <c r="E117" s="428"/>
      <c r="F117" s="410"/>
      <c r="G117" s="410"/>
      <c r="H117" s="410"/>
      <c r="I117" s="410"/>
      <c r="J117" s="428"/>
      <c r="K117" s="428"/>
      <c r="L117" s="437"/>
      <c r="M117" s="428"/>
      <c r="N117" s="428"/>
    </row>
    <row r="118" spans="1:14" s="433" customFormat="1" ht="15.75" x14ac:dyDescent="0.25">
      <c r="A118" s="430"/>
      <c r="B118" s="430"/>
      <c r="C118" s="428"/>
      <c r="D118" s="410"/>
      <c r="E118" s="428"/>
      <c r="F118" s="410"/>
      <c r="G118" s="410"/>
      <c r="H118" s="410"/>
      <c r="I118" s="410"/>
      <c r="J118" s="428"/>
      <c r="K118" s="428"/>
      <c r="L118" s="437"/>
      <c r="M118" s="428"/>
      <c r="N118" s="428"/>
    </row>
    <row r="119" spans="1:14" s="433" customFormat="1" ht="15.75" x14ac:dyDescent="0.25">
      <c r="A119" s="430"/>
      <c r="B119" s="430"/>
      <c r="C119" s="428"/>
      <c r="D119" s="410"/>
      <c r="E119" s="428"/>
      <c r="F119" s="410"/>
      <c r="G119" s="410"/>
      <c r="H119" s="410"/>
      <c r="I119" s="410"/>
      <c r="J119" s="428"/>
      <c r="K119" s="428"/>
      <c r="L119" s="437"/>
      <c r="M119" s="428"/>
      <c r="N119" s="428"/>
    </row>
    <row r="120" spans="1:14" s="433" customFormat="1" ht="15.75" x14ac:dyDescent="0.25">
      <c r="A120" s="430"/>
      <c r="B120" s="430"/>
      <c r="C120" s="428"/>
      <c r="D120" s="410"/>
      <c r="E120" s="428"/>
      <c r="F120" s="410"/>
      <c r="G120" s="410"/>
      <c r="H120" s="410"/>
      <c r="I120" s="410"/>
      <c r="J120" s="428"/>
      <c r="K120" s="428"/>
      <c r="L120" s="437"/>
      <c r="M120" s="428"/>
      <c r="N120" s="428"/>
    </row>
    <row r="121" spans="1:14" s="433" customFormat="1" ht="15.75" x14ac:dyDescent="0.25">
      <c r="A121" s="430"/>
      <c r="B121" s="430"/>
      <c r="C121" s="428"/>
      <c r="D121" s="410"/>
      <c r="E121" s="428"/>
      <c r="F121" s="410"/>
      <c r="G121" s="410"/>
      <c r="H121" s="410"/>
      <c r="I121" s="410"/>
      <c r="J121" s="428"/>
      <c r="K121" s="428"/>
      <c r="L121" s="437"/>
      <c r="M121" s="428"/>
      <c r="N121" s="428"/>
    </row>
    <row r="122" spans="1:14" s="433" customFormat="1" ht="15.75" x14ac:dyDescent="0.25">
      <c r="A122" s="430"/>
      <c r="B122" s="430"/>
      <c r="C122" s="428"/>
      <c r="D122" s="410"/>
      <c r="E122" s="428"/>
      <c r="F122" s="410"/>
      <c r="G122" s="410"/>
      <c r="H122" s="410"/>
      <c r="I122" s="410"/>
      <c r="J122" s="428"/>
      <c r="K122" s="428"/>
      <c r="L122" s="437"/>
      <c r="M122" s="428"/>
      <c r="N122" s="428"/>
    </row>
    <row r="123" spans="1:14" s="433" customFormat="1" ht="15.75" x14ac:dyDescent="0.25">
      <c r="A123" s="430"/>
      <c r="B123" s="430"/>
      <c r="C123" s="428"/>
      <c r="D123" s="410"/>
      <c r="E123" s="428"/>
      <c r="F123" s="410"/>
      <c r="G123" s="410"/>
      <c r="H123" s="410"/>
      <c r="I123" s="410"/>
      <c r="J123" s="428"/>
      <c r="K123" s="428"/>
      <c r="L123" s="437"/>
      <c r="M123" s="428"/>
      <c r="N123" s="428"/>
    </row>
    <row r="124" spans="1:14" s="433" customFormat="1" ht="15.75" x14ac:dyDescent="0.25">
      <c r="A124" s="430"/>
      <c r="B124" s="430"/>
      <c r="C124" s="428"/>
      <c r="D124" s="410"/>
      <c r="E124" s="428"/>
      <c r="F124" s="410"/>
      <c r="G124" s="410"/>
      <c r="H124" s="410"/>
      <c r="I124" s="410"/>
      <c r="J124" s="428"/>
      <c r="K124" s="428"/>
      <c r="L124" s="437"/>
      <c r="M124" s="428"/>
      <c r="N124" s="428"/>
    </row>
    <row r="125" spans="1:14" s="433" customFormat="1" ht="15.75" x14ac:dyDescent="0.25">
      <c r="A125" s="430"/>
      <c r="B125" s="430"/>
      <c r="C125" s="428"/>
      <c r="D125" s="410"/>
      <c r="E125" s="428"/>
      <c r="F125" s="410"/>
      <c r="G125" s="410"/>
      <c r="H125" s="410"/>
      <c r="I125" s="410"/>
      <c r="J125" s="428"/>
      <c r="K125" s="428"/>
      <c r="L125" s="437"/>
      <c r="M125" s="428"/>
      <c r="N125" s="428"/>
    </row>
    <row r="126" spans="1:14" s="433" customFormat="1" ht="15.75" x14ac:dyDescent="0.25">
      <c r="A126" s="430"/>
      <c r="B126" s="430"/>
      <c r="C126" s="428"/>
      <c r="D126" s="410"/>
      <c r="E126" s="428"/>
      <c r="F126" s="410"/>
      <c r="G126" s="410"/>
      <c r="H126" s="410"/>
      <c r="I126" s="410"/>
      <c r="J126" s="428"/>
      <c r="K126" s="428"/>
      <c r="L126" s="437"/>
      <c r="M126" s="428"/>
      <c r="N126" s="428"/>
    </row>
    <row r="127" spans="1:14" s="433" customFormat="1" ht="15.75" x14ac:dyDescent="0.25">
      <c r="A127" s="430"/>
      <c r="B127" s="430"/>
      <c r="C127" s="428"/>
      <c r="D127" s="410"/>
      <c r="E127" s="428"/>
      <c r="F127" s="410"/>
      <c r="G127" s="410"/>
      <c r="H127" s="410"/>
      <c r="I127" s="410"/>
      <c r="J127" s="428"/>
      <c r="K127" s="428"/>
      <c r="L127" s="437"/>
      <c r="M127" s="428"/>
      <c r="N127" s="428"/>
    </row>
    <row r="128" spans="1:14" s="433" customFormat="1" ht="15.75" x14ac:dyDescent="0.25">
      <c r="A128" s="430"/>
      <c r="B128" s="430"/>
      <c r="C128" s="428"/>
      <c r="D128" s="410"/>
      <c r="E128" s="428"/>
      <c r="F128" s="410"/>
      <c r="G128" s="410"/>
      <c r="H128" s="410"/>
      <c r="I128" s="410"/>
      <c r="J128" s="428"/>
      <c r="K128" s="428"/>
      <c r="L128" s="437"/>
      <c r="M128" s="428"/>
      <c r="N128" s="428"/>
    </row>
    <row r="129" spans="1:14" s="433" customFormat="1" ht="15.75" x14ac:dyDescent="0.25">
      <c r="A129" s="430"/>
      <c r="B129" s="430"/>
      <c r="C129" s="428"/>
      <c r="D129" s="410"/>
      <c r="E129" s="428"/>
      <c r="F129" s="410"/>
      <c r="G129" s="410"/>
      <c r="H129" s="410"/>
      <c r="I129" s="410"/>
      <c r="J129" s="428"/>
      <c r="K129" s="428"/>
      <c r="L129" s="437"/>
      <c r="M129" s="428"/>
      <c r="N129" s="428"/>
    </row>
    <row r="130" spans="1:14" s="433" customFormat="1" ht="15.75" x14ac:dyDescent="0.25">
      <c r="A130" s="430"/>
      <c r="B130" s="430"/>
      <c r="C130" s="428"/>
      <c r="D130" s="410"/>
      <c r="E130" s="428"/>
      <c r="F130" s="410"/>
      <c r="G130" s="410"/>
      <c r="H130" s="410"/>
      <c r="I130" s="410"/>
      <c r="J130" s="428"/>
      <c r="K130" s="428"/>
      <c r="L130" s="437"/>
      <c r="M130" s="428"/>
      <c r="N130" s="428"/>
    </row>
    <row r="131" spans="1:14" s="433" customFormat="1" ht="15.75" x14ac:dyDescent="0.25">
      <c r="A131" s="430"/>
      <c r="B131" s="430"/>
      <c r="C131" s="428"/>
      <c r="D131" s="410"/>
      <c r="E131" s="428"/>
      <c r="F131" s="410"/>
      <c r="G131" s="410"/>
      <c r="H131" s="410"/>
      <c r="I131" s="410"/>
      <c r="J131" s="428"/>
      <c r="K131" s="428"/>
      <c r="L131" s="437"/>
      <c r="M131" s="428"/>
      <c r="N131" s="428"/>
    </row>
    <row r="132" spans="1:14" s="433" customFormat="1" ht="15.75" x14ac:dyDescent="0.25">
      <c r="A132" s="430"/>
      <c r="B132" s="430"/>
      <c r="C132" s="428"/>
      <c r="D132" s="410"/>
      <c r="E132" s="428"/>
      <c r="F132" s="410"/>
      <c r="G132" s="410"/>
      <c r="H132" s="410"/>
      <c r="I132" s="410"/>
      <c r="J132" s="428"/>
      <c r="K132" s="428"/>
      <c r="L132" s="437"/>
      <c r="M132" s="428"/>
      <c r="N132" s="428"/>
    </row>
    <row r="133" spans="1:14" s="433" customFormat="1" ht="15.75" x14ac:dyDescent="0.25">
      <c r="A133" s="430"/>
      <c r="B133" s="430"/>
      <c r="C133" s="428"/>
      <c r="D133" s="410"/>
      <c r="E133" s="428"/>
      <c r="F133" s="410"/>
      <c r="G133" s="410"/>
      <c r="H133" s="410"/>
      <c r="I133" s="410"/>
      <c r="J133" s="428"/>
      <c r="K133" s="428"/>
      <c r="L133" s="437"/>
      <c r="M133" s="428"/>
      <c r="N133" s="428"/>
    </row>
    <row r="134" spans="1:14" s="433" customFormat="1" ht="15.75" x14ac:dyDescent="0.25">
      <c r="A134" s="430"/>
      <c r="B134" s="430"/>
      <c r="C134" s="428"/>
      <c r="D134" s="410"/>
      <c r="E134" s="428"/>
      <c r="F134" s="410"/>
      <c r="G134" s="410"/>
      <c r="H134" s="410"/>
      <c r="I134" s="410"/>
      <c r="J134" s="428"/>
      <c r="K134" s="428"/>
      <c r="L134" s="437"/>
      <c r="M134" s="428"/>
      <c r="N134" s="428"/>
    </row>
    <row r="135" spans="1:14" s="433" customFormat="1" ht="15.75" x14ac:dyDescent="0.25">
      <c r="A135" s="430"/>
      <c r="B135" s="430"/>
      <c r="C135" s="428"/>
      <c r="D135" s="410"/>
      <c r="E135" s="428"/>
      <c r="F135" s="410"/>
      <c r="G135" s="410"/>
      <c r="H135" s="410"/>
      <c r="I135" s="410"/>
      <c r="J135" s="428"/>
      <c r="K135" s="428"/>
      <c r="L135" s="437"/>
      <c r="M135" s="428"/>
      <c r="N135" s="428"/>
    </row>
    <row r="136" spans="1:14" s="433" customFormat="1" ht="15.75" x14ac:dyDescent="0.25">
      <c r="A136" s="430"/>
      <c r="B136" s="430"/>
      <c r="C136" s="428"/>
      <c r="D136" s="410"/>
      <c r="E136" s="428"/>
      <c r="F136" s="410"/>
      <c r="G136" s="410"/>
      <c r="H136" s="410"/>
      <c r="I136" s="410"/>
      <c r="J136" s="428"/>
      <c r="K136" s="428"/>
      <c r="L136" s="437"/>
      <c r="M136" s="428"/>
      <c r="N136" s="428"/>
    </row>
    <row r="137" spans="1:14" s="433" customFormat="1" ht="15.75" x14ac:dyDescent="0.25">
      <c r="A137" s="430"/>
      <c r="B137" s="430"/>
      <c r="C137" s="428"/>
      <c r="D137" s="410"/>
      <c r="E137" s="428"/>
      <c r="F137" s="410"/>
      <c r="G137" s="410"/>
      <c r="H137" s="410"/>
      <c r="I137" s="410"/>
      <c r="J137" s="428"/>
      <c r="K137" s="428"/>
      <c r="L137" s="437"/>
      <c r="M137" s="428"/>
      <c r="N137" s="428"/>
    </row>
    <row r="138" spans="1:14" s="433" customFormat="1" ht="15.75" x14ac:dyDescent="0.25">
      <c r="A138" s="430"/>
      <c r="B138" s="430"/>
      <c r="C138" s="428"/>
      <c r="D138" s="410"/>
      <c r="E138" s="428"/>
      <c r="F138" s="410"/>
      <c r="G138" s="410"/>
      <c r="H138" s="410"/>
      <c r="I138" s="410"/>
      <c r="J138" s="428"/>
      <c r="K138" s="428"/>
      <c r="L138" s="437"/>
      <c r="M138" s="428"/>
      <c r="N138" s="428"/>
    </row>
    <row r="139" spans="1:14" s="433" customFormat="1" ht="15.75" x14ac:dyDescent="0.25">
      <c r="A139" s="430"/>
      <c r="B139" s="430"/>
      <c r="C139" s="428"/>
      <c r="D139" s="410"/>
      <c r="E139" s="428"/>
      <c r="F139" s="410"/>
      <c r="G139" s="410"/>
      <c r="H139" s="410"/>
      <c r="I139" s="410"/>
      <c r="J139" s="428"/>
      <c r="K139" s="428"/>
      <c r="L139" s="437"/>
      <c r="M139" s="428"/>
      <c r="N139" s="428"/>
    </row>
    <row r="140" spans="1:14" s="433" customFormat="1" ht="15.75" x14ac:dyDescent="0.25">
      <c r="A140" s="430"/>
      <c r="B140" s="430"/>
      <c r="C140" s="428"/>
      <c r="D140" s="410"/>
      <c r="E140" s="428"/>
      <c r="F140" s="410"/>
      <c r="G140" s="410"/>
      <c r="H140" s="410"/>
      <c r="I140" s="410"/>
      <c r="J140" s="428"/>
      <c r="K140" s="428"/>
      <c r="L140" s="437"/>
      <c r="M140" s="428"/>
      <c r="N140" s="428"/>
    </row>
    <row r="141" spans="1:14" s="433" customFormat="1" ht="15.75" x14ac:dyDescent="0.25">
      <c r="A141" s="430"/>
      <c r="B141" s="430"/>
      <c r="C141" s="428"/>
      <c r="D141" s="410"/>
      <c r="E141" s="428"/>
      <c r="F141" s="410"/>
      <c r="G141" s="410"/>
      <c r="H141" s="410"/>
      <c r="I141" s="410"/>
      <c r="J141" s="428"/>
      <c r="K141" s="428"/>
      <c r="L141" s="437"/>
      <c r="M141" s="428"/>
      <c r="N141" s="428"/>
    </row>
    <row r="142" spans="1:14" x14ac:dyDescent="0.25">
      <c r="A142" s="19"/>
      <c r="B142" s="19"/>
      <c r="C142" s="12"/>
      <c r="D142" s="339"/>
      <c r="E142" s="12"/>
      <c r="F142" s="339"/>
      <c r="G142" s="339"/>
      <c r="H142" s="339"/>
      <c r="I142" s="339"/>
      <c r="J142" s="12"/>
      <c r="K142" s="12"/>
      <c r="L142" s="16"/>
      <c r="M142" s="12"/>
      <c r="N142" s="12"/>
    </row>
    <row r="143" spans="1:14" x14ac:dyDescent="0.25">
      <c r="A143" s="19"/>
      <c r="B143" s="19"/>
      <c r="C143" s="12"/>
      <c r="D143" s="339"/>
      <c r="E143" s="12"/>
      <c r="F143" s="339"/>
      <c r="G143" s="339"/>
      <c r="H143" s="339"/>
      <c r="I143" s="339"/>
      <c r="J143" s="12"/>
      <c r="K143" s="12"/>
      <c r="L143" s="16"/>
      <c r="M143" s="12"/>
      <c r="N143" s="12"/>
    </row>
    <row r="144" spans="1:14" x14ac:dyDescent="0.25">
      <c r="A144" s="19"/>
      <c r="B144" s="19"/>
      <c r="C144" s="12"/>
      <c r="D144" s="339"/>
      <c r="E144" s="12"/>
      <c r="F144" s="339"/>
      <c r="G144" s="339"/>
      <c r="H144" s="339"/>
      <c r="I144" s="339"/>
      <c r="J144" s="12"/>
      <c r="K144" s="12"/>
      <c r="L144" s="16"/>
      <c r="M144" s="12"/>
      <c r="N144" s="12"/>
    </row>
    <row r="145" spans="1:14" x14ac:dyDescent="0.25">
      <c r="A145" s="19"/>
      <c r="B145" s="19"/>
      <c r="C145" s="12"/>
      <c r="D145" s="339"/>
      <c r="E145" s="12"/>
      <c r="F145" s="339"/>
      <c r="G145" s="339"/>
      <c r="H145" s="339"/>
      <c r="I145" s="339"/>
      <c r="J145" s="12"/>
      <c r="K145" s="12"/>
      <c r="L145" s="16"/>
      <c r="M145" s="12"/>
      <c r="N145" s="12"/>
    </row>
    <row r="146" spans="1:14" x14ac:dyDescent="0.25">
      <c r="A146" s="19"/>
      <c r="B146" s="19"/>
      <c r="C146" s="12"/>
      <c r="D146" s="339"/>
      <c r="E146" s="12"/>
      <c r="F146" s="339"/>
      <c r="G146" s="339"/>
      <c r="H146" s="339"/>
      <c r="I146" s="339"/>
      <c r="J146" s="12"/>
      <c r="K146" s="12"/>
      <c r="L146" s="16"/>
      <c r="M146" s="12"/>
      <c r="N146" s="12"/>
    </row>
    <row r="147" spans="1:14" x14ac:dyDescent="0.25">
      <c r="A147" s="19"/>
      <c r="B147" s="19"/>
      <c r="C147" s="12"/>
      <c r="D147" s="339"/>
      <c r="E147" s="12"/>
      <c r="F147" s="339"/>
      <c r="G147" s="339"/>
      <c r="H147" s="339"/>
      <c r="I147" s="339"/>
      <c r="J147" s="12"/>
      <c r="K147" s="12"/>
      <c r="L147" s="16"/>
      <c r="M147" s="12"/>
      <c r="N147" s="12"/>
    </row>
    <row r="148" spans="1:14" x14ac:dyDescent="0.25">
      <c r="A148" s="19"/>
      <c r="B148" s="19"/>
      <c r="C148" s="12"/>
      <c r="D148" s="339"/>
      <c r="E148" s="12"/>
      <c r="F148" s="339"/>
      <c r="G148" s="339"/>
      <c r="H148" s="339"/>
      <c r="I148" s="339"/>
      <c r="J148" s="12"/>
      <c r="K148" s="12"/>
      <c r="L148" s="16"/>
      <c r="M148" s="12"/>
      <c r="N148" s="12"/>
    </row>
    <row r="149" spans="1:14" x14ac:dyDescent="0.25">
      <c r="A149" s="19"/>
      <c r="B149" s="19"/>
      <c r="C149" s="12"/>
      <c r="D149" s="339"/>
      <c r="E149" s="12"/>
      <c r="F149" s="339"/>
      <c r="G149" s="339"/>
      <c r="H149" s="339"/>
      <c r="I149" s="339"/>
      <c r="J149" s="12"/>
      <c r="K149" s="12"/>
      <c r="L149" s="16"/>
      <c r="M149" s="12"/>
      <c r="N149" s="12"/>
    </row>
    <row r="150" spans="1:14" x14ac:dyDescent="0.25">
      <c r="A150" s="19"/>
      <c r="B150" s="19"/>
      <c r="C150" s="12"/>
      <c r="D150" s="339"/>
      <c r="E150" s="12"/>
      <c r="F150" s="339"/>
      <c r="G150" s="339"/>
      <c r="H150" s="339"/>
      <c r="I150" s="339"/>
      <c r="J150" s="12"/>
      <c r="K150" s="12"/>
      <c r="L150" s="16"/>
      <c r="M150" s="12"/>
      <c r="N150" s="12"/>
    </row>
    <row r="151" spans="1:14" x14ac:dyDescent="0.25">
      <c r="A151" s="19"/>
      <c r="B151" s="19"/>
      <c r="C151" s="12"/>
      <c r="D151" s="339"/>
      <c r="E151" s="12"/>
      <c r="F151" s="339"/>
      <c r="G151" s="339"/>
      <c r="H151" s="339"/>
      <c r="I151" s="339"/>
      <c r="J151" s="12"/>
      <c r="K151" s="12"/>
      <c r="L151" s="16"/>
      <c r="M151" s="12"/>
      <c r="N151" s="12"/>
    </row>
    <row r="152" spans="1:14" x14ac:dyDescent="0.25">
      <c r="A152" s="19"/>
      <c r="B152" s="19"/>
      <c r="C152" s="12"/>
      <c r="D152" s="339"/>
      <c r="E152" s="12"/>
      <c r="F152" s="339"/>
      <c r="G152" s="339"/>
      <c r="H152" s="339"/>
      <c r="I152" s="339"/>
      <c r="J152" s="12"/>
      <c r="K152" s="12"/>
      <c r="L152" s="16"/>
      <c r="M152" s="12"/>
      <c r="N152" s="12"/>
    </row>
    <row r="153" spans="1:14" x14ac:dyDescent="0.25">
      <c r="J153" s="12"/>
      <c r="K153" s="12"/>
      <c r="M153" s="12"/>
      <c r="N153" s="12"/>
    </row>
  </sheetData>
  <mergeCells count="3">
    <mergeCell ref="A62:C62"/>
    <mergeCell ref="A1:L1"/>
    <mergeCell ref="A2:L2"/>
  </mergeCells>
  <printOptions horizontalCentered="1"/>
  <pageMargins left="0" right="0" top="0.75" bottom="0.75" header="0.3" footer="0.3"/>
  <pageSetup paperSize="9" scale="8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01"/>
  <sheetViews>
    <sheetView zoomScaleNormal="100" zoomScaleSheetLayoutView="110" workbookViewId="0">
      <pane ySplit="1" topLeftCell="A457" activePane="bottomLeft" state="frozen"/>
      <selection pane="bottomLeft" activeCell="F481" sqref="F481"/>
    </sheetView>
  </sheetViews>
  <sheetFormatPr defaultRowHeight="15" x14ac:dyDescent="0.25"/>
  <cols>
    <col min="1" max="1" width="9.5703125" style="1" customWidth="1"/>
    <col min="2" max="2" width="35" customWidth="1"/>
    <col min="3" max="3" width="13.28515625" customWidth="1"/>
    <col min="4" max="4" width="7.5703125" customWidth="1"/>
    <col min="5" max="5" width="11.85546875" customWidth="1"/>
    <col min="6" max="6" width="13.42578125" customWidth="1"/>
    <col min="7" max="7" width="15.28515625" style="1" customWidth="1"/>
    <col min="8" max="8" width="12.28515625" style="1" customWidth="1"/>
    <col min="9" max="9" width="54.85546875" customWidth="1"/>
    <col min="10" max="10" width="20.28515625" customWidth="1"/>
    <col min="11" max="11" width="14.85546875" customWidth="1"/>
  </cols>
  <sheetData>
    <row r="1" spans="1:9" ht="60" customHeight="1" x14ac:dyDescent="0.25">
      <c r="A1" s="23" t="s">
        <v>56</v>
      </c>
      <c r="B1" s="26" t="s">
        <v>57</v>
      </c>
      <c r="C1" s="23" t="s">
        <v>58</v>
      </c>
      <c r="D1" s="22" t="s">
        <v>59</v>
      </c>
      <c r="E1" s="23" t="s">
        <v>60</v>
      </c>
      <c r="F1" s="23" t="s">
        <v>58</v>
      </c>
      <c r="G1" s="23" t="s">
        <v>213</v>
      </c>
      <c r="H1" s="23" t="s">
        <v>215</v>
      </c>
      <c r="I1" s="23" t="s">
        <v>5</v>
      </c>
    </row>
    <row r="2" spans="1:9" s="7" customFormat="1" ht="31.5" x14ac:dyDescent="0.25">
      <c r="A2" s="24" t="s">
        <v>61</v>
      </c>
      <c r="B2" s="11" t="s">
        <v>62</v>
      </c>
      <c r="C2" s="10">
        <v>357803</v>
      </c>
      <c r="D2" s="25">
        <v>0.14000000000000001</v>
      </c>
      <c r="E2" s="10">
        <f>D2*C2</f>
        <v>50092.420000000006</v>
      </c>
      <c r="F2" s="10">
        <f>E2+C2</f>
        <v>407895.42</v>
      </c>
      <c r="G2" s="26" t="s">
        <v>214</v>
      </c>
      <c r="H2" s="498">
        <v>42309</v>
      </c>
      <c r="I2" s="5"/>
    </row>
    <row r="3" spans="1:9" s="7" customFormat="1" ht="15.75" x14ac:dyDescent="0.25">
      <c r="A3" s="24" t="s">
        <v>63</v>
      </c>
      <c r="B3" s="5" t="s">
        <v>64</v>
      </c>
      <c r="C3" s="10">
        <v>190385</v>
      </c>
      <c r="D3" s="25">
        <v>0.1</v>
      </c>
      <c r="E3" s="10">
        <f t="shared" ref="E3:E85" si="0">D3*C3</f>
        <v>19038.5</v>
      </c>
      <c r="F3" s="10">
        <f t="shared" ref="F3:F85" si="1">E3+C3</f>
        <v>209423.5</v>
      </c>
      <c r="G3" s="26" t="s">
        <v>214</v>
      </c>
      <c r="H3" s="498">
        <v>42309</v>
      </c>
      <c r="I3" s="5"/>
    </row>
    <row r="4" spans="1:9" s="7" customFormat="1" ht="15.75" x14ac:dyDescent="0.25">
      <c r="A4" s="24"/>
      <c r="B4" s="809" t="s">
        <v>65</v>
      </c>
      <c r="C4" s="810"/>
      <c r="D4" s="810"/>
      <c r="E4" s="810"/>
      <c r="F4" s="811"/>
      <c r="G4" s="26" t="s">
        <v>214</v>
      </c>
      <c r="H4" s="498">
        <v>42339</v>
      </c>
      <c r="I4" s="5"/>
    </row>
    <row r="5" spans="1:9" s="7" customFormat="1" ht="15.75" x14ac:dyDescent="0.25">
      <c r="A5" s="24" t="s">
        <v>66</v>
      </c>
      <c r="B5" s="5" t="s">
        <v>64</v>
      </c>
      <c r="C5" s="10">
        <v>486000</v>
      </c>
      <c r="D5" s="25">
        <v>0.1</v>
      </c>
      <c r="E5" s="10">
        <f t="shared" si="0"/>
        <v>48600</v>
      </c>
      <c r="F5" s="10">
        <f t="shared" si="1"/>
        <v>534600</v>
      </c>
      <c r="G5" s="26" t="s">
        <v>214</v>
      </c>
      <c r="H5" s="498">
        <v>42370</v>
      </c>
      <c r="I5" s="5"/>
    </row>
    <row r="6" spans="1:9" s="7" customFormat="1" ht="15.75" x14ac:dyDescent="0.25">
      <c r="A6" s="24" t="s">
        <v>16</v>
      </c>
      <c r="B6" s="5" t="s">
        <v>64</v>
      </c>
      <c r="C6" s="10">
        <v>410625</v>
      </c>
      <c r="D6" s="25">
        <v>0.1</v>
      </c>
      <c r="E6" s="10">
        <f t="shared" si="0"/>
        <v>41062.5</v>
      </c>
      <c r="F6" s="10">
        <f t="shared" si="1"/>
        <v>451687.5</v>
      </c>
      <c r="G6" s="26" t="s">
        <v>214</v>
      </c>
      <c r="H6" s="498">
        <v>42370</v>
      </c>
      <c r="I6" s="5"/>
    </row>
    <row r="7" spans="1:9" s="7" customFormat="1" ht="15.75" x14ac:dyDescent="0.25">
      <c r="A7" s="24"/>
      <c r="B7" s="809" t="s">
        <v>65</v>
      </c>
      <c r="C7" s="810"/>
      <c r="D7" s="810"/>
      <c r="E7" s="810"/>
      <c r="F7" s="811"/>
      <c r="G7" s="26" t="s">
        <v>214</v>
      </c>
      <c r="H7" s="498">
        <v>42401</v>
      </c>
      <c r="I7" s="5"/>
    </row>
    <row r="8" spans="1:9" s="7" customFormat="1" ht="15.75" x14ac:dyDescent="0.25">
      <c r="A8" s="24" t="s">
        <v>67</v>
      </c>
      <c r="B8" s="5" t="s">
        <v>68</v>
      </c>
      <c r="C8" s="10">
        <v>606250</v>
      </c>
      <c r="D8" s="25">
        <v>0.14000000000000001</v>
      </c>
      <c r="E8" s="10">
        <f t="shared" si="0"/>
        <v>84875.000000000015</v>
      </c>
      <c r="F8" s="10">
        <f t="shared" si="1"/>
        <v>691125</v>
      </c>
      <c r="G8" s="26" t="s">
        <v>214</v>
      </c>
      <c r="H8" s="498">
        <v>42430</v>
      </c>
      <c r="I8" s="5"/>
    </row>
    <row r="9" spans="1:9" s="7" customFormat="1" ht="15.75" x14ac:dyDescent="0.25">
      <c r="A9" s="24"/>
      <c r="B9" s="809" t="s">
        <v>65</v>
      </c>
      <c r="C9" s="810"/>
      <c r="D9" s="810"/>
      <c r="E9" s="810"/>
      <c r="F9" s="811"/>
      <c r="G9" s="26" t="s">
        <v>214</v>
      </c>
      <c r="H9" s="498">
        <v>42461</v>
      </c>
      <c r="I9" s="5"/>
    </row>
    <row r="10" spans="1:9" s="7" customFormat="1" ht="15.75" x14ac:dyDescent="0.25">
      <c r="A10" s="24"/>
      <c r="B10" s="809" t="s">
        <v>65</v>
      </c>
      <c r="C10" s="810"/>
      <c r="D10" s="810"/>
      <c r="E10" s="810"/>
      <c r="F10" s="811"/>
      <c r="G10" s="26" t="s">
        <v>214</v>
      </c>
      <c r="H10" s="498">
        <v>42491</v>
      </c>
      <c r="I10" s="5"/>
    </row>
    <row r="11" spans="1:9" s="7" customFormat="1" ht="15.75" x14ac:dyDescent="0.25">
      <c r="A11" s="24"/>
      <c r="B11" s="809" t="s">
        <v>65</v>
      </c>
      <c r="C11" s="810"/>
      <c r="D11" s="810"/>
      <c r="E11" s="810"/>
      <c r="F11" s="811"/>
      <c r="G11" s="26" t="s">
        <v>214</v>
      </c>
      <c r="H11" s="498">
        <v>42522</v>
      </c>
      <c r="I11" s="5"/>
    </row>
    <row r="12" spans="1:9" s="7" customFormat="1" ht="15.75" x14ac:dyDescent="0.25">
      <c r="A12" s="24" t="s">
        <v>69</v>
      </c>
      <c r="B12" s="5" t="s">
        <v>68</v>
      </c>
      <c r="C12" s="10">
        <v>393975</v>
      </c>
      <c r="D12" s="25">
        <v>0.14000000000000001</v>
      </c>
      <c r="E12" s="10">
        <f t="shared" si="0"/>
        <v>55156.500000000007</v>
      </c>
      <c r="F12" s="10">
        <f t="shared" si="1"/>
        <v>449131.5</v>
      </c>
      <c r="G12" s="26" t="s">
        <v>214</v>
      </c>
      <c r="H12" s="498">
        <v>42552</v>
      </c>
      <c r="I12" s="5"/>
    </row>
    <row r="13" spans="1:9" s="7" customFormat="1" ht="15.75" x14ac:dyDescent="0.25">
      <c r="A13" s="24" t="s">
        <v>18</v>
      </c>
      <c r="B13" s="5" t="s">
        <v>68</v>
      </c>
      <c r="C13" s="10">
        <v>401344</v>
      </c>
      <c r="D13" s="25">
        <v>0.14000000000000001</v>
      </c>
      <c r="E13" s="10">
        <f t="shared" si="0"/>
        <v>56188.160000000003</v>
      </c>
      <c r="F13" s="10">
        <f t="shared" si="1"/>
        <v>457532.16000000003</v>
      </c>
      <c r="G13" s="26" t="s">
        <v>214</v>
      </c>
      <c r="H13" s="498">
        <v>42552</v>
      </c>
      <c r="I13" s="5"/>
    </row>
    <row r="14" spans="1:9" s="7" customFormat="1" ht="15.75" x14ac:dyDescent="0.25">
      <c r="A14" s="24" t="s">
        <v>70</v>
      </c>
      <c r="B14" s="5" t="s">
        <v>68</v>
      </c>
      <c r="C14" s="10">
        <v>533816</v>
      </c>
      <c r="D14" s="25">
        <v>0.14000000000000001</v>
      </c>
      <c r="E14" s="10">
        <f t="shared" si="0"/>
        <v>74734.240000000005</v>
      </c>
      <c r="F14" s="10">
        <f t="shared" si="1"/>
        <v>608550.24</v>
      </c>
      <c r="G14" s="26" t="s">
        <v>214</v>
      </c>
      <c r="H14" s="498">
        <v>42552</v>
      </c>
      <c r="I14" s="5"/>
    </row>
    <row r="15" spans="1:9" s="7" customFormat="1" ht="15.75" x14ac:dyDescent="0.25">
      <c r="A15" s="24" t="s">
        <v>71</v>
      </c>
      <c r="B15" s="5" t="s">
        <v>68</v>
      </c>
      <c r="C15" s="10">
        <v>457557</v>
      </c>
      <c r="D15" s="25">
        <v>0.14000000000000001</v>
      </c>
      <c r="E15" s="10">
        <f t="shared" si="0"/>
        <v>64057.98</v>
      </c>
      <c r="F15" s="10">
        <f t="shared" si="1"/>
        <v>521614.98</v>
      </c>
      <c r="G15" s="26" t="s">
        <v>214</v>
      </c>
      <c r="H15" s="498">
        <v>42552</v>
      </c>
      <c r="I15" s="5"/>
    </row>
    <row r="16" spans="1:9" s="7" customFormat="1" ht="15.75" x14ac:dyDescent="0.25">
      <c r="A16" s="24" t="s">
        <v>72</v>
      </c>
      <c r="B16" s="5" t="s">
        <v>68</v>
      </c>
      <c r="C16" s="10">
        <v>255743</v>
      </c>
      <c r="D16" s="25">
        <v>0.14000000000000001</v>
      </c>
      <c r="E16" s="10">
        <f t="shared" si="0"/>
        <v>35804.020000000004</v>
      </c>
      <c r="F16" s="10">
        <f t="shared" si="1"/>
        <v>291547.02</v>
      </c>
      <c r="G16" s="26" t="s">
        <v>214</v>
      </c>
      <c r="H16" s="498">
        <v>42552</v>
      </c>
      <c r="I16" s="5"/>
    </row>
    <row r="17" spans="1:9" s="7" customFormat="1" ht="15.75" x14ac:dyDescent="0.25">
      <c r="A17" s="24" t="s">
        <v>73</v>
      </c>
      <c r="B17" s="5" t="s">
        <v>68</v>
      </c>
      <c r="C17" s="10">
        <v>500000</v>
      </c>
      <c r="D17" s="25">
        <v>0.14000000000000001</v>
      </c>
      <c r="E17" s="10">
        <f t="shared" si="0"/>
        <v>70000</v>
      </c>
      <c r="F17" s="10">
        <f t="shared" si="1"/>
        <v>570000</v>
      </c>
      <c r="G17" s="26" t="s">
        <v>214</v>
      </c>
      <c r="H17" s="498">
        <v>42552</v>
      </c>
      <c r="I17" s="5"/>
    </row>
    <row r="18" spans="1:9" s="7" customFormat="1" ht="15.75" x14ac:dyDescent="0.25">
      <c r="A18" s="24"/>
      <c r="B18" s="809" t="s">
        <v>65</v>
      </c>
      <c r="C18" s="810"/>
      <c r="D18" s="810"/>
      <c r="E18" s="810"/>
      <c r="F18" s="811"/>
      <c r="G18" s="26" t="s">
        <v>214</v>
      </c>
      <c r="H18" s="498">
        <v>42583</v>
      </c>
      <c r="I18" s="5"/>
    </row>
    <row r="19" spans="1:9" s="7" customFormat="1" ht="15.75" x14ac:dyDescent="0.25">
      <c r="A19" s="24"/>
      <c r="B19" s="809" t="s">
        <v>65</v>
      </c>
      <c r="C19" s="810"/>
      <c r="D19" s="810"/>
      <c r="E19" s="810"/>
      <c r="F19" s="811"/>
      <c r="G19" s="26" t="s">
        <v>214</v>
      </c>
      <c r="H19" s="498">
        <v>42614</v>
      </c>
      <c r="I19" s="5"/>
    </row>
    <row r="20" spans="1:9" s="7" customFormat="1" ht="15.75" x14ac:dyDescent="0.25">
      <c r="A20" s="24"/>
      <c r="B20" s="809" t="s">
        <v>65</v>
      </c>
      <c r="C20" s="810"/>
      <c r="D20" s="810"/>
      <c r="E20" s="810"/>
      <c r="F20" s="811"/>
      <c r="G20" s="26" t="s">
        <v>214</v>
      </c>
      <c r="H20" s="498">
        <v>42644</v>
      </c>
      <c r="I20" s="5"/>
    </row>
    <row r="21" spans="1:9" s="7" customFormat="1" ht="15.75" x14ac:dyDescent="0.25">
      <c r="A21" s="24" t="s">
        <v>74</v>
      </c>
      <c r="B21" s="5" t="s">
        <v>68</v>
      </c>
      <c r="C21" s="10">
        <v>289984</v>
      </c>
      <c r="D21" s="25">
        <v>0.13</v>
      </c>
      <c r="E21" s="10">
        <f t="shared" si="0"/>
        <v>37697.919999999998</v>
      </c>
      <c r="F21" s="10">
        <f t="shared" si="1"/>
        <v>327681.91999999998</v>
      </c>
      <c r="G21" s="26" t="s">
        <v>214</v>
      </c>
      <c r="H21" s="498">
        <v>42675</v>
      </c>
      <c r="I21" s="5"/>
    </row>
    <row r="22" spans="1:9" s="7" customFormat="1" ht="15.75" x14ac:dyDescent="0.25">
      <c r="A22" s="24" t="s">
        <v>75</v>
      </c>
      <c r="B22" s="5" t="s">
        <v>68</v>
      </c>
      <c r="C22" s="10">
        <v>96750</v>
      </c>
      <c r="D22" s="25">
        <v>0.13</v>
      </c>
      <c r="E22" s="10">
        <f t="shared" si="0"/>
        <v>12577.5</v>
      </c>
      <c r="F22" s="10">
        <f t="shared" si="1"/>
        <v>109327.5</v>
      </c>
      <c r="G22" s="26" t="s">
        <v>214</v>
      </c>
      <c r="H22" s="498">
        <v>42675</v>
      </c>
      <c r="I22" s="5"/>
    </row>
    <row r="23" spans="1:9" s="7" customFormat="1" ht="15.75" x14ac:dyDescent="0.25">
      <c r="A23" s="24" t="s">
        <v>76</v>
      </c>
      <c r="B23" s="5" t="s">
        <v>68</v>
      </c>
      <c r="C23" s="10">
        <v>102125</v>
      </c>
      <c r="D23" s="25">
        <v>0.13</v>
      </c>
      <c r="E23" s="10">
        <f t="shared" si="0"/>
        <v>13276.25</v>
      </c>
      <c r="F23" s="10">
        <f t="shared" si="1"/>
        <v>115401.25</v>
      </c>
      <c r="G23" s="26" t="s">
        <v>214</v>
      </c>
      <c r="H23" s="498">
        <v>42675</v>
      </c>
      <c r="I23" s="5"/>
    </row>
    <row r="24" spans="1:9" s="7" customFormat="1" ht="15.75" x14ac:dyDescent="0.25">
      <c r="A24" s="24" t="s">
        <v>77</v>
      </c>
      <c r="B24" s="5" t="s">
        <v>64</v>
      </c>
      <c r="C24" s="10">
        <v>1413476</v>
      </c>
      <c r="D24" s="25">
        <v>0.1</v>
      </c>
      <c r="E24" s="10">
        <f t="shared" si="0"/>
        <v>141347.6</v>
      </c>
      <c r="F24" s="10">
        <f t="shared" si="1"/>
        <v>1554823.6</v>
      </c>
      <c r="G24" s="26" t="s">
        <v>214</v>
      </c>
      <c r="H24" s="498">
        <v>42675</v>
      </c>
      <c r="I24" s="5"/>
    </row>
    <row r="25" spans="1:9" s="7" customFormat="1" ht="15.75" x14ac:dyDescent="0.25">
      <c r="A25" s="24" t="s">
        <v>78</v>
      </c>
      <c r="B25" s="5" t="s">
        <v>64</v>
      </c>
      <c r="C25" s="10">
        <v>1320920</v>
      </c>
      <c r="D25" s="25">
        <v>0.1</v>
      </c>
      <c r="E25" s="10">
        <f t="shared" si="0"/>
        <v>132092</v>
      </c>
      <c r="F25" s="10">
        <f t="shared" si="1"/>
        <v>1453012</v>
      </c>
      <c r="G25" s="26" t="s">
        <v>214</v>
      </c>
      <c r="H25" s="498">
        <v>42675</v>
      </c>
      <c r="I25" s="5"/>
    </row>
    <row r="26" spans="1:9" s="7" customFormat="1" ht="15.75" x14ac:dyDescent="0.25">
      <c r="A26" s="24"/>
      <c r="B26" s="809" t="s">
        <v>65</v>
      </c>
      <c r="C26" s="810"/>
      <c r="D26" s="810"/>
      <c r="E26" s="810"/>
      <c r="F26" s="811"/>
      <c r="G26" s="26" t="s">
        <v>214</v>
      </c>
      <c r="H26" s="498">
        <v>42705</v>
      </c>
      <c r="I26" s="5"/>
    </row>
    <row r="27" spans="1:9" s="7" customFormat="1" ht="15.75" x14ac:dyDescent="0.25">
      <c r="A27" s="24" t="s">
        <v>79</v>
      </c>
      <c r="B27" s="5" t="s">
        <v>68</v>
      </c>
      <c r="C27" s="10">
        <v>165705</v>
      </c>
      <c r="D27" s="25">
        <v>0.13</v>
      </c>
      <c r="E27" s="10">
        <f t="shared" si="0"/>
        <v>21541.65</v>
      </c>
      <c r="F27" s="10">
        <f t="shared" si="1"/>
        <v>187246.65</v>
      </c>
      <c r="G27" s="26" t="s">
        <v>214</v>
      </c>
      <c r="H27" s="498">
        <v>42736</v>
      </c>
      <c r="I27" s="5"/>
    </row>
    <row r="28" spans="1:9" s="7" customFormat="1" ht="15.75" x14ac:dyDescent="0.25">
      <c r="A28" s="24" t="s">
        <v>13</v>
      </c>
      <c r="B28" s="5" t="s">
        <v>68</v>
      </c>
      <c r="C28" s="10">
        <v>102125</v>
      </c>
      <c r="D28" s="25">
        <v>0.13</v>
      </c>
      <c r="E28" s="10">
        <f t="shared" si="0"/>
        <v>13276.25</v>
      </c>
      <c r="F28" s="10">
        <f t="shared" si="1"/>
        <v>115401.25</v>
      </c>
      <c r="G28" s="26" t="s">
        <v>214</v>
      </c>
      <c r="H28" s="498">
        <v>42736</v>
      </c>
      <c r="I28" s="5"/>
    </row>
    <row r="29" spans="1:9" s="7" customFormat="1" ht="15.75" x14ac:dyDescent="0.25">
      <c r="A29" s="24" t="s">
        <v>14</v>
      </c>
      <c r="B29" s="5" t="s">
        <v>68</v>
      </c>
      <c r="C29" s="10">
        <v>124279</v>
      </c>
      <c r="D29" s="25">
        <v>0.13</v>
      </c>
      <c r="E29" s="10">
        <f t="shared" si="0"/>
        <v>16156.27</v>
      </c>
      <c r="F29" s="10">
        <f t="shared" si="1"/>
        <v>140435.26999999999</v>
      </c>
      <c r="G29" s="26" t="s">
        <v>214</v>
      </c>
      <c r="H29" s="498">
        <v>42736</v>
      </c>
      <c r="I29" s="5"/>
    </row>
    <row r="30" spans="1:9" s="7" customFormat="1" ht="15.75" x14ac:dyDescent="0.25">
      <c r="A30" s="24" t="s">
        <v>80</v>
      </c>
      <c r="B30" s="5" t="s">
        <v>64</v>
      </c>
      <c r="C30" s="10">
        <v>996920</v>
      </c>
      <c r="D30" s="25">
        <v>0.1</v>
      </c>
      <c r="E30" s="10">
        <f t="shared" si="0"/>
        <v>99692</v>
      </c>
      <c r="F30" s="10">
        <f t="shared" si="1"/>
        <v>1096612</v>
      </c>
      <c r="G30" s="26" t="s">
        <v>214</v>
      </c>
      <c r="H30" s="498">
        <v>42736</v>
      </c>
      <c r="I30" s="5"/>
    </row>
    <row r="31" spans="1:9" s="7" customFormat="1" ht="15.75" x14ac:dyDescent="0.25">
      <c r="A31" s="24"/>
      <c r="B31" s="809" t="s">
        <v>65</v>
      </c>
      <c r="C31" s="810"/>
      <c r="D31" s="810"/>
      <c r="E31" s="810"/>
      <c r="F31" s="811"/>
      <c r="G31" s="26" t="s">
        <v>214</v>
      </c>
      <c r="H31" s="498">
        <v>42767</v>
      </c>
      <c r="I31" s="5"/>
    </row>
    <row r="32" spans="1:9" s="7" customFormat="1" ht="15.75" x14ac:dyDescent="0.25">
      <c r="A32" s="24" t="s">
        <v>81</v>
      </c>
      <c r="B32" s="5" t="s">
        <v>64</v>
      </c>
      <c r="C32" s="10">
        <v>162000</v>
      </c>
      <c r="D32" s="25">
        <v>0.1</v>
      </c>
      <c r="E32" s="10">
        <f t="shared" si="0"/>
        <v>16200</v>
      </c>
      <c r="F32" s="10">
        <f t="shared" si="1"/>
        <v>178200</v>
      </c>
      <c r="G32" s="26" t="s">
        <v>214</v>
      </c>
      <c r="H32" s="498">
        <v>42795</v>
      </c>
      <c r="I32" s="5"/>
    </row>
    <row r="33" spans="1:9" s="7" customFormat="1" ht="15.75" x14ac:dyDescent="0.25">
      <c r="A33" s="24" t="s">
        <v>82</v>
      </c>
      <c r="B33" s="5" t="s">
        <v>68</v>
      </c>
      <c r="C33" s="10">
        <v>135000</v>
      </c>
      <c r="D33" s="25">
        <v>0.13</v>
      </c>
      <c r="E33" s="10">
        <f t="shared" si="0"/>
        <v>17550</v>
      </c>
      <c r="F33" s="10">
        <f t="shared" si="1"/>
        <v>152550</v>
      </c>
      <c r="G33" s="26" t="s">
        <v>214</v>
      </c>
      <c r="H33" s="498">
        <v>42795</v>
      </c>
      <c r="I33" s="5"/>
    </row>
    <row r="34" spans="1:9" s="7" customFormat="1" ht="15.75" x14ac:dyDescent="0.25">
      <c r="A34" s="24" t="s">
        <v>83</v>
      </c>
      <c r="B34" s="5" t="s">
        <v>68</v>
      </c>
      <c r="C34" s="10">
        <v>149000</v>
      </c>
      <c r="D34" s="25">
        <v>0.13</v>
      </c>
      <c r="E34" s="10">
        <f t="shared" si="0"/>
        <v>19370</v>
      </c>
      <c r="F34" s="10">
        <f t="shared" si="1"/>
        <v>168370</v>
      </c>
      <c r="G34" s="26" t="s">
        <v>214</v>
      </c>
      <c r="H34" s="498">
        <v>42795</v>
      </c>
      <c r="I34" s="5"/>
    </row>
    <row r="35" spans="1:9" s="7" customFormat="1" ht="15.75" x14ac:dyDescent="0.25">
      <c r="A35" s="24" t="s">
        <v>84</v>
      </c>
      <c r="B35" s="5" t="s">
        <v>68</v>
      </c>
      <c r="C35" s="10">
        <v>250000</v>
      </c>
      <c r="D35" s="25">
        <v>0.13</v>
      </c>
      <c r="E35" s="10">
        <f t="shared" si="0"/>
        <v>32500</v>
      </c>
      <c r="F35" s="10">
        <f t="shared" si="1"/>
        <v>282500</v>
      </c>
      <c r="G35" s="26" t="s">
        <v>214</v>
      </c>
      <c r="H35" s="498">
        <v>42795</v>
      </c>
      <c r="I35" s="5"/>
    </row>
    <row r="36" spans="1:9" s="7" customFormat="1" ht="15.75" x14ac:dyDescent="0.25">
      <c r="A36" s="24"/>
      <c r="B36" s="809" t="s">
        <v>65</v>
      </c>
      <c r="C36" s="810"/>
      <c r="D36" s="810"/>
      <c r="E36" s="810"/>
      <c r="F36" s="811"/>
      <c r="G36" s="26" t="s">
        <v>214</v>
      </c>
      <c r="H36" s="498">
        <v>42826</v>
      </c>
      <c r="I36" s="5"/>
    </row>
    <row r="37" spans="1:9" s="7" customFormat="1" ht="15.75" x14ac:dyDescent="0.25">
      <c r="A37" s="24"/>
      <c r="B37" s="809" t="s">
        <v>65</v>
      </c>
      <c r="C37" s="810"/>
      <c r="D37" s="810"/>
      <c r="E37" s="810"/>
      <c r="F37" s="811"/>
      <c r="G37" s="26" t="s">
        <v>214</v>
      </c>
      <c r="H37" s="498">
        <v>42856</v>
      </c>
      <c r="I37" s="5"/>
    </row>
    <row r="38" spans="1:9" s="7" customFormat="1" ht="15.75" x14ac:dyDescent="0.25">
      <c r="A38" s="24" t="s">
        <v>85</v>
      </c>
      <c r="B38" s="5" t="s">
        <v>64</v>
      </c>
      <c r="C38" s="10">
        <v>486000</v>
      </c>
      <c r="D38" s="25">
        <v>0.1</v>
      </c>
      <c r="E38" s="10">
        <f t="shared" si="0"/>
        <v>48600</v>
      </c>
      <c r="F38" s="10">
        <f t="shared" si="1"/>
        <v>534600</v>
      </c>
      <c r="G38" s="26" t="s">
        <v>214</v>
      </c>
      <c r="H38" s="498">
        <v>42887</v>
      </c>
      <c r="I38" s="5"/>
    </row>
    <row r="39" spans="1:9" s="7" customFormat="1" ht="15.75" x14ac:dyDescent="0.25">
      <c r="A39" s="24" t="s">
        <v>86</v>
      </c>
      <c r="B39" s="5" t="s">
        <v>87</v>
      </c>
      <c r="C39" s="10">
        <v>487500</v>
      </c>
      <c r="D39" s="25">
        <v>0.13</v>
      </c>
      <c r="E39" s="10">
        <f t="shared" si="0"/>
        <v>63375</v>
      </c>
      <c r="F39" s="10">
        <f t="shared" si="1"/>
        <v>550875</v>
      </c>
      <c r="G39" s="26" t="s">
        <v>214</v>
      </c>
      <c r="H39" s="498">
        <v>42887</v>
      </c>
      <c r="I39" s="5"/>
    </row>
    <row r="40" spans="1:9" s="7" customFormat="1" ht="15.75" x14ac:dyDescent="0.25">
      <c r="A40" s="24" t="s">
        <v>88</v>
      </c>
      <c r="B40" s="5" t="s">
        <v>68</v>
      </c>
      <c r="C40" s="10">
        <v>248558</v>
      </c>
      <c r="D40" s="25">
        <v>0.13</v>
      </c>
      <c r="E40" s="10">
        <f t="shared" si="0"/>
        <v>32312.54</v>
      </c>
      <c r="F40" s="10">
        <f t="shared" si="1"/>
        <v>280870.53999999998</v>
      </c>
      <c r="G40" s="26" t="s">
        <v>214</v>
      </c>
      <c r="H40" s="498">
        <v>42917</v>
      </c>
      <c r="I40" s="5"/>
    </row>
    <row r="41" spans="1:9" s="7" customFormat="1" ht="15.75" x14ac:dyDescent="0.25">
      <c r="A41" s="24" t="s">
        <v>89</v>
      </c>
      <c r="B41" s="5" t="s">
        <v>64</v>
      </c>
      <c r="C41" s="10">
        <v>324000</v>
      </c>
      <c r="D41" s="25">
        <v>0.1</v>
      </c>
      <c r="E41" s="10">
        <f t="shared" si="0"/>
        <v>32400</v>
      </c>
      <c r="F41" s="10">
        <f t="shared" si="1"/>
        <v>356400</v>
      </c>
      <c r="G41" s="26" t="s">
        <v>214</v>
      </c>
      <c r="H41" s="498">
        <v>42917</v>
      </c>
      <c r="I41" s="5"/>
    </row>
    <row r="42" spans="1:9" s="7" customFormat="1" ht="15.75" x14ac:dyDescent="0.25">
      <c r="A42" s="24" t="s">
        <v>19</v>
      </c>
      <c r="B42" s="5" t="s">
        <v>64</v>
      </c>
      <c r="C42" s="10">
        <v>325000</v>
      </c>
      <c r="D42" s="25">
        <v>0.1</v>
      </c>
      <c r="E42" s="10">
        <f t="shared" si="0"/>
        <v>32500</v>
      </c>
      <c r="F42" s="10">
        <f t="shared" si="1"/>
        <v>357500</v>
      </c>
      <c r="G42" s="26" t="s">
        <v>214</v>
      </c>
      <c r="H42" s="498">
        <v>42917</v>
      </c>
      <c r="I42" s="5"/>
    </row>
    <row r="43" spans="1:9" s="7" customFormat="1" ht="15.75" x14ac:dyDescent="0.25">
      <c r="A43" s="24"/>
      <c r="B43" s="809" t="s">
        <v>65</v>
      </c>
      <c r="C43" s="810"/>
      <c r="D43" s="810"/>
      <c r="E43" s="810"/>
      <c r="F43" s="811"/>
      <c r="G43" s="26" t="s">
        <v>214</v>
      </c>
      <c r="H43" s="498">
        <v>42948</v>
      </c>
      <c r="I43" s="5"/>
    </row>
    <row r="44" spans="1:9" s="7" customFormat="1" ht="15.75" x14ac:dyDescent="0.25">
      <c r="A44" s="24"/>
      <c r="B44" s="809" t="s">
        <v>65</v>
      </c>
      <c r="C44" s="810"/>
      <c r="D44" s="810"/>
      <c r="E44" s="810"/>
      <c r="F44" s="811"/>
      <c r="G44" s="26" t="s">
        <v>214</v>
      </c>
      <c r="H44" s="498">
        <v>42979</v>
      </c>
      <c r="I44" s="5"/>
    </row>
    <row r="45" spans="1:9" s="7" customFormat="1" ht="15.75" x14ac:dyDescent="0.25">
      <c r="A45" s="24" t="s">
        <v>29</v>
      </c>
      <c r="B45" s="5" t="s">
        <v>64</v>
      </c>
      <c r="C45" s="10">
        <v>486000</v>
      </c>
      <c r="D45" s="25">
        <v>0.1</v>
      </c>
      <c r="E45" s="10">
        <f t="shared" si="0"/>
        <v>48600</v>
      </c>
      <c r="F45" s="10">
        <f t="shared" si="1"/>
        <v>534600</v>
      </c>
      <c r="G45" s="26" t="s">
        <v>214</v>
      </c>
      <c r="H45" s="498">
        <v>43009</v>
      </c>
      <c r="I45" s="5"/>
    </row>
    <row r="46" spans="1:9" s="7" customFormat="1" ht="15.75" x14ac:dyDescent="0.25">
      <c r="A46" s="24"/>
      <c r="B46" s="809" t="s">
        <v>65</v>
      </c>
      <c r="C46" s="810"/>
      <c r="D46" s="810"/>
      <c r="E46" s="810"/>
      <c r="F46" s="811"/>
      <c r="G46" s="26" t="s">
        <v>214</v>
      </c>
      <c r="H46" s="498">
        <v>43040</v>
      </c>
      <c r="I46" s="5"/>
    </row>
    <row r="47" spans="1:9" s="7" customFormat="1" ht="15.75" x14ac:dyDescent="0.25">
      <c r="A47" s="24" t="s">
        <v>90</v>
      </c>
      <c r="B47" s="5" t="s">
        <v>87</v>
      </c>
      <c r="C47" s="10">
        <v>650000</v>
      </c>
      <c r="D47" s="25">
        <v>0.13</v>
      </c>
      <c r="E47" s="10">
        <f t="shared" si="0"/>
        <v>84500</v>
      </c>
      <c r="F47" s="10">
        <f t="shared" si="1"/>
        <v>734500</v>
      </c>
      <c r="G47" s="26" t="s">
        <v>214</v>
      </c>
      <c r="H47" s="498">
        <v>43070</v>
      </c>
      <c r="I47" s="5"/>
    </row>
    <row r="48" spans="1:9" s="7" customFormat="1" ht="15.75" x14ac:dyDescent="0.25">
      <c r="A48" s="24" t="s">
        <v>91</v>
      </c>
      <c r="B48" s="5" t="s">
        <v>68</v>
      </c>
      <c r="C48" s="10">
        <v>45000</v>
      </c>
      <c r="D48" s="25">
        <v>0.13</v>
      </c>
      <c r="E48" s="10">
        <f t="shared" si="0"/>
        <v>5850</v>
      </c>
      <c r="F48" s="10">
        <f t="shared" si="1"/>
        <v>50850</v>
      </c>
      <c r="G48" s="26" t="s">
        <v>214</v>
      </c>
      <c r="H48" s="498">
        <v>43070</v>
      </c>
      <c r="I48" s="5"/>
    </row>
    <row r="49" spans="1:9" s="7" customFormat="1" ht="15.75" x14ac:dyDescent="0.25">
      <c r="A49" s="24"/>
      <c r="B49" s="809" t="s">
        <v>65</v>
      </c>
      <c r="C49" s="810"/>
      <c r="D49" s="810"/>
      <c r="E49" s="810"/>
      <c r="F49" s="811"/>
      <c r="G49" s="26" t="s">
        <v>214</v>
      </c>
      <c r="H49" s="498">
        <v>43101</v>
      </c>
      <c r="I49" s="5"/>
    </row>
    <row r="50" spans="1:9" s="7" customFormat="1" ht="15.75" x14ac:dyDescent="0.25">
      <c r="A50" s="24"/>
      <c r="B50" s="809" t="s">
        <v>65</v>
      </c>
      <c r="C50" s="810"/>
      <c r="D50" s="810"/>
      <c r="E50" s="810"/>
      <c r="F50" s="811"/>
      <c r="G50" s="26" t="s">
        <v>214</v>
      </c>
      <c r="H50" s="498">
        <v>43132</v>
      </c>
      <c r="I50" s="5"/>
    </row>
    <row r="51" spans="1:9" s="7" customFormat="1" ht="15.75" x14ac:dyDescent="0.25">
      <c r="A51" s="27" t="s">
        <v>9</v>
      </c>
      <c r="B51" s="5" t="s">
        <v>68</v>
      </c>
      <c r="C51" s="10">
        <v>15000</v>
      </c>
      <c r="D51" s="25">
        <v>0.13</v>
      </c>
      <c r="E51" s="10">
        <f t="shared" si="0"/>
        <v>1950</v>
      </c>
      <c r="F51" s="10">
        <f t="shared" si="1"/>
        <v>16950</v>
      </c>
      <c r="G51" s="26" t="s">
        <v>214</v>
      </c>
      <c r="H51" s="498">
        <v>43160</v>
      </c>
      <c r="I51" s="5"/>
    </row>
    <row r="52" spans="1:9" s="7" customFormat="1" ht="15.75" x14ac:dyDescent="0.25">
      <c r="A52" s="27" t="s">
        <v>10</v>
      </c>
      <c r="B52" s="5" t="s">
        <v>68</v>
      </c>
      <c r="C52" s="10">
        <v>10040</v>
      </c>
      <c r="D52" s="25">
        <v>0.13</v>
      </c>
      <c r="E52" s="10">
        <f t="shared" si="0"/>
        <v>1305.2</v>
      </c>
      <c r="F52" s="10">
        <f t="shared" si="1"/>
        <v>11345.2</v>
      </c>
      <c r="G52" s="26" t="s">
        <v>214</v>
      </c>
      <c r="H52" s="498">
        <v>43160</v>
      </c>
      <c r="I52" s="5"/>
    </row>
    <row r="53" spans="1:9" s="7" customFormat="1" ht="15.75" x14ac:dyDescent="0.25">
      <c r="A53" s="24" t="s">
        <v>6</v>
      </c>
      <c r="B53" s="5" t="s">
        <v>64</v>
      </c>
      <c r="C53" s="10">
        <v>972000</v>
      </c>
      <c r="D53" s="25">
        <v>0.1</v>
      </c>
      <c r="E53" s="10">
        <f t="shared" si="0"/>
        <v>97200</v>
      </c>
      <c r="F53" s="10">
        <f t="shared" si="1"/>
        <v>1069200</v>
      </c>
      <c r="G53" s="26" t="s">
        <v>214</v>
      </c>
      <c r="H53" s="498">
        <v>43191</v>
      </c>
      <c r="I53" s="5"/>
    </row>
    <row r="54" spans="1:9" s="7" customFormat="1" ht="15.75" x14ac:dyDescent="0.25">
      <c r="A54" s="24" t="s">
        <v>7</v>
      </c>
      <c r="B54" s="5" t="s">
        <v>68</v>
      </c>
      <c r="C54" s="10">
        <v>123000</v>
      </c>
      <c r="D54" s="25">
        <v>0.13</v>
      </c>
      <c r="E54" s="10">
        <f t="shared" si="0"/>
        <v>15990</v>
      </c>
      <c r="F54" s="10">
        <f t="shared" si="1"/>
        <v>138990</v>
      </c>
      <c r="G54" s="26" t="s">
        <v>214</v>
      </c>
      <c r="H54" s="498">
        <v>43191</v>
      </c>
      <c r="I54" s="5"/>
    </row>
    <row r="55" spans="1:9" s="7" customFormat="1" ht="15.75" x14ac:dyDescent="0.25">
      <c r="A55" s="24" t="s">
        <v>11</v>
      </c>
      <c r="B55" s="5" t="s">
        <v>64</v>
      </c>
      <c r="C55" s="10">
        <v>162000</v>
      </c>
      <c r="D55" s="25">
        <v>0.1</v>
      </c>
      <c r="E55" s="10">
        <f t="shared" si="0"/>
        <v>16200</v>
      </c>
      <c r="F55" s="10">
        <f t="shared" si="1"/>
        <v>178200</v>
      </c>
      <c r="G55" s="26" t="s">
        <v>214</v>
      </c>
      <c r="H55" s="498">
        <v>43221</v>
      </c>
      <c r="I55" s="5"/>
    </row>
    <row r="56" spans="1:9" s="7" customFormat="1" ht="15.75" x14ac:dyDescent="0.25">
      <c r="A56" s="24" t="s">
        <v>17</v>
      </c>
      <c r="B56" s="5" t="s">
        <v>92</v>
      </c>
      <c r="C56" s="10">
        <v>290709</v>
      </c>
      <c r="D56" s="25">
        <v>0.13</v>
      </c>
      <c r="E56" s="10">
        <f t="shared" si="0"/>
        <v>37792.17</v>
      </c>
      <c r="F56" s="10">
        <f t="shared" si="1"/>
        <v>328501.17</v>
      </c>
      <c r="G56" s="26" t="s">
        <v>214</v>
      </c>
      <c r="H56" s="498">
        <v>43252</v>
      </c>
      <c r="I56" s="5"/>
    </row>
    <row r="57" spans="1:9" s="7" customFormat="1" ht="15.75" x14ac:dyDescent="0.25">
      <c r="A57" s="24" t="s">
        <v>93</v>
      </c>
      <c r="B57" s="5" t="s">
        <v>64</v>
      </c>
      <c r="C57" s="10">
        <v>324000</v>
      </c>
      <c r="D57" s="25">
        <v>0.1</v>
      </c>
      <c r="E57" s="10">
        <f t="shared" si="0"/>
        <v>32400</v>
      </c>
      <c r="F57" s="10">
        <f t="shared" si="1"/>
        <v>356400</v>
      </c>
      <c r="G57" s="26" t="s">
        <v>214</v>
      </c>
      <c r="H57" s="498">
        <v>43252</v>
      </c>
      <c r="I57" s="5"/>
    </row>
    <row r="58" spans="1:9" s="7" customFormat="1" ht="15.75" x14ac:dyDescent="0.25">
      <c r="A58" s="24" t="s">
        <v>94</v>
      </c>
      <c r="B58" s="5" t="s">
        <v>64</v>
      </c>
      <c r="C58" s="10">
        <v>45870</v>
      </c>
      <c r="D58" s="25">
        <v>0.1</v>
      </c>
      <c r="E58" s="10">
        <f t="shared" si="0"/>
        <v>4587</v>
      </c>
      <c r="F58" s="10">
        <f t="shared" si="1"/>
        <v>50457</v>
      </c>
      <c r="G58" s="26" t="s">
        <v>214</v>
      </c>
      <c r="H58" s="498">
        <v>43252</v>
      </c>
      <c r="I58" s="5"/>
    </row>
    <row r="59" spans="1:9" s="7" customFormat="1" ht="15.75" x14ac:dyDescent="0.25">
      <c r="A59" s="24" t="s">
        <v>95</v>
      </c>
      <c r="B59" s="5" t="s">
        <v>68</v>
      </c>
      <c r="C59" s="10">
        <v>20000</v>
      </c>
      <c r="D59" s="25">
        <v>0.13</v>
      </c>
      <c r="E59" s="10">
        <f t="shared" si="0"/>
        <v>2600</v>
      </c>
      <c r="F59" s="10">
        <f t="shared" si="1"/>
        <v>22600</v>
      </c>
      <c r="G59" s="26" t="s">
        <v>214</v>
      </c>
      <c r="H59" s="498">
        <v>43282</v>
      </c>
      <c r="I59" s="5"/>
    </row>
    <row r="60" spans="1:9" s="7" customFormat="1" ht="15.75" x14ac:dyDescent="0.25">
      <c r="A60" s="27" t="s">
        <v>95</v>
      </c>
      <c r="B60" s="5" t="s">
        <v>96</v>
      </c>
      <c r="C60" s="10">
        <v>584071</v>
      </c>
      <c r="D60" s="25">
        <v>0.13</v>
      </c>
      <c r="E60" s="10">
        <f t="shared" si="0"/>
        <v>75929.23</v>
      </c>
      <c r="F60" s="10">
        <f t="shared" si="1"/>
        <v>660000.23</v>
      </c>
      <c r="G60" s="26" t="s">
        <v>214</v>
      </c>
      <c r="H60" s="498">
        <v>43313</v>
      </c>
      <c r="I60" s="5"/>
    </row>
    <row r="61" spans="1:9" s="7" customFormat="1" ht="15.75" x14ac:dyDescent="0.25">
      <c r="A61" s="6">
        <v>285</v>
      </c>
      <c r="B61" s="5" t="s">
        <v>97</v>
      </c>
      <c r="C61" s="10">
        <v>225000</v>
      </c>
      <c r="D61" s="25">
        <v>0.13</v>
      </c>
      <c r="E61" s="10">
        <f t="shared" si="0"/>
        <v>29250</v>
      </c>
      <c r="F61" s="10">
        <f t="shared" si="1"/>
        <v>254250</v>
      </c>
      <c r="G61" s="26" t="s">
        <v>214</v>
      </c>
      <c r="H61" s="498">
        <v>43344</v>
      </c>
      <c r="I61" s="5"/>
    </row>
    <row r="62" spans="1:9" s="7" customFormat="1" ht="15.75" x14ac:dyDescent="0.25">
      <c r="A62" s="6">
        <v>286</v>
      </c>
      <c r="B62" s="5" t="s">
        <v>97</v>
      </c>
      <c r="C62" s="10">
        <v>100000</v>
      </c>
      <c r="D62" s="25">
        <v>0.13</v>
      </c>
      <c r="E62" s="10">
        <f t="shared" si="0"/>
        <v>13000</v>
      </c>
      <c r="F62" s="10">
        <f t="shared" si="1"/>
        <v>113000</v>
      </c>
      <c r="G62" s="26" t="s">
        <v>214</v>
      </c>
      <c r="H62" s="498">
        <v>43344</v>
      </c>
      <c r="I62" s="5"/>
    </row>
    <row r="63" spans="1:9" s="7" customFormat="1" ht="15.75" x14ac:dyDescent="0.25">
      <c r="A63" s="6">
        <v>290</v>
      </c>
      <c r="B63" s="5" t="s">
        <v>97</v>
      </c>
      <c r="C63" s="10">
        <v>712162</v>
      </c>
      <c r="D63" s="25">
        <v>0.13</v>
      </c>
      <c r="E63" s="10">
        <f t="shared" si="0"/>
        <v>92581.06</v>
      </c>
      <c r="F63" s="10">
        <f t="shared" si="1"/>
        <v>804743.06</v>
      </c>
      <c r="G63" s="26" t="s">
        <v>214</v>
      </c>
      <c r="H63" s="498">
        <v>43344</v>
      </c>
      <c r="I63" s="5"/>
    </row>
    <row r="64" spans="1:9" s="7" customFormat="1" ht="15.75" x14ac:dyDescent="0.25">
      <c r="A64" s="6" t="s">
        <v>98</v>
      </c>
      <c r="B64" s="5" t="s">
        <v>99</v>
      </c>
      <c r="C64" s="10">
        <v>162000</v>
      </c>
      <c r="D64" s="25">
        <v>0.1</v>
      </c>
      <c r="E64" s="10">
        <f t="shared" si="0"/>
        <v>16200</v>
      </c>
      <c r="F64" s="10">
        <f t="shared" si="1"/>
        <v>178200</v>
      </c>
      <c r="G64" s="26" t="s">
        <v>214</v>
      </c>
      <c r="H64" s="498">
        <v>43374</v>
      </c>
      <c r="I64" s="5"/>
    </row>
    <row r="65" spans="1:9" s="7" customFormat="1" ht="15.75" x14ac:dyDescent="0.25">
      <c r="A65" s="6" t="s">
        <v>100</v>
      </c>
      <c r="B65" s="5" t="s">
        <v>99</v>
      </c>
      <c r="C65" s="10">
        <v>162000</v>
      </c>
      <c r="D65" s="25">
        <v>0.1</v>
      </c>
      <c r="E65" s="10">
        <f t="shared" si="0"/>
        <v>16200</v>
      </c>
      <c r="F65" s="10">
        <f t="shared" si="1"/>
        <v>178200</v>
      </c>
      <c r="G65" s="26" t="s">
        <v>214</v>
      </c>
      <c r="H65" s="498">
        <v>43374</v>
      </c>
      <c r="I65" s="5"/>
    </row>
    <row r="66" spans="1:9" s="7" customFormat="1" ht="15.75" x14ac:dyDescent="0.25">
      <c r="A66" s="6" t="s">
        <v>101</v>
      </c>
      <c r="B66" s="5" t="s">
        <v>99</v>
      </c>
      <c r="C66" s="10">
        <v>162000</v>
      </c>
      <c r="D66" s="25">
        <v>0.1</v>
      </c>
      <c r="E66" s="10">
        <f t="shared" si="0"/>
        <v>16200</v>
      </c>
      <c r="F66" s="10">
        <f t="shared" si="1"/>
        <v>178200</v>
      </c>
      <c r="G66" s="26" t="s">
        <v>214</v>
      </c>
      <c r="H66" s="498">
        <v>43405</v>
      </c>
      <c r="I66" s="5"/>
    </row>
    <row r="67" spans="1:9" s="7" customFormat="1" ht="15.75" x14ac:dyDescent="0.25">
      <c r="A67" s="6" t="s">
        <v>102</v>
      </c>
      <c r="B67" s="5" t="s">
        <v>99</v>
      </c>
      <c r="C67" s="10">
        <v>162000</v>
      </c>
      <c r="D67" s="25">
        <v>0.1</v>
      </c>
      <c r="E67" s="10">
        <f t="shared" si="0"/>
        <v>16200</v>
      </c>
      <c r="F67" s="10">
        <f t="shared" si="1"/>
        <v>178200</v>
      </c>
      <c r="G67" s="26" t="s">
        <v>214</v>
      </c>
      <c r="H67" s="498">
        <v>43435</v>
      </c>
      <c r="I67" s="5"/>
    </row>
    <row r="68" spans="1:9" s="7" customFormat="1" ht="15.75" x14ac:dyDescent="0.25">
      <c r="A68" s="6" t="s">
        <v>103</v>
      </c>
      <c r="B68" s="5" t="s">
        <v>99</v>
      </c>
      <c r="C68" s="10">
        <v>162000</v>
      </c>
      <c r="D68" s="25">
        <v>0.1</v>
      </c>
      <c r="E68" s="10">
        <f t="shared" si="0"/>
        <v>16200</v>
      </c>
      <c r="F68" s="10">
        <f t="shared" si="1"/>
        <v>178200</v>
      </c>
      <c r="G68" s="26" t="s">
        <v>214</v>
      </c>
      <c r="H68" s="498">
        <v>43435</v>
      </c>
      <c r="I68" s="5"/>
    </row>
    <row r="69" spans="1:9" s="7" customFormat="1" ht="15.75" x14ac:dyDescent="0.25">
      <c r="A69" s="24"/>
      <c r="B69" s="809" t="s">
        <v>65</v>
      </c>
      <c r="C69" s="810"/>
      <c r="D69" s="810"/>
      <c r="E69" s="810"/>
      <c r="F69" s="811"/>
      <c r="G69" s="26" t="s">
        <v>214</v>
      </c>
      <c r="H69" s="498">
        <v>43466</v>
      </c>
      <c r="I69" s="5"/>
    </row>
    <row r="70" spans="1:9" s="7" customFormat="1" ht="15.75" x14ac:dyDescent="0.25">
      <c r="A70" s="6" t="s">
        <v>104</v>
      </c>
      <c r="B70" s="5" t="s">
        <v>99</v>
      </c>
      <c r="C70" s="10">
        <v>162000</v>
      </c>
      <c r="D70" s="25">
        <v>0.1</v>
      </c>
      <c r="E70" s="10">
        <f t="shared" si="0"/>
        <v>16200</v>
      </c>
      <c r="F70" s="10">
        <f t="shared" si="1"/>
        <v>178200</v>
      </c>
      <c r="G70" s="26" t="s">
        <v>214</v>
      </c>
      <c r="H70" s="498">
        <v>43497</v>
      </c>
      <c r="I70" s="5"/>
    </row>
    <row r="71" spans="1:9" s="7" customFormat="1" ht="15.75" x14ac:dyDescent="0.25">
      <c r="A71" s="24" t="s">
        <v>21</v>
      </c>
      <c r="B71" s="5" t="s">
        <v>96</v>
      </c>
      <c r="C71" s="10">
        <v>584071</v>
      </c>
      <c r="D71" s="25">
        <v>0.13</v>
      </c>
      <c r="E71" s="10">
        <f t="shared" si="0"/>
        <v>75929.23</v>
      </c>
      <c r="F71" s="10">
        <f t="shared" si="1"/>
        <v>660000.23</v>
      </c>
      <c r="G71" s="26" t="s">
        <v>214</v>
      </c>
      <c r="H71" s="498">
        <v>43497</v>
      </c>
      <c r="I71" s="5"/>
    </row>
    <row r="72" spans="1:9" s="7" customFormat="1" ht="15.75" x14ac:dyDescent="0.25">
      <c r="A72" s="6" t="s">
        <v>105</v>
      </c>
      <c r="B72" s="5" t="s">
        <v>106</v>
      </c>
      <c r="C72" s="10">
        <v>45000</v>
      </c>
      <c r="D72" s="25">
        <v>0.13</v>
      </c>
      <c r="E72" s="10">
        <f t="shared" si="0"/>
        <v>5850</v>
      </c>
      <c r="F72" s="10">
        <f t="shared" si="1"/>
        <v>50850</v>
      </c>
      <c r="G72" s="26" t="s">
        <v>214</v>
      </c>
      <c r="H72" s="498">
        <v>43497</v>
      </c>
      <c r="I72" s="5"/>
    </row>
    <row r="73" spans="1:9" s="7" customFormat="1" ht="15.75" x14ac:dyDescent="0.25">
      <c r="A73" s="6">
        <v>28</v>
      </c>
      <c r="B73" s="5" t="s">
        <v>107</v>
      </c>
      <c r="C73" s="10">
        <v>1190000</v>
      </c>
      <c r="D73" s="25">
        <v>0.13</v>
      </c>
      <c r="E73" s="10">
        <f t="shared" si="0"/>
        <v>154700</v>
      </c>
      <c r="F73" s="10">
        <f t="shared" si="1"/>
        <v>1344700</v>
      </c>
      <c r="G73" s="26" t="s">
        <v>214</v>
      </c>
      <c r="H73" s="498">
        <v>43525</v>
      </c>
      <c r="I73" s="5"/>
    </row>
    <row r="74" spans="1:9" s="7" customFormat="1" ht="15.75" x14ac:dyDescent="0.25">
      <c r="A74" s="6" t="s">
        <v>108</v>
      </c>
      <c r="B74" s="5" t="s">
        <v>99</v>
      </c>
      <c r="C74" s="10">
        <v>162000</v>
      </c>
      <c r="D74" s="25">
        <v>0.1</v>
      </c>
      <c r="E74" s="10">
        <f t="shared" si="0"/>
        <v>16200</v>
      </c>
      <c r="F74" s="10">
        <f t="shared" si="1"/>
        <v>178200</v>
      </c>
      <c r="G74" s="26" t="s">
        <v>214</v>
      </c>
      <c r="H74" s="498">
        <v>43556</v>
      </c>
      <c r="I74" s="5"/>
    </row>
    <row r="75" spans="1:9" s="7" customFormat="1" ht="15.75" x14ac:dyDescent="0.25">
      <c r="A75" s="6" t="s">
        <v>109</v>
      </c>
      <c r="B75" s="5" t="s">
        <v>99</v>
      </c>
      <c r="C75" s="10">
        <v>162000</v>
      </c>
      <c r="D75" s="25">
        <v>0.1</v>
      </c>
      <c r="E75" s="10">
        <f t="shared" si="0"/>
        <v>16200</v>
      </c>
      <c r="F75" s="10">
        <f t="shared" si="1"/>
        <v>178200</v>
      </c>
      <c r="G75" s="26" t="s">
        <v>214</v>
      </c>
      <c r="H75" s="498">
        <v>43556</v>
      </c>
      <c r="I75" s="5"/>
    </row>
    <row r="76" spans="1:9" s="7" customFormat="1" ht="15.75" x14ac:dyDescent="0.25">
      <c r="A76" s="24" t="s">
        <v>21</v>
      </c>
      <c r="B76" s="5" t="s">
        <v>106</v>
      </c>
      <c r="C76" s="10">
        <v>19000</v>
      </c>
      <c r="D76" s="25">
        <v>0.13</v>
      </c>
      <c r="E76" s="10">
        <f t="shared" si="0"/>
        <v>2470</v>
      </c>
      <c r="F76" s="10">
        <f t="shared" si="1"/>
        <v>21470</v>
      </c>
      <c r="G76" s="26" t="s">
        <v>214</v>
      </c>
      <c r="H76" s="498">
        <v>43556</v>
      </c>
      <c r="I76" s="5"/>
    </row>
    <row r="77" spans="1:9" s="7" customFormat="1" ht="15.75" x14ac:dyDescent="0.25">
      <c r="A77" s="6" t="s">
        <v>110</v>
      </c>
      <c r="B77" s="5" t="s">
        <v>99</v>
      </c>
      <c r="C77" s="10">
        <v>162000</v>
      </c>
      <c r="D77" s="25">
        <v>0.1</v>
      </c>
      <c r="E77" s="10">
        <f t="shared" si="0"/>
        <v>16200</v>
      </c>
      <c r="F77" s="10">
        <f t="shared" si="1"/>
        <v>178200</v>
      </c>
      <c r="G77" s="26" t="s">
        <v>214</v>
      </c>
      <c r="H77" s="498">
        <v>43586</v>
      </c>
      <c r="I77" s="5"/>
    </row>
    <row r="78" spans="1:9" s="7" customFormat="1" ht="15.75" x14ac:dyDescent="0.25">
      <c r="A78" s="6" t="s">
        <v>111</v>
      </c>
      <c r="B78" s="5" t="s">
        <v>99</v>
      </c>
      <c r="C78" s="10">
        <v>162000</v>
      </c>
      <c r="D78" s="25">
        <v>0.1</v>
      </c>
      <c r="E78" s="10">
        <f t="shared" si="0"/>
        <v>16200</v>
      </c>
      <c r="F78" s="10">
        <f t="shared" si="1"/>
        <v>178200</v>
      </c>
      <c r="G78" s="26" t="s">
        <v>214</v>
      </c>
      <c r="H78" s="498">
        <v>43586</v>
      </c>
      <c r="I78" s="5"/>
    </row>
    <row r="79" spans="1:9" s="7" customFormat="1" ht="15.75" x14ac:dyDescent="0.25">
      <c r="A79" s="24" t="s">
        <v>20</v>
      </c>
      <c r="B79" s="5" t="s">
        <v>106</v>
      </c>
      <c r="C79" s="10">
        <v>14000</v>
      </c>
      <c r="D79" s="25">
        <v>0.13</v>
      </c>
      <c r="E79" s="10">
        <f t="shared" si="0"/>
        <v>1820</v>
      </c>
      <c r="F79" s="10">
        <f t="shared" si="1"/>
        <v>15820</v>
      </c>
      <c r="G79" s="26" t="s">
        <v>214</v>
      </c>
      <c r="H79" s="498">
        <v>43586</v>
      </c>
      <c r="I79" s="5"/>
    </row>
    <row r="80" spans="1:9" s="7" customFormat="1" ht="15.75" x14ac:dyDescent="0.25">
      <c r="A80" s="24" t="s">
        <v>28</v>
      </c>
      <c r="B80" s="5" t="s">
        <v>96</v>
      </c>
      <c r="C80" s="10">
        <v>544071</v>
      </c>
      <c r="D80" s="25">
        <v>0.13</v>
      </c>
      <c r="E80" s="10">
        <f t="shared" si="0"/>
        <v>70729.23</v>
      </c>
      <c r="F80" s="10">
        <f t="shared" si="1"/>
        <v>614800.23</v>
      </c>
      <c r="G80" s="26" t="s">
        <v>214</v>
      </c>
      <c r="H80" s="498">
        <v>43586</v>
      </c>
      <c r="I80" s="5"/>
    </row>
    <row r="81" spans="1:9" s="7" customFormat="1" ht="15.75" x14ac:dyDescent="0.25">
      <c r="A81" s="6" t="s">
        <v>112</v>
      </c>
      <c r="B81" s="5" t="s">
        <v>99</v>
      </c>
      <c r="C81" s="10">
        <v>162000</v>
      </c>
      <c r="D81" s="25">
        <v>0.1</v>
      </c>
      <c r="E81" s="10">
        <f t="shared" si="0"/>
        <v>16200</v>
      </c>
      <c r="F81" s="10">
        <f t="shared" si="1"/>
        <v>178200</v>
      </c>
      <c r="G81" s="26" t="s">
        <v>214</v>
      </c>
      <c r="H81" s="498">
        <v>43617</v>
      </c>
      <c r="I81" s="5"/>
    </row>
    <row r="82" spans="1:9" s="7" customFormat="1" ht="15.75" x14ac:dyDescent="0.25">
      <c r="A82" s="24"/>
      <c r="B82" s="809" t="s">
        <v>65</v>
      </c>
      <c r="C82" s="810"/>
      <c r="D82" s="810"/>
      <c r="E82" s="810"/>
      <c r="F82" s="811"/>
      <c r="G82" s="26" t="s">
        <v>214</v>
      </c>
      <c r="H82" s="498">
        <v>43647</v>
      </c>
      <c r="I82" s="5"/>
    </row>
    <row r="83" spans="1:9" s="7" customFormat="1" ht="15.75" x14ac:dyDescent="0.25">
      <c r="A83" s="6" t="s">
        <v>113</v>
      </c>
      <c r="B83" s="5" t="s">
        <v>99</v>
      </c>
      <c r="C83" s="10">
        <v>162000</v>
      </c>
      <c r="D83" s="25">
        <v>0.1</v>
      </c>
      <c r="E83" s="10">
        <f t="shared" si="0"/>
        <v>16200</v>
      </c>
      <c r="F83" s="10">
        <f t="shared" si="1"/>
        <v>178200</v>
      </c>
      <c r="G83" s="26" t="s">
        <v>214</v>
      </c>
      <c r="H83" s="498">
        <v>43678</v>
      </c>
      <c r="I83" s="5"/>
    </row>
    <row r="84" spans="1:9" s="7" customFormat="1" ht="15.75" x14ac:dyDescent="0.25">
      <c r="A84" s="24" t="s">
        <v>20</v>
      </c>
      <c r="B84" s="5" t="s">
        <v>114</v>
      </c>
      <c r="C84" s="10">
        <v>315000</v>
      </c>
      <c r="D84" s="25">
        <v>0.13</v>
      </c>
      <c r="E84" s="10">
        <f t="shared" si="0"/>
        <v>40950</v>
      </c>
      <c r="F84" s="10">
        <f t="shared" si="1"/>
        <v>355950</v>
      </c>
      <c r="G84" s="26" t="s">
        <v>214</v>
      </c>
      <c r="H84" s="498">
        <v>43678</v>
      </c>
      <c r="I84" s="5"/>
    </row>
    <row r="85" spans="1:9" s="7" customFormat="1" ht="15.75" x14ac:dyDescent="0.25">
      <c r="A85" s="24" t="s">
        <v>27</v>
      </c>
      <c r="B85" s="5" t="s">
        <v>96</v>
      </c>
      <c r="C85" s="10">
        <v>584071</v>
      </c>
      <c r="D85" s="25">
        <v>0.13</v>
      </c>
      <c r="E85" s="10">
        <f t="shared" si="0"/>
        <v>75929.23</v>
      </c>
      <c r="F85" s="10">
        <f t="shared" si="1"/>
        <v>660000.23</v>
      </c>
      <c r="G85" s="26" t="s">
        <v>214</v>
      </c>
      <c r="H85" s="498">
        <v>43678</v>
      </c>
      <c r="I85" s="5"/>
    </row>
    <row r="86" spans="1:9" s="7" customFormat="1" ht="15.75" x14ac:dyDescent="0.25">
      <c r="A86" s="24" t="s">
        <v>16</v>
      </c>
      <c r="B86" s="5" t="s">
        <v>115</v>
      </c>
      <c r="C86" s="10">
        <v>290000</v>
      </c>
      <c r="D86" s="25">
        <v>0.13</v>
      </c>
      <c r="E86" s="10">
        <f t="shared" ref="E86:E149" si="2">D86*C86</f>
        <v>37700</v>
      </c>
      <c r="F86" s="10">
        <f t="shared" ref="F86:F149" si="3">E86+C86</f>
        <v>327700</v>
      </c>
      <c r="G86" s="26" t="s">
        <v>214</v>
      </c>
      <c r="H86" s="498">
        <v>43678</v>
      </c>
      <c r="I86" s="5"/>
    </row>
    <row r="87" spans="1:9" s="7" customFormat="1" ht="15.75" x14ac:dyDescent="0.25">
      <c r="A87" s="24" t="s">
        <v>67</v>
      </c>
      <c r="B87" s="5" t="s">
        <v>114</v>
      </c>
      <c r="C87" s="10">
        <v>290000</v>
      </c>
      <c r="D87" s="25">
        <v>0.13</v>
      </c>
      <c r="E87" s="10">
        <f t="shared" si="2"/>
        <v>37700</v>
      </c>
      <c r="F87" s="10">
        <f t="shared" si="3"/>
        <v>327700</v>
      </c>
      <c r="G87" s="26" t="s">
        <v>214</v>
      </c>
      <c r="H87" s="498">
        <v>43709</v>
      </c>
      <c r="I87" s="5"/>
    </row>
    <row r="88" spans="1:9" s="7" customFormat="1" ht="15.75" x14ac:dyDescent="0.25">
      <c r="A88" s="24" t="s">
        <v>27</v>
      </c>
      <c r="B88" s="5" t="s">
        <v>115</v>
      </c>
      <c r="C88" s="10">
        <v>315000</v>
      </c>
      <c r="D88" s="25">
        <v>0.13</v>
      </c>
      <c r="E88" s="10">
        <f t="shared" si="2"/>
        <v>40950</v>
      </c>
      <c r="F88" s="10">
        <f t="shared" si="3"/>
        <v>355950</v>
      </c>
      <c r="G88" s="26" t="s">
        <v>214</v>
      </c>
      <c r="H88" s="498">
        <v>43709</v>
      </c>
      <c r="I88" s="5"/>
    </row>
    <row r="89" spans="1:9" s="7" customFormat="1" ht="15.75" x14ac:dyDescent="0.25">
      <c r="A89" s="6" t="s">
        <v>116</v>
      </c>
      <c r="B89" s="5" t="s">
        <v>99</v>
      </c>
      <c r="C89" s="10">
        <v>162000</v>
      </c>
      <c r="D89" s="25">
        <v>0.1</v>
      </c>
      <c r="E89" s="10">
        <f t="shared" si="2"/>
        <v>16200</v>
      </c>
      <c r="F89" s="10">
        <f t="shared" si="3"/>
        <v>178200</v>
      </c>
      <c r="G89" s="26" t="s">
        <v>214</v>
      </c>
      <c r="H89" s="498">
        <v>43709</v>
      </c>
      <c r="I89" s="5"/>
    </row>
    <row r="90" spans="1:9" s="7" customFormat="1" ht="15.75" x14ac:dyDescent="0.25">
      <c r="A90" s="6" t="s">
        <v>117</v>
      </c>
      <c r="B90" s="5" t="s">
        <v>99</v>
      </c>
      <c r="C90" s="10">
        <v>162000</v>
      </c>
      <c r="D90" s="25">
        <v>0.1</v>
      </c>
      <c r="E90" s="10">
        <f t="shared" si="2"/>
        <v>16200</v>
      </c>
      <c r="F90" s="10">
        <f t="shared" si="3"/>
        <v>178200</v>
      </c>
      <c r="G90" s="26" t="s">
        <v>214</v>
      </c>
      <c r="H90" s="498">
        <v>43709</v>
      </c>
      <c r="I90" s="5"/>
    </row>
    <row r="91" spans="1:9" s="7" customFormat="1" ht="15.75" x14ac:dyDescent="0.25">
      <c r="A91" s="24" t="s">
        <v>18</v>
      </c>
      <c r="B91" s="5" t="s">
        <v>114</v>
      </c>
      <c r="C91" s="10">
        <v>290000</v>
      </c>
      <c r="D91" s="25">
        <v>0.13</v>
      </c>
      <c r="E91" s="10">
        <f t="shared" si="2"/>
        <v>37700</v>
      </c>
      <c r="F91" s="10">
        <f t="shared" si="3"/>
        <v>327700</v>
      </c>
      <c r="G91" s="26" t="s">
        <v>214</v>
      </c>
      <c r="H91" s="498">
        <v>43739</v>
      </c>
      <c r="I91" s="5"/>
    </row>
    <row r="92" spans="1:9" s="7" customFormat="1" ht="15.75" x14ac:dyDescent="0.25">
      <c r="A92" s="24" t="s">
        <v>118</v>
      </c>
      <c r="B92" s="5" t="s">
        <v>119</v>
      </c>
      <c r="C92" s="10">
        <v>315000</v>
      </c>
      <c r="D92" s="25">
        <v>0.13</v>
      </c>
      <c r="E92" s="10">
        <f t="shared" si="2"/>
        <v>40950</v>
      </c>
      <c r="F92" s="10">
        <f t="shared" si="3"/>
        <v>355950</v>
      </c>
      <c r="G92" s="26" t="s">
        <v>214</v>
      </c>
      <c r="H92" s="498">
        <v>43739</v>
      </c>
      <c r="I92" s="5"/>
    </row>
    <row r="93" spans="1:9" s="7" customFormat="1" ht="15.75" x14ac:dyDescent="0.25">
      <c r="A93" s="6" t="s">
        <v>120</v>
      </c>
      <c r="B93" s="5" t="s">
        <v>99</v>
      </c>
      <c r="C93" s="10">
        <v>162000</v>
      </c>
      <c r="D93" s="25">
        <v>0.1</v>
      </c>
      <c r="E93" s="10">
        <f t="shared" si="2"/>
        <v>16200</v>
      </c>
      <c r="F93" s="10">
        <f t="shared" si="3"/>
        <v>178200</v>
      </c>
      <c r="G93" s="26" t="s">
        <v>214</v>
      </c>
      <c r="H93" s="498">
        <v>43739</v>
      </c>
      <c r="I93" s="5"/>
    </row>
    <row r="94" spans="1:9" s="7" customFormat="1" ht="15.75" x14ac:dyDescent="0.25">
      <c r="A94" s="24" t="s">
        <v>118</v>
      </c>
      <c r="B94" s="5" t="s">
        <v>96</v>
      </c>
      <c r="C94" s="10">
        <v>584071</v>
      </c>
      <c r="D94" s="25">
        <v>0.13</v>
      </c>
      <c r="E94" s="10">
        <f t="shared" si="2"/>
        <v>75929.23</v>
      </c>
      <c r="F94" s="10">
        <f t="shared" si="3"/>
        <v>660000.23</v>
      </c>
      <c r="G94" s="26" t="s">
        <v>214</v>
      </c>
      <c r="H94" s="498">
        <v>43739</v>
      </c>
      <c r="I94" s="5"/>
    </row>
    <row r="95" spans="1:9" s="7" customFormat="1" ht="15.75" x14ac:dyDescent="0.25">
      <c r="A95" s="24" t="s">
        <v>70</v>
      </c>
      <c r="B95" s="5" t="s">
        <v>114</v>
      </c>
      <c r="C95" s="10">
        <v>290000</v>
      </c>
      <c r="D95" s="25">
        <v>0.13</v>
      </c>
      <c r="E95" s="10">
        <f t="shared" si="2"/>
        <v>37700</v>
      </c>
      <c r="F95" s="10">
        <f t="shared" si="3"/>
        <v>327700</v>
      </c>
      <c r="G95" s="26" t="s">
        <v>214</v>
      </c>
      <c r="H95" s="498">
        <v>43770</v>
      </c>
      <c r="I95" s="5"/>
    </row>
    <row r="96" spans="1:9" s="7" customFormat="1" ht="15.75" x14ac:dyDescent="0.25">
      <c r="A96" s="24" t="s">
        <v>121</v>
      </c>
      <c r="B96" s="5" t="s">
        <v>119</v>
      </c>
      <c r="C96" s="10">
        <v>315000</v>
      </c>
      <c r="D96" s="25">
        <v>0.13</v>
      </c>
      <c r="E96" s="10">
        <f t="shared" si="2"/>
        <v>40950</v>
      </c>
      <c r="F96" s="10">
        <f t="shared" si="3"/>
        <v>355950</v>
      </c>
      <c r="G96" s="26" t="s">
        <v>214</v>
      </c>
      <c r="H96" s="498">
        <v>43770</v>
      </c>
      <c r="I96" s="5"/>
    </row>
    <row r="97" spans="1:9" s="7" customFormat="1" ht="15.75" x14ac:dyDescent="0.25">
      <c r="A97" s="6" t="s">
        <v>122</v>
      </c>
      <c r="B97" s="5" t="s">
        <v>99</v>
      </c>
      <c r="C97" s="10">
        <v>162000</v>
      </c>
      <c r="D97" s="25">
        <v>0.1</v>
      </c>
      <c r="E97" s="10">
        <f t="shared" si="2"/>
        <v>16200</v>
      </c>
      <c r="F97" s="10">
        <f t="shared" si="3"/>
        <v>178200</v>
      </c>
      <c r="G97" s="26" t="s">
        <v>214</v>
      </c>
      <c r="H97" s="498">
        <v>43770</v>
      </c>
      <c r="I97" s="5"/>
    </row>
    <row r="98" spans="1:9" s="7" customFormat="1" ht="15.75" x14ac:dyDescent="0.25">
      <c r="A98" s="24" t="s">
        <v>123</v>
      </c>
      <c r="B98" s="5" t="s">
        <v>124</v>
      </c>
      <c r="C98" s="10">
        <v>105000</v>
      </c>
      <c r="D98" s="25">
        <v>0.13</v>
      </c>
      <c r="E98" s="10">
        <f t="shared" si="2"/>
        <v>13650</v>
      </c>
      <c r="F98" s="10">
        <f t="shared" si="3"/>
        <v>118650</v>
      </c>
      <c r="G98" s="26" t="s">
        <v>214</v>
      </c>
      <c r="H98" s="498">
        <v>43770</v>
      </c>
      <c r="I98" s="5"/>
    </row>
    <row r="99" spans="1:9" s="7" customFormat="1" ht="15.75" x14ac:dyDescent="0.25">
      <c r="A99" s="24" t="s">
        <v>71</v>
      </c>
      <c r="B99" s="5" t="s">
        <v>114</v>
      </c>
      <c r="C99" s="10">
        <v>290000</v>
      </c>
      <c r="D99" s="25">
        <v>0.13</v>
      </c>
      <c r="E99" s="10">
        <f t="shared" si="2"/>
        <v>37700</v>
      </c>
      <c r="F99" s="10">
        <f t="shared" si="3"/>
        <v>327700</v>
      </c>
      <c r="G99" s="26" t="s">
        <v>214</v>
      </c>
      <c r="H99" s="498">
        <v>43800</v>
      </c>
      <c r="I99" s="5"/>
    </row>
    <row r="100" spans="1:9" s="7" customFormat="1" ht="15.75" x14ac:dyDescent="0.25">
      <c r="A100" s="24" t="s">
        <v>125</v>
      </c>
      <c r="B100" s="5" t="s">
        <v>119</v>
      </c>
      <c r="C100" s="10">
        <v>315000</v>
      </c>
      <c r="D100" s="25">
        <v>0.13</v>
      </c>
      <c r="E100" s="10">
        <f t="shared" si="2"/>
        <v>40950</v>
      </c>
      <c r="F100" s="10">
        <f t="shared" si="3"/>
        <v>355950</v>
      </c>
      <c r="G100" s="26" t="s">
        <v>214</v>
      </c>
      <c r="H100" s="498">
        <v>43800</v>
      </c>
      <c r="I100" s="5"/>
    </row>
    <row r="101" spans="1:9" s="7" customFormat="1" ht="15.75" x14ac:dyDescent="0.25">
      <c r="A101" s="6" t="s">
        <v>126</v>
      </c>
      <c r="B101" s="5" t="s">
        <v>99</v>
      </c>
      <c r="C101" s="10">
        <v>162000</v>
      </c>
      <c r="D101" s="25">
        <v>0.1</v>
      </c>
      <c r="E101" s="10">
        <f t="shared" si="2"/>
        <v>16200</v>
      </c>
      <c r="F101" s="10">
        <f t="shared" si="3"/>
        <v>178200</v>
      </c>
      <c r="G101" s="26" t="s">
        <v>214</v>
      </c>
      <c r="H101" s="498">
        <v>43800</v>
      </c>
      <c r="I101" s="5"/>
    </row>
    <row r="102" spans="1:9" s="7" customFormat="1" ht="15.75" x14ac:dyDescent="0.25">
      <c r="A102" s="24" t="s">
        <v>74</v>
      </c>
      <c r="B102" s="5" t="s">
        <v>114</v>
      </c>
      <c r="C102" s="10">
        <v>290000</v>
      </c>
      <c r="D102" s="25">
        <v>0.13</v>
      </c>
      <c r="E102" s="10">
        <f t="shared" si="2"/>
        <v>37700</v>
      </c>
      <c r="F102" s="10">
        <f t="shared" si="3"/>
        <v>327700</v>
      </c>
      <c r="G102" s="26" t="s">
        <v>214</v>
      </c>
      <c r="H102" s="498">
        <v>43831</v>
      </c>
      <c r="I102" s="5"/>
    </row>
    <row r="103" spans="1:9" s="7" customFormat="1" ht="15.75" x14ac:dyDescent="0.25">
      <c r="A103" s="24" t="s">
        <v>127</v>
      </c>
      <c r="B103" s="5" t="s">
        <v>119</v>
      </c>
      <c r="C103" s="10">
        <v>315000</v>
      </c>
      <c r="D103" s="25">
        <v>0.13</v>
      </c>
      <c r="E103" s="10">
        <f t="shared" si="2"/>
        <v>40950</v>
      </c>
      <c r="F103" s="10">
        <f t="shared" si="3"/>
        <v>355950</v>
      </c>
      <c r="G103" s="26" t="s">
        <v>214</v>
      </c>
      <c r="H103" s="498">
        <v>43831</v>
      </c>
      <c r="I103" s="5"/>
    </row>
    <row r="104" spans="1:9" s="7" customFormat="1" ht="15.75" x14ac:dyDescent="0.25">
      <c r="A104" s="28" t="s">
        <v>126</v>
      </c>
      <c r="B104" s="5" t="s">
        <v>99</v>
      </c>
      <c r="C104" s="10">
        <v>162000</v>
      </c>
      <c r="D104" s="25">
        <v>0.1</v>
      </c>
      <c r="E104" s="10">
        <f t="shared" si="2"/>
        <v>16200</v>
      </c>
      <c r="F104" s="10">
        <f t="shared" si="3"/>
        <v>178200</v>
      </c>
      <c r="G104" s="26" t="s">
        <v>214</v>
      </c>
      <c r="H104" s="498">
        <v>43831</v>
      </c>
      <c r="I104" s="5"/>
    </row>
    <row r="105" spans="1:9" s="7" customFormat="1" ht="15.75" x14ac:dyDescent="0.25">
      <c r="A105" s="24" t="s">
        <v>75</v>
      </c>
      <c r="B105" s="5" t="s">
        <v>114</v>
      </c>
      <c r="C105" s="10">
        <v>290000</v>
      </c>
      <c r="D105" s="25">
        <v>0.13</v>
      </c>
      <c r="E105" s="10">
        <f t="shared" si="2"/>
        <v>37700</v>
      </c>
      <c r="F105" s="10">
        <f t="shared" si="3"/>
        <v>327700</v>
      </c>
      <c r="G105" s="26" t="s">
        <v>214</v>
      </c>
      <c r="H105" s="498">
        <v>43862</v>
      </c>
      <c r="I105" s="5"/>
    </row>
    <row r="106" spans="1:9" s="7" customFormat="1" ht="15.75" x14ac:dyDescent="0.25">
      <c r="A106" s="24" t="s">
        <v>128</v>
      </c>
      <c r="B106" s="5" t="s">
        <v>119</v>
      </c>
      <c r="C106" s="10">
        <v>315000</v>
      </c>
      <c r="D106" s="25">
        <v>0.13</v>
      </c>
      <c r="E106" s="10">
        <f t="shared" si="2"/>
        <v>40950</v>
      </c>
      <c r="F106" s="10">
        <f t="shared" si="3"/>
        <v>355950</v>
      </c>
      <c r="G106" s="26" t="s">
        <v>214</v>
      </c>
      <c r="H106" s="498">
        <v>43862</v>
      </c>
      <c r="I106" s="5"/>
    </row>
    <row r="107" spans="1:9" s="7" customFormat="1" ht="15.75" x14ac:dyDescent="0.25">
      <c r="A107" s="6" t="s">
        <v>129</v>
      </c>
      <c r="B107" s="5" t="s">
        <v>99</v>
      </c>
      <c r="C107" s="10">
        <v>162000</v>
      </c>
      <c r="D107" s="25">
        <v>0.1</v>
      </c>
      <c r="E107" s="10">
        <f t="shared" si="2"/>
        <v>16200</v>
      </c>
      <c r="F107" s="10">
        <f t="shared" si="3"/>
        <v>178200</v>
      </c>
      <c r="G107" s="26" t="s">
        <v>214</v>
      </c>
      <c r="H107" s="498">
        <v>43862</v>
      </c>
      <c r="I107" s="5"/>
    </row>
    <row r="108" spans="1:9" s="7" customFormat="1" ht="15.75" x14ac:dyDescent="0.25">
      <c r="A108" s="24" t="s">
        <v>130</v>
      </c>
      <c r="B108" s="5" t="s">
        <v>96</v>
      </c>
      <c r="C108" s="10">
        <v>584071</v>
      </c>
      <c r="D108" s="25">
        <v>0.13</v>
      </c>
      <c r="E108" s="10">
        <f t="shared" si="2"/>
        <v>75929.23</v>
      </c>
      <c r="F108" s="10">
        <f t="shared" si="3"/>
        <v>660000.23</v>
      </c>
      <c r="G108" s="26" t="s">
        <v>214</v>
      </c>
      <c r="H108" s="498">
        <v>43862</v>
      </c>
      <c r="I108" s="5"/>
    </row>
    <row r="109" spans="1:9" s="7" customFormat="1" ht="15.75" x14ac:dyDescent="0.25">
      <c r="A109" s="24" t="s">
        <v>72</v>
      </c>
      <c r="B109" s="5" t="s">
        <v>114</v>
      </c>
      <c r="C109" s="10">
        <v>290000</v>
      </c>
      <c r="D109" s="25">
        <v>0.13</v>
      </c>
      <c r="E109" s="10">
        <f t="shared" si="2"/>
        <v>37700</v>
      </c>
      <c r="F109" s="10">
        <f t="shared" si="3"/>
        <v>327700</v>
      </c>
      <c r="G109" s="26" t="s">
        <v>214</v>
      </c>
      <c r="H109" s="498">
        <v>43891</v>
      </c>
      <c r="I109" s="5"/>
    </row>
    <row r="110" spans="1:9" s="7" customFormat="1" ht="15.75" x14ac:dyDescent="0.25">
      <c r="A110" s="24" t="s">
        <v>131</v>
      </c>
      <c r="B110" s="5" t="s">
        <v>119</v>
      </c>
      <c r="C110" s="10">
        <v>315000</v>
      </c>
      <c r="D110" s="25">
        <v>0.13</v>
      </c>
      <c r="E110" s="10">
        <f t="shared" si="2"/>
        <v>40950</v>
      </c>
      <c r="F110" s="10">
        <f t="shared" si="3"/>
        <v>355950</v>
      </c>
      <c r="G110" s="26" t="s">
        <v>214</v>
      </c>
      <c r="H110" s="498">
        <v>43891</v>
      </c>
      <c r="I110" s="5"/>
    </row>
    <row r="111" spans="1:9" s="7" customFormat="1" ht="15.75" x14ac:dyDescent="0.25">
      <c r="A111" s="6" t="s">
        <v>132</v>
      </c>
      <c r="B111" s="5" t="s">
        <v>99</v>
      </c>
      <c r="C111" s="10">
        <v>162000</v>
      </c>
      <c r="D111" s="25">
        <v>0.1</v>
      </c>
      <c r="E111" s="10">
        <f t="shared" si="2"/>
        <v>16200</v>
      </c>
      <c r="F111" s="10">
        <f t="shared" si="3"/>
        <v>178200</v>
      </c>
      <c r="G111" s="26" t="s">
        <v>214</v>
      </c>
      <c r="H111" s="498">
        <v>43891</v>
      </c>
      <c r="I111" s="5"/>
    </row>
    <row r="112" spans="1:9" s="7" customFormat="1" ht="15.75" x14ac:dyDescent="0.25">
      <c r="A112" s="24" t="s">
        <v>133</v>
      </c>
      <c r="B112" s="5" t="s">
        <v>106</v>
      </c>
      <c r="C112" s="10">
        <v>94990</v>
      </c>
      <c r="D112" s="25">
        <v>0.13</v>
      </c>
      <c r="E112" s="10">
        <f t="shared" si="2"/>
        <v>12348.7</v>
      </c>
      <c r="F112" s="10">
        <f t="shared" si="3"/>
        <v>107338.7</v>
      </c>
      <c r="G112" s="26" t="s">
        <v>214</v>
      </c>
      <c r="H112" s="498">
        <v>43891</v>
      </c>
      <c r="I112" s="5"/>
    </row>
    <row r="113" spans="1:9" s="7" customFormat="1" ht="15.75" x14ac:dyDescent="0.25">
      <c r="A113" s="24" t="s">
        <v>2</v>
      </c>
      <c r="B113" s="5" t="s">
        <v>114</v>
      </c>
      <c r="C113" s="10">
        <v>145000</v>
      </c>
      <c r="D113" s="25">
        <v>0.13</v>
      </c>
      <c r="E113" s="10">
        <f t="shared" si="2"/>
        <v>18850</v>
      </c>
      <c r="F113" s="10">
        <f t="shared" si="3"/>
        <v>163850</v>
      </c>
      <c r="G113" s="26" t="s">
        <v>214</v>
      </c>
      <c r="H113" s="498">
        <v>43922</v>
      </c>
      <c r="I113" s="5"/>
    </row>
    <row r="114" spans="1:9" s="7" customFormat="1" ht="15.75" x14ac:dyDescent="0.25">
      <c r="A114" s="24" t="s">
        <v>134</v>
      </c>
      <c r="B114" s="5" t="s">
        <v>96</v>
      </c>
      <c r="C114" s="10">
        <v>584071</v>
      </c>
      <c r="D114" s="25">
        <v>0.13</v>
      </c>
      <c r="E114" s="10">
        <f t="shared" si="2"/>
        <v>75929.23</v>
      </c>
      <c r="F114" s="10">
        <f t="shared" si="3"/>
        <v>660000.23</v>
      </c>
      <c r="G114" s="26" t="s">
        <v>214</v>
      </c>
      <c r="H114" s="498">
        <v>43922</v>
      </c>
      <c r="I114" s="5"/>
    </row>
    <row r="115" spans="1:9" s="7" customFormat="1" ht="15.75" x14ac:dyDescent="0.25">
      <c r="A115" s="6" t="s">
        <v>135</v>
      </c>
      <c r="B115" s="5" t="s">
        <v>99</v>
      </c>
      <c r="C115" s="10">
        <v>162000</v>
      </c>
      <c r="D115" s="25">
        <v>0.1</v>
      </c>
      <c r="E115" s="10">
        <f t="shared" si="2"/>
        <v>16200</v>
      </c>
      <c r="F115" s="10">
        <f t="shared" si="3"/>
        <v>178200</v>
      </c>
      <c r="G115" s="26" t="s">
        <v>214</v>
      </c>
      <c r="H115" s="498">
        <v>43922</v>
      </c>
      <c r="I115" s="5"/>
    </row>
    <row r="116" spans="1:9" s="7" customFormat="1" ht="15.75" x14ac:dyDescent="0.25">
      <c r="A116" s="24" t="s">
        <v>136</v>
      </c>
      <c r="B116" s="5" t="s">
        <v>96</v>
      </c>
      <c r="C116" s="10">
        <v>584071</v>
      </c>
      <c r="D116" s="25">
        <v>0.13</v>
      </c>
      <c r="E116" s="10">
        <f t="shared" si="2"/>
        <v>75929.23</v>
      </c>
      <c r="F116" s="10">
        <f t="shared" si="3"/>
        <v>660000.23</v>
      </c>
      <c r="G116" s="26" t="s">
        <v>214</v>
      </c>
      <c r="H116" s="498">
        <v>43952</v>
      </c>
      <c r="I116" s="5"/>
    </row>
    <row r="117" spans="1:9" s="7" customFormat="1" ht="15.75" x14ac:dyDescent="0.25">
      <c r="A117" s="24" t="s">
        <v>137</v>
      </c>
      <c r="B117" s="5" t="s">
        <v>114</v>
      </c>
      <c r="C117" s="10">
        <v>157500</v>
      </c>
      <c r="D117" s="25">
        <v>0.13</v>
      </c>
      <c r="E117" s="10">
        <f t="shared" si="2"/>
        <v>20475</v>
      </c>
      <c r="F117" s="10">
        <f t="shared" si="3"/>
        <v>177975</v>
      </c>
      <c r="G117" s="26" t="s">
        <v>214</v>
      </c>
      <c r="H117" s="498">
        <v>43983</v>
      </c>
      <c r="I117" s="5"/>
    </row>
    <row r="118" spans="1:9" s="7" customFormat="1" ht="15.75" x14ac:dyDescent="0.25">
      <c r="A118" s="24" t="s">
        <v>138</v>
      </c>
      <c r="B118" s="5" t="s">
        <v>114</v>
      </c>
      <c r="C118" s="10">
        <v>127500</v>
      </c>
      <c r="D118" s="25">
        <v>0.13</v>
      </c>
      <c r="E118" s="10">
        <f t="shared" si="2"/>
        <v>16575</v>
      </c>
      <c r="F118" s="10">
        <f t="shared" si="3"/>
        <v>144075</v>
      </c>
      <c r="G118" s="26" t="s">
        <v>214</v>
      </c>
      <c r="H118" s="498">
        <v>43983</v>
      </c>
      <c r="I118" s="5"/>
    </row>
    <row r="119" spans="1:9" s="7" customFormat="1" ht="15.75" x14ac:dyDescent="0.25">
      <c r="A119" s="24" t="s">
        <v>139</v>
      </c>
      <c r="B119" s="5" t="s">
        <v>114</v>
      </c>
      <c r="C119" s="10">
        <v>50000</v>
      </c>
      <c r="D119" s="25">
        <v>0.13</v>
      </c>
      <c r="E119" s="10">
        <f t="shared" si="2"/>
        <v>6500</v>
      </c>
      <c r="F119" s="10">
        <f t="shared" si="3"/>
        <v>56500</v>
      </c>
      <c r="G119" s="26" t="s">
        <v>214</v>
      </c>
      <c r="H119" s="498">
        <v>43983</v>
      </c>
      <c r="I119" s="5"/>
    </row>
    <row r="120" spans="1:9" s="7" customFormat="1" ht="15.75" x14ac:dyDescent="0.25">
      <c r="A120" s="24" t="s">
        <v>73</v>
      </c>
      <c r="B120" s="5" t="s">
        <v>119</v>
      </c>
      <c r="C120" s="10">
        <v>50000</v>
      </c>
      <c r="D120" s="25">
        <v>0.13</v>
      </c>
      <c r="E120" s="10">
        <f t="shared" si="2"/>
        <v>6500</v>
      </c>
      <c r="F120" s="10">
        <f t="shared" si="3"/>
        <v>56500</v>
      </c>
      <c r="G120" s="26" t="s">
        <v>214</v>
      </c>
      <c r="H120" s="498">
        <v>43983</v>
      </c>
      <c r="I120" s="5"/>
    </row>
    <row r="121" spans="1:9" s="7" customFormat="1" ht="15.75" x14ac:dyDescent="0.25">
      <c r="A121" s="24" t="s">
        <v>30</v>
      </c>
      <c r="B121" s="5" t="s">
        <v>119</v>
      </c>
      <c r="C121" s="10">
        <v>115000</v>
      </c>
      <c r="D121" s="25">
        <v>0.13</v>
      </c>
      <c r="E121" s="10">
        <f t="shared" si="2"/>
        <v>14950</v>
      </c>
      <c r="F121" s="10">
        <f t="shared" si="3"/>
        <v>129950</v>
      </c>
      <c r="G121" s="26" t="s">
        <v>214</v>
      </c>
      <c r="H121" s="498">
        <v>43983</v>
      </c>
      <c r="I121" s="5"/>
    </row>
    <row r="122" spans="1:9" s="7" customFormat="1" ht="15.75" x14ac:dyDescent="0.25">
      <c r="A122" s="6" t="s">
        <v>140</v>
      </c>
      <c r="B122" s="5" t="s">
        <v>99</v>
      </c>
      <c r="C122" s="10">
        <v>145800</v>
      </c>
      <c r="D122" s="25">
        <v>0.1</v>
      </c>
      <c r="E122" s="10">
        <f t="shared" si="2"/>
        <v>14580</v>
      </c>
      <c r="F122" s="10">
        <f t="shared" si="3"/>
        <v>160380</v>
      </c>
      <c r="G122" s="26" t="s">
        <v>214</v>
      </c>
      <c r="H122" s="498">
        <v>43983</v>
      </c>
      <c r="I122" s="5"/>
    </row>
    <row r="123" spans="1:9" s="7" customFormat="1" ht="15.75" x14ac:dyDescent="0.25">
      <c r="A123" s="6" t="s">
        <v>141</v>
      </c>
      <c r="B123" s="5" t="s">
        <v>99</v>
      </c>
      <c r="C123" s="10">
        <v>162000</v>
      </c>
      <c r="D123" s="25">
        <v>0.1</v>
      </c>
      <c r="E123" s="10">
        <f t="shared" si="2"/>
        <v>16200</v>
      </c>
      <c r="F123" s="10">
        <f t="shared" si="3"/>
        <v>178200</v>
      </c>
      <c r="G123" s="26" t="s">
        <v>214</v>
      </c>
      <c r="H123" s="498">
        <v>43983</v>
      </c>
      <c r="I123" s="5"/>
    </row>
    <row r="124" spans="1:9" s="7" customFormat="1" ht="15.75" x14ac:dyDescent="0.25">
      <c r="A124" s="6" t="s">
        <v>142</v>
      </c>
      <c r="B124" s="5" t="s">
        <v>99</v>
      </c>
      <c r="C124" s="10">
        <v>162000</v>
      </c>
      <c r="D124" s="25">
        <v>0.1</v>
      </c>
      <c r="E124" s="10">
        <f t="shared" si="2"/>
        <v>16200</v>
      </c>
      <c r="F124" s="10">
        <f t="shared" si="3"/>
        <v>178200</v>
      </c>
      <c r="G124" s="26" t="s">
        <v>214</v>
      </c>
      <c r="H124" s="498">
        <v>43983</v>
      </c>
      <c r="I124" s="5"/>
    </row>
    <row r="125" spans="1:9" s="7" customFormat="1" ht="15.75" x14ac:dyDescent="0.25">
      <c r="A125" s="24" t="s">
        <v>143</v>
      </c>
      <c r="B125" s="5" t="s">
        <v>114</v>
      </c>
      <c r="C125" s="10">
        <v>50000</v>
      </c>
      <c r="D125" s="25">
        <v>0.13</v>
      </c>
      <c r="E125" s="10">
        <f t="shared" si="2"/>
        <v>6500</v>
      </c>
      <c r="F125" s="10">
        <f t="shared" si="3"/>
        <v>56500</v>
      </c>
      <c r="G125" s="26" t="s">
        <v>214</v>
      </c>
      <c r="H125" s="498">
        <v>44013</v>
      </c>
      <c r="I125" s="5"/>
    </row>
    <row r="126" spans="1:9" s="7" customFormat="1" ht="15.75" x14ac:dyDescent="0.25">
      <c r="A126" s="24" t="s">
        <v>144</v>
      </c>
      <c r="B126" s="5" t="s">
        <v>119</v>
      </c>
      <c r="C126" s="10">
        <v>50000</v>
      </c>
      <c r="D126" s="25">
        <v>0.13</v>
      </c>
      <c r="E126" s="10">
        <f t="shared" si="2"/>
        <v>6500</v>
      </c>
      <c r="F126" s="10">
        <f t="shared" si="3"/>
        <v>56500</v>
      </c>
      <c r="G126" s="26" t="s">
        <v>214</v>
      </c>
      <c r="H126" s="498">
        <v>44044</v>
      </c>
      <c r="I126" s="5"/>
    </row>
    <row r="127" spans="1:9" s="7" customFormat="1" ht="15.75" x14ac:dyDescent="0.25">
      <c r="A127" s="24" t="s">
        <v>145</v>
      </c>
      <c r="B127" s="5" t="s">
        <v>119</v>
      </c>
      <c r="C127" s="10">
        <v>50000</v>
      </c>
      <c r="D127" s="25">
        <v>0.13</v>
      </c>
      <c r="E127" s="10">
        <f t="shared" si="2"/>
        <v>6500</v>
      </c>
      <c r="F127" s="10">
        <f t="shared" si="3"/>
        <v>56500</v>
      </c>
      <c r="G127" s="26" t="s">
        <v>214</v>
      </c>
      <c r="H127" s="498">
        <v>44044</v>
      </c>
      <c r="I127" s="5"/>
    </row>
    <row r="128" spans="1:9" s="7" customFormat="1" ht="15.75" x14ac:dyDescent="0.25">
      <c r="A128" s="24" t="s">
        <v>146</v>
      </c>
      <c r="B128" s="5" t="s">
        <v>114</v>
      </c>
      <c r="C128" s="10">
        <v>50000</v>
      </c>
      <c r="D128" s="25">
        <v>0.13</v>
      </c>
      <c r="E128" s="10">
        <f t="shared" si="2"/>
        <v>6500</v>
      </c>
      <c r="F128" s="10">
        <f t="shared" si="3"/>
        <v>56500</v>
      </c>
      <c r="G128" s="26" t="s">
        <v>214</v>
      </c>
      <c r="H128" s="498">
        <v>44044</v>
      </c>
      <c r="I128" s="5"/>
    </row>
    <row r="129" spans="1:9" s="7" customFormat="1" ht="15.75" x14ac:dyDescent="0.25">
      <c r="A129" s="24" t="s">
        <v>76</v>
      </c>
      <c r="B129" s="5" t="s">
        <v>119</v>
      </c>
      <c r="C129" s="10">
        <v>50000</v>
      </c>
      <c r="D129" s="25">
        <v>0.13</v>
      </c>
      <c r="E129" s="10">
        <f t="shared" si="2"/>
        <v>6500</v>
      </c>
      <c r="F129" s="10">
        <f t="shared" si="3"/>
        <v>56500</v>
      </c>
      <c r="G129" s="26" t="s">
        <v>214</v>
      </c>
      <c r="H129" s="498">
        <v>44075</v>
      </c>
      <c r="I129" s="5"/>
    </row>
    <row r="130" spans="1:9" s="7" customFormat="1" ht="15.75" x14ac:dyDescent="0.25">
      <c r="A130" s="24" t="s">
        <v>147</v>
      </c>
      <c r="B130" s="5" t="s">
        <v>114</v>
      </c>
      <c r="C130" s="10">
        <v>50000</v>
      </c>
      <c r="D130" s="25">
        <v>0.13</v>
      </c>
      <c r="E130" s="10">
        <f t="shared" si="2"/>
        <v>6500</v>
      </c>
      <c r="F130" s="10">
        <f t="shared" si="3"/>
        <v>56500</v>
      </c>
      <c r="G130" s="26" t="s">
        <v>214</v>
      </c>
      <c r="H130" s="498">
        <v>44075</v>
      </c>
      <c r="I130" s="5"/>
    </row>
    <row r="131" spans="1:9" s="7" customFormat="1" ht="15.75" x14ac:dyDescent="0.25">
      <c r="A131" s="24" t="s">
        <v>148</v>
      </c>
      <c r="B131" s="5" t="s">
        <v>96</v>
      </c>
      <c r="C131" s="10">
        <v>584071</v>
      </c>
      <c r="D131" s="25">
        <v>0.13</v>
      </c>
      <c r="E131" s="10">
        <f t="shared" si="2"/>
        <v>75929.23</v>
      </c>
      <c r="F131" s="10">
        <f t="shared" si="3"/>
        <v>660000.23</v>
      </c>
      <c r="G131" s="26" t="s">
        <v>214</v>
      </c>
      <c r="H131" s="498">
        <v>44075</v>
      </c>
      <c r="I131" s="5"/>
    </row>
    <row r="132" spans="1:9" s="7" customFormat="1" ht="15.75" x14ac:dyDescent="0.25">
      <c r="A132" s="24" t="s">
        <v>149</v>
      </c>
      <c r="B132" s="5" t="s">
        <v>106</v>
      </c>
      <c r="C132" s="10">
        <v>45000</v>
      </c>
      <c r="D132" s="25">
        <v>0.13</v>
      </c>
      <c r="E132" s="10">
        <f t="shared" si="2"/>
        <v>5850</v>
      </c>
      <c r="F132" s="10">
        <f t="shared" si="3"/>
        <v>50850</v>
      </c>
      <c r="G132" s="26" t="s">
        <v>214</v>
      </c>
      <c r="H132" s="498">
        <v>44075</v>
      </c>
      <c r="I132" s="5"/>
    </row>
    <row r="133" spans="1:9" s="7" customFormat="1" ht="15.75" x14ac:dyDescent="0.25">
      <c r="A133" s="6" t="s">
        <v>150</v>
      </c>
      <c r="B133" s="5" t="s">
        <v>99</v>
      </c>
      <c r="C133" s="10">
        <v>162000</v>
      </c>
      <c r="D133" s="25">
        <v>0.1</v>
      </c>
      <c r="E133" s="10">
        <f t="shared" si="2"/>
        <v>16200</v>
      </c>
      <c r="F133" s="10">
        <f t="shared" si="3"/>
        <v>178200</v>
      </c>
      <c r="G133" s="26" t="s">
        <v>214</v>
      </c>
      <c r="H133" s="498">
        <v>44075</v>
      </c>
      <c r="I133" s="5"/>
    </row>
    <row r="134" spans="1:9" s="7" customFormat="1" ht="15.75" x14ac:dyDescent="0.25">
      <c r="A134" s="6" t="s">
        <v>151</v>
      </c>
      <c r="B134" s="5" t="s">
        <v>99</v>
      </c>
      <c r="C134" s="10">
        <v>162000</v>
      </c>
      <c r="D134" s="25">
        <v>0.1</v>
      </c>
      <c r="E134" s="10">
        <f t="shared" si="2"/>
        <v>16200</v>
      </c>
      <c r="F134" s="10">
        <f t="shared" si="3"/>
        <v>178200</v>
      </c>
      <c r="G134" s="26" t="s">
        <v>214</v>
      </c>
      <c r="H134" s="498">
        <v>44075</v>
      </c>
      <c r="I134" s="5"/>
    </row>
    <row r="135" spans="1:9" s="7" customFormat="1" ht="15.75" x14ac:dyDescent="0.25">
      <c r="A135" s="24" t="s">
        <v>77</v>
      </c>
      <c r="B135" s="5" t="s">
        <v>119</v>
      </c>
      <c r="C135" s="10">
        <v>145000</v>
      </c>
      <c r="D135" s="25">
        <v>0.13</v>
      </c>
      <c r="E135" s="10">
        <f t="shared" si="2"/>
        <v>18850</v>
      </c>
      <c r="F135" s="10">
        <f t="shared" si="3"/>
        <v>163850</v>
      </c>
      <c r="G135" s="26" t="s">
        <v>214</v>
      </c>
      <c r="H135" s="498">
        <v>44105</v>
      </c>
      <c r="I135" s="5"/>
    </row>
    <row r="136" spans="1:9" s="7" customFormat="1" ht="15.75" x14ac:dyDescent="0.25">
      <c r="A136" s="24" t="s">
        <v>152</v>
      </c>
      <c r="B136" s="5" t="s">
        <v>114</v>
      </c>
      <c r="C136" s="10">
        <v>50000</v>
      </c>
      <c r="D136" s="25">
        <v>0.13</v>
      </c>
      <c r="E136" s="10">
        <f t="shared" si="2"/>
        <v>6500</v>
      </c>
      <c r="F136" s="10">
        <f t="shared" si="3"/>
        <v>56500</v>
      </c>
      <c r="G136" s="26" t="s">
        <v>214</v>
      </c>
      <c r="H136" s="498">
        <v>44105</v>
      </c>
      <c r="I136" s="5"/>
    </row>
    <row r="137" spans="1:9" s="7" customFormat="1" ht="15.75" x14ac:dyDescent="0.25">
      <c r="A137" s="24" t="s">
        <v>78</v>
      </c>
      <c r="B137" s="5" t="s">
        <v>119</v>
      </c>
      <c r="C137" s="10">
        <v>145000</v>
      </c>
      <c r="D137" s="25">
        <v>0.13</v>
      </c>
      <c r="E137" s="10">
        <f t="shared" si="2"/>
        <v>18850</v>
      </c>
      <c r="F137" s="10">
        <f t="shared" si="3"/>
        <v>163850</v>
      </c>
      <c r="G137" s="26" t="s">
        <v>214</v>
      </c>
      <c r="H137" s="498">
        <v>44136</v>
      </c>
      <c r="I137" s="5"/>
    </row>
    <row r="138" spans="1:9" s="7" customFormat="1" ht="15.75" x14ac:dyDescent="0.25">
      <c r="A138" s="24" t="s">
        <v>153</v>
      </c>
      <c r="B138" s="5" t="s">
        <v>114</v>
      </c>
      <c r="C138" s="10">
        <v>50000</v>
      </c>
      <c r="D138" s="25">
        <v>0.13</v>
      </c>
      <c r="E138" s="10">
        <f t="shared" si="2"/>
        <v>6500</v>
      </c>
      <c r="F138" s="10">
        <f t="shared" si="3"/>
        <v>56500</v>
      </c>
      <c r="G138" s="26" t="s">
        <v>214</v>
      </c>
      <c r="H138" s="498">
        <v>44136</v>
      </c>
      <c r="I138" s="5"/>
    </row>
    <row r="139" spans="1:9" s="7" customFormat="1" ht="15.75" x14ac:dyDescent="0.25">
      <c r="A139" s="6" t="s">
        <v>154</v>
      </c>
      <c r="B139" s="5" t="s">
        <v>99</v>
      </c>
      <c r="C139" s="10">
        <v>162000</v>
      </c>
      <c r="D139" s="25">
        <v>0.1</v>
      </c>
      <c r="E139" s="10">
        <f t="shared" si="2"/>
        <v>16200</v>
      </c>
      <c r="F139" s="10">
        <f t="shared" si="3"/>
        <v>178200</v>
      </c>
      <c r="G139" s="26" t="s">
        <v>214</v>
      </c>
      <c r="H139" s="498">
        <v>44136</v>
      </c>
      <c r="I139" s="5"/>
    </row>
    <row r="140" spans="1:9" s="7" customFormat="1" ht="15.75" x14ac:dyDescent="0.25">
      <c r="A140" s="24" t="s">
        <v>79</v>
      </c>
      <c r="B140" s="5" t="s">
        <v>119</v>
      </c>
      <c r="C140" s="10">
        <v>100000</v>
      </c>
      <c r="D140" s="25">
        <v>0.13</v>
      </c>
      <c r="E140" s="10">
        <f t="shared" si="2"/>
        <v>13000</v>
      </c>
      <c r="F140" s="10">
        <f t="shared" si="3"/>
        <v>113000</v>
      </c>
      <c r="G140" s="26" t="s">
        <v>214</v>
      </c>
      <c r="H140" s="498">
        <v>44166</v>
      </c>
      <c r="I140" s="5"/>
    </row>
    <row r="141" spans="1:9" s="7" customFormat="1" ht="15.75" x14ac:dyDescent="0.25">
      <c r="A141" s="24" t="s">
        <v>155</v>
      </c>
      <c r="B141" s="5" t="s">
        <v>106</v>
      </c>
      <c r="C141" s="10">
        <v>37535</v>
      </c>
      <c r="D141" s="25">
        <v>0.13</v>
      </c>
      <c r="E141" s="10">
        <f t="shared" si="2"/>
        <v>4879.55</v>
      </c>
      <c r="F141" s="10">
        <f t="shared" si="3"/>
        <v>42414.55</v>
      </c>
      <c r="G141" s="26" t="s">
        <v>214</v>
      </c>
      <c r="H141" s="498">
        <v>44166</v>
      </c>
      <c r="I141" s="5"/>
    </row>
    <row r="142" spans="1:9" s="7" customFormat="1" ht="15.75" x14ac:dyDescent="0.25">
      <c r="A142" s="24" t="s">
        <v>156</v>
      </c>
      <c r="B142" s="5" t="s">
        <v>114</v>
      </c>
      <c r="C142" s="10">
        <v>50000</v>
      </c>
      <c r="D142" s="25">
        <v>0.13</v>
      </c>
      <c r="E142" s="10">
        <f t="shared" si="2"/>
        <v>6500</v>
      </c>
      <c r="F142" s="10">
        <f t="shared" si="3"/>
        <v>56500</v>
      </c>
      <c r="G142" s="26" t="s">
        <v>214</v>
      </c>
      <c r="H142" s="498">
        <v>44166</v>
      </c>
      <c r="I142" s="5"/>
    </row>
    <row r="143" spans="1:9" s="7" customFormat="1" ht="15.75" x14ac:dyDescent="0.25">
      <c r="A143" s="24" t="s">
        <v>157</v>
      </c>
      <c r="B143" s="5" t="s">
        <v>96</v>
      </c>
      <c r="C143" s="10">
        <v>584071</v>
      </c>
      <c r="D143" s="25">
        <v>0.13</v>
      </c>
      <c r="E143" s="10">
        <f t="shared" si="2"/>
        <v>75929.23</v>
      </c>
      <c r="F143" s="10">
        <f t="shared" si="3"/>
        <v>660000.23</v>
      </c>
      <c r="G143" s="26" t="s">
        <v>214</v>
      </c>
      <c r="H143" s="498">
        <v>44166</v>
      </c>
      <c r="I143" s="5"/>
    </row>
    <row r="144" spans="1:9" s="7" customFormat="1" ht="15.75" x14ac:dyDescent="0.25">
      <c r="A144" s="24" t="s">
        <v>13</v>
      </c>
      <c r="B144" s="5" t="s">
        <v>119</v>
      </c>
      <c r="C144" s="10">
        <v>50000</v>
      </c>
      <c r="D144" s="25">
        <v>0.13</v>
      </c>
      <c r="E144" s="10">
        <f t="shared" si="2"/>
        <v>6500</v>
      </c>
      <c r="F144" s="10">
        <f t="shared" si="3"/>
        <v>56500</v>
      </c>
      <c r="G144" s="26" t="s">
        <v>214</v>
      </c>
      <c r="H144" s="498">
        <v>44197</v>
      </c>
      <c r="I144" s="5"/>
    </row>
    <row r="145" spans="1:9" s="7" customFormat="1" ht="15.75" x14ac:dyDescent="0.25">
      <c r="A145" s="24" t="s">
        <v>158</v>
      </c>
      <c r="B145" s="5" t="s">
        <v>114</v>
      </c>
      <c r="C145" s="10">
        <v>100000</v>
      </c>
      <c r="D145" s="25">
        <v>0.13</v>
      </c>
      <c r="E145" s="10">
        <f t="shared" si="2"/>
        <v>13000</v>
      </c>
      <c r="F145" s="10">
        <f t="shared" si="3"/>
        <v>113000</v>
      </c>
      <c r="G145" s="26" t="s">
        <v>214</v>
      </c>
      <c r="H145" s="498">
        <v>44197</v>
      </c>
      <c r="I145" s="5"/>
    </row>
    <row r="146" spans="1:9" s="7" customFormat="1" ht="15.75" x14ac:dyDescent="0.25">
      <c r="A146" s="6" t="s">
        <v>159</v>
      </c>
      <c r="B146" s="5" t="s">
        <v>99</v>
      </c>
      <c r="C146" s="10">
        <v>162000</v>
      </c>
      <c r="D146" s="25">
        <v>0.1</v>
      </c>
      <c r="E146" s="10">
        <f t="shared" si="2"/>
        <v>16200</v>
      </c>
      <c r="F146" s="10">
        <f t="shared" si="3"/>
        <v>178200</v>
      </c>
      <c r="G146" s="26" t="s">
        <v>214</v>
      </c>
      <c r="H146" s="498">
        <v>44197</v>
      </c>
      <c r="I146" s="5"/>
    </row>
    <row r="147" spans="1:9" s="7" customFormat="1" ht="15.75" x14ac:dyDescent="0.25">
      <c r="A147" s="6" t="s">
        <v>160</v>
      </c>
      <c r="B147" s="5" t="s">
        <v>99</v>
      </c>
      <c r="C147" s="10">
        <v>162000</v>
      </c>
      <c r="D147" s="25">
        <v>0.1</v>
      </c>
      <c r="E147" s="10">
        <f t="shared" si="2"/>
        <v>16200</v>
      </c>
      <c r="F147" s="10">
        <f t="shared" si="3"/>
        <v>178200</v>
      </c>
      <c r="G147" s="26" t="s">
        <v>214</v>
      </c>
      <c r="H147" s="498">
        <v>44197</v>
      </c>
      <c r="I147" s="5"/>
    </row>
    <row r="148" spans="1:9" s="7" customFormat="1" ht="15.75" x14ac:dyDescent="0.25">
      <c r="A148" s="6" t="s">
        <v>161</v>
      </c>
      <c r="B148" s="5" t="s">
        <v>99</v>
      </c>
      <c r="C148" s="10">
        <v>162000</v>
      </c>
      <c r="D148" s="25">
        <v>0.1</v>
      </c>
      <c r="E148" s="10">
        <f t="shared" si="2"/>
        <v>16200</v>
      </c>
      <c r="F148" s="10">
        <f t="shared" si="3"/>
        <v>178200</v>
      </c>
      <c r="G148" s="26" t="s">
        <v>214</v>
      </c>
      <c r="H148" s="498">
        <v>44197</v>
      </c>
      <c r="I148" s="5"/>
    </row>
    <row r="149" spans="1:9" s="7" customFormat="1" ht="15.75" x14ac:dyDescent="0.25">
      <c r="A149" s="24" t="s">
        <v>14</v>
      </c>
      <c r="B149" s="5" t="s">
        <v>119</v>
      </c>
      <c r="C149" s="10">
        <v>50000</v>
      </c>
      <c r="D149" s="25">
        <v>0.13</v>
      </c>
      <c r="E149" s="10">
        <f t="shared" si="2"/>
        <v>6500</v>
      </c>
      <c r="F149" s="10">
        <f t="shared" si="3"/>
        <v>56500</v>
      </c>
      <c r="G149" s="26" t="s">
        <v>214</v>
      </c>
      <c r="H149" s="498">
        <v>44228</v>
      </c>
      <c r="I149" s="5"/>
    </row>
    <row r="150" spans="1:9" s="7" customFormat="1" ht="15.75" x14ac:dyDescent="0.25">
      <c r="A150" s="24" t="s">
        <v>162</v>
      </c>
      <c r="B150" s="5" t="s">
        <v>114</v>
      </c>
      <c r="C150" s="10">
        <v>100000</v>
      </c>
      <c r="D150" s="25">
        <v>0.13</v>
      </c>
      <c r="E150" s="10">
        <f t="shared" ref="E150:E213" si="4">D150*C150</f>
        <v>13000</v>
      </c>
      <c r="F150" s="10">
        <f t="shared" ref="F150:F213" si="5">E150+C150</f>
        <v>113000</v>
      </c>
      <c r="G150" s="26" t="s">
        <v>214</v>
      </c>
      <c r="H150" s="498">
        <v>44228</v>
      </c>
      <c r="I150" s="5"/>
    </row>
    <row r="151" spans="1:9" s="7" customFormat="1" ht="15.75" x14ac:dyDescent="0.25">
      <c r="A151" s="6" t="s">
        <v>163</v>
      </c>
      <c r="B151" s="5" t="s">
        <v>99</v>
      </c>
      <c r="C151" s="10">
        <v>162000</v>
      </c>
      <c r="D151" s="25">
        <v>0.1</v>
      </c>
      <c r="E151" s="10">
        <f t="shared" si="4"/>
        <v>16200</v>
      </c>
      <c r="F151" s="10">
        <f t="shared" si="5"/>
        <v>178200</v>
      </c>
      <c r="G151" s="26" t="s">
        <v>214</v>
      </c>
      <c r="H151" s="498">
        <v>44228</v>
      </c>
      <c r="I151" s="5"/>
    </row>
    <row r="152" spans="1:9" s="7" customFormat="1" ht="15.75" x14ac:dyDescent="0.25">
      <c r="A152" s="24" t="s">
        <v>80</v>
      </c>
      <c r="B152" s="5" t="s">
        <v>119</v>
      </c>
      <c r="C152" s="10">
        <v>130000</v>
      </c>
      <c r="D152" s="25">
        <v>0.13</v>
      </c>
      <c r="E152" s="10">
        <f t="shared" si="4"/>
        <v>16900</v>
      </c>
      <c r="F152" s="10">
        <f t="shared" si="5"/>
        <v>146900</v>
      </c>
      <c r="G152" s="26" t="s">
        <v>214</v>
      </c>
      <c r="H152" s="498">
        <v>44256</v>
      </c>
      <c r="I152" s="5"/>
    </row>
    <row r="153" spans="1:9" s="7" customFormat="1" ht="15.75" x14ac:dyDescent="0.25">
      <c r="A153" s="24" t="s">
        <v>81</v>
      </c>
      <c r="B153" s="5" t="s">
        <v>164</v>
      </c>
      <c r="C153" s="10">
        <v>80000</v>
      </c>
      <c r="D153" s="25">
        <v>0.13</v>
      </c>
      <c r="E153" s="10">
        <f t="shared" si="4"/>
        <v>10400</v>
      </c>
      <c r="F153" s="10">
        <f t="shared" si="5"/>
        <v>90400</v>
      </c>
      <c r="G153" s="26" t="s">
        <v>214</v>
      </c>
      <c r="H153" s="498">
        <v>44256</v>
      </c>
      <c r="I153" s="5"/>
    </row>
    <row r="154" spans="1:9" s="7" customFormat="1" ht="15.75" x14ac:dyDescent="0.25">
      <c r="A154" s="24" t="s">
        <v>82</v>
      </c>
      <c r="B154" s="5" t="s">
        <v>164</v>
      </c>
      <c r="C154" s="10">
        <v>200000</v>
      </c>
      <c r="D154" s="25">
        <v>0.13</v>
      </c>
      <c r="E154" s="10">
        <f t="shared" si="4"/>
        <v>26000</v>
      </c>
      <c r="F154" s="10">
        <f t="shared" si="5"/>
        <v>226000</v>
      </c>
      <c r="G154" s="26" t="s">
        <v>214</v>
      </c>
      <c r="H154" s="498">
        <v>44256</v>
      </c>
      <c r="I154" s="5"/>
    </row>
    <row r="155" spans="1:9" s="7" customFormat="1" ht="15.75" x14ac:dyDescent="0.25">
      <c r="A155" s="24" t="s">
        <v>83</v>
      </c>
      <c r="B155" s="5" t="s">
        <v>106</v>
      </c>
      <c r="C155" s="10">
        <v>218700</v>
      </c>
      <c r="D155" s="25">
        <v>0.13</v>
      </c>
      <c r="E155" s="10">
        <f t="shared" si="4"/>
        <v>28431</v>
      </c>
      <c r="F155" s="10">
        <f t="shared" si="5"/>
        <v>247131</v>
      </c>
      <c r="G155" s="26" t="s">
        <v>214</v>
      </c>
      <c r="H155" s="498">
        <v>44256</v>
      </c>
      <c r="I155" s="5"/>
    </row>
    <row r="156" spans="1:9" s="7" customFormat="1" ht="15.75" x14ac:dyDescent="0.25">
      <c r="A156" s="24" t="s">
        <v>88</v>
      </c>
      <c r="B156" s="5" t="s">
        <v>106</v>
      </c>
      <c r="C156" s="10">
        <v>275000</v>
      </c>
      <c r="D156" s="25">
        <v>0.13</v>
      </c>
      <c r="E156" s="10">
        <f t="shared" si="4"/>
        <v>35750</v>
      </c>
      <c r="F156" s="10">
        <f t="shared" si="5"/>
        <v>310750</v>
      </c>
      <c r="G156" s="26" t="s">
        <v>214</v>
      </c>
      <c r="H156" s="498">
        <v>44256</v>
      </c>
      <c r="I156" s="5"/>
    </row>
    <row r="157" spans="1:9" s="7" customFormat="1" ht="15.75" x14ac:dyDescent="0.25">
      <c r="A157" s="24" t="s">
        <v>84</v>
      </c>
      <c r="B157" s="5" t="s">
        <v>119</v>
      </c>
      <c r="C157" s="10">
        <v>30000</v>
      </c>
      <c r="D157" s="25">
        <v>0.13</v>
      </c>
      <c r="E157" s="10">
        <f t="shared" si="4"/>
        <v>3900</v>
      </c>
      <c r="F157" s="10">
        <f t="shared" si="5"/>
        <v>33900</v>
      </c>
      <c r="G157" s="26" t="s">
        <v>214</v>
      </c>
      <c r="H157" s="498">
        <v>44256</v>
      </c>
      <c r="I157" s="5"/>
    </row>
    <row r="158" spans="1:9" s="7" customFormat="1" ht="15.75" x14ac:dyDescent="0.25">
      <c r="A158" s="24" t="s">
        <v>90</v>
      </c>
      <c r="B158" s="5" t="s">
        <v>119</v>
      </c>
      <c r="C158" s="10">
        <v>11000</v>
      </c>
      <c r="D158" s="25">
        <v>0.13</v>
      </c>
      <c r="E158" s="10">
        <f t="shared" si="4"/>
        <v>1430</v>
      </c>
      <c r="F158" s="10">
        <f t="shared" si="5"/>
        <v>12430</v>
      </c>
      <c r="G158" s="26" t="s">
        <v>214</v>
      </c>
      <c r="H158" s="498">
        <v>44256</v>
      </c>
      <c r="I158" s="5"/>
    </row>
    <row r="159" spans="1:9" s="7" customFormat="1" ht="15.75" x14ac:dyDescent="0.25">
      <c r="A159" s="24" t="s">
        <v>86</v>
      </c>
      <c r="B159" s="5" t="s">
        <v>119</v>
      </c>
      <c r="C159" s="10">
        <v>25950</v>
      </c>
      <c r="D159" s="25">
        <v>0.13</v>
      </c>
      <c r="E159" s="10">
        <f t="shared" si="4"/>
        <v>3373.5</v>
      </c>
      <c r="F159" s="10">
        <f t="shared" si="5"/>
        <v>29323.5</v>
      </c>
      <c r="G159" s="26" t="s">
        <v>214</v>
      </c>
      <c r="H159" s="498">
        <v>44256</v>
      </c>
      <c r="I159" s="5"/>
    </row>
    <row r="160" spans="1:9" s="7" customFormat="1" ht="15.75" x14ac:dyDescent="0.25">
      <c r="A160" s="24" t="s">
        <v>165</v>
      </c>
      <c r="B160" s="5" t="s">
        <v>114</v>
      </c>
      <c r="C160" s="10">
        <v>15000</v>
      </c>
      <c r="D160" s="25">
        <v>0.13</v>
      </c>
      <c r="E160" s="10">
        <f t="shared" si="4"/>
        <v>1950</v>
      </c>
      <c r="F160" s="10">
        <f t="shared" si="5"/>
        <v>16950</v>
      </c>
      <c r="G160" s="26" t="s">
        <v>214</v>
      </c>
      <c r="H160" s="498">
        <v>44256</v>
      </c>
      <c r="I160" s="5"/>
    </row>
    <row r="161" spans="1:9" s="7" customFormat="1" ht="15.75" x14ac:dyDescent="0.25">
      <c r="A161" s="24" t="s">
        <v>166</v>
      </c>
      <c r="B161" s="5" t="s">
        <v>114</v>
      </c>
      <c r="C161" s="10">
        <v>50000</v>
      </c>
      <c r="D161" s="25">
        <v>0.13</v>
      </c>
      <c r="E161" s="10">
        <f t="shared" si="4"/>
        <v>6500</v>
      </c>
      <c r="F161" s="10">
        <f t="shared" si="5"/>
        <v>56500</v>
      </c>
      <c r="G161" s="26" t="s">
        <v>214</v>
      </c>
      <c r="H161" s="498">
        <v>44256</v>
      </c>
      <c r="I161" s="5"/>
    </row>
    <row r="162" spans="1:9" s="7" customFormat="1" ht="15.75" x14ac:dyDescent="0.25">
      <c r="A162" s="24" t="s">
        <v>167</v>
      </c>
      <c r="B162" s="5" t="s">
        <v>96</v>
      </c>
      <c r="C162" s="10">
        <v>584071</v>
      </c>
      <c r="D162" s="25">
        <v>0.13</v>
      </c>
      <c r="E162" s="10">
        <f t="shared" si="4"/>
        <v>75929.23</v>
      </c>
      <c r="F162" s="10">
        <f t="shared" si="5"/>
        <v>660000.23</v>
      </c>
      <c r="G162" s="26" t="s">
        <v>214</v>
      </c>
      <c r="H162" s="498">
        <v>44256</v>
      </c>
      <c r="I162" s="5"/>
    </row>
    <row r="163" spans="1:9" s="7" customFormat="1" ht="15.75" x14ac:dyDescent="0.25">
      <c r="A163" s="6" t="s">
        <v>168</v>
      </c>
      <c r="B163" s="5" t="s">
        <v>99</v>
      </c>
      <c r="C163" s="10">
        <v>162000</v>
      </c>
      <c r="D163" s="25">
        <v>0.1</v>
      </c>
      <c r="E163" s="10">
        <f t="shared" si="4"/>
        <v>16200</v>
      </c>
      <c r="F163" s="10">
        <f t="shared" si="5"/>
        <v>178200</v>
      </c>
      <c r="G163" s="26" t="s">
        <v>214</v>
      </c>
      <c r="H163" s="498">
        <v>44256</v>
      </c>
      <c r="I163" s="5"/>
    </row>
    <row r="164" spans="1:9" s="7" customFormat="1" ht="15.75" x14ac:dyDescent="0.25">
      <c r="A164" s="24" t="s">
        <v>169</v>
      </c>
      <c r="B164" s="5" t="s">
        <v>119</v>
      </c>
      <c r="C164" s="10">
        <v>130000</v>
      </c>
      <c r="D164" s="25">
        <v>0.13</v>
      </c>
      <c r="E164" s="10">
        <f t="shared" si="4"/>
        <v>16900</v>
      </c>
      <c r="F164" s="10">
        <f t="shared" si="5"/>
        <v>146900</v>
      </c>
      <c r="G164" s="26" t="s">
        <v>214</v>
      </c>
      <c r="H164" s="498">
        <v>44287</v>
      </c>
      <c r="I164" s="5"/>
    </row>
    <row r="165" spans="1:9" s="7" customFormat="1" ht="15.75" x14ac:dyDescent="0.25">
      <c r="A165" s="24" t="s">
        <v>170</v>
      </c>
      <c r="B165" s="5" t="s">
        <v>114</v>
      </c>
      <c r="C165" s="10">
        <v>50000</v>
      </c>
      <c r="D165" s="25">
        <v>0.13</v>
      </c>
      <c r="E165" s="10">
        <f t="shared" si="4"/>
        <v>6500</v>
      </c>
      <c r="F165" s="10">
        <f t="shared" si="5"/>
        <v>56500</v>
      </c>
      <c r="G165" s="26" t="s">
        <v>214</v>
      </c>
      <c r="H165" s="498">
        <v>44287</v>
      </c>
      <c r="I165" s="5"/>
    </row>
    <row r="166" spans="1:9" s="7" customFormat="1" ht="15.75" x14ac:dyDescent="0.25">
      <c r="A166" s="6" t="s">
        <v>171</v>
      </c>
      <c r="B166" s="5" t="s">
        <v>99</v>
      </c>
      <c r="C166" s="10">
        <v>162000</v>
      </c>
      <c r="D166" s="25">
        <v>0.1</v>
      </c>
      <c r="E166" s="10">
        <f t="shared" si="4"/>
        <v>16200</v>
      </c>
      <c r="F166" s="10">
        <f t="shared" si="5"/>
        <v>178200</v>
      </c>
      <c r="G166" s="26" t="s">
        <v>214</v>
      </c>
      <c r="H166" s="498">
        <v>44287</v>
      </c>
      <c r="I166" s="5"/>
    </row>
    <row r="167" spans="1:9" s="7" customFormat="1" ht="15.75" x14ac:dyDescent="0.25">
      <c r="A167" s="24" t="s">
        <v>89</v>
      </c>
      <c r="B167" s="5" t="s">
        <v>119</v>
      </c>
      <c r="C167" s="10">
        <v>130000</v>
      </c>
      <c r="D167" s="25">
        <v>0.13</v>
      </c>
      <c r="E167" s="10">
        <f t="shared" si="4"/>
        <v>16900</v>
      </c>
      <c r="F167" s="10">
        <f t="shared" si="5"/>
        <v>146900</v>
      </c>
      <c r="G167" s="26" t="s">
        <v>214</v>
      </c>
      <c r="H167" s="498">
        <v>44317</v>
      </c>
      <c r="I167" s="5"/>
    </row>
    <row r="168" spans="1:9" s="7" customFormat="1" ht="15.75" x14ac:dyDescent="0.25">
      <c r="A168" s="24" t="s">
        <v>172</v>
      </c>
      <c r="B168" s="5" t="s">
        <v>114</v>
      </c>
      <c r="C168" s="10">
        <v>50000</v>
      </c>
      <c r="D168" s="25">
        <v>0.13</v>
      </c>
      <c r="E168" s="10">
        <f t="shared" si="4"/>
        <v>6500</v>
      </c>
      <c r="F168" s="10">
        <f t="shared" si="5"/>
        <v>56500</v>
      </c>
      <c r="G168" s="26" t="s">
        <v>214</v>
      </c>
      <c r="H168" s="498">
        <v>44317</v>
      </c>
      <c r="I168" s="5"/>
    </row>
    <row r="169" spans="1:9" s="7" customFormat="1" ht="15.75" x14ac:dyDescent="0.25">
      <c r="A169" s="6" t="s">
        <v>173</v>
      </c>
      <c r="B169" s="5" t="s">
        <v>99</v>
      </c>
      <c r="C169" s="10">
        <v>162000</v>
      </c>
      <c r="D169" s="25">
        <v>0.1</v>
      </c>
      <c r="E169" s="10">
        <f t="shared" si="4"/>
        <v>16200</v>
      </c>
      <c r="F169" s="10">
        <f t="shared" si="5"/>
        <v>178200</v>
      </c>
      <c r="G169" s="26" t="s">
        <v>214</v>
      </c>
      <c r="H169" s="498">
        <v>44317</v>
      </c>
      <c r="I169" s="5"/>
    </row>
    <row r="170" spans="1:9" s="7" customFormat="1" ht="15.75" x14ac:dyDescent="0.25">
      <c r="A170" s="6" t="s">
        <v>174</v>
      </c>
      <c r="B170" s="5" t="s">
        <v>119</v>
      </c>
      <c r="C170" s="10">
        <v>-30000</v>
      </c>
      <c r="D170" s="25">
        <v>0.13</v>
      </c>
      <c r="E170" s="10">
        <f t="shared" si="4"/>
        <v>-3900</v>
      </c>
      <c r="F170" s="10">
        <f t="shared" si="5"/>
        <v>-33900</v>
      </c>
      <c r="G170" s="26" t="s">
        <v>214</v>
      </c>
      <c r="H170" s="498">
        <v>44317</v>
      </c>
      <c r="I170" s="5"/>
    </row>
    <row r="171" spans="1:9" s="7" customFormat="1" ht="15.75" x14ac:dyDescent="0.25">
      <c r="A171" s="6" t="s">
        <v>175</v>
      </c>
      <c r="B171" s="5" t="s">
        <v>119</v>
      </c>
      <c r="C171" s="10">
        <v>-25950</v>
      </c>
      <c r="D171" s="25">
        <v>0.13</v>
      </c>
      <c r="E171" s="10">
        <f t="shared" si="4"/>
        <v>-3373.5</v>
      </c>
      <c r="F171" s="10">
        <f t="shared" si="5"/>
        <v>-29323.5</v>
      </c>
      <c r="G171" s="26" t="s">
        <v>214</v>
      </c>
      <c r="H171" s="498">
        <v>44317</v>
      </c>
      <c r="I171" s="5"/>
    </row>
    <row r="172" spans="1:9" s="7" customFormat="1" ht="15.75" x14ac:dyDescent="0.25">
      <c r="A172" s="6" t="s">
        <v>176</v>
      </c>
      <c r="B172" s="5" t="s">
        <v>114</v>
      </c>
      <c r="C172" s="10">
        <v>-15000</v>
      </c>
      <c r="D172" s="25">
        <v>0.13</v>
      </c>
      <c r="E172" s="10">
        <f t="shared" si="4"/>
        <v>-1950</v>
      </c>
      <c r="F172" s="10">
        <f t="shared" si="5"/>
        <v>-16950</v>
      </c>
      <c r="G172" s="26" t="s">
        <v>214</v>
      </c>
      <c r="H172" s="498">
        <v>44317</v>
      </c>
      <c r="I172" s="5"/>
    </row>
    <row r="173" spans="1:9" s="7" customFormat="1" ht="15.75" x14ac:dyDescent="0.25">
      <c r="A173" s="24" t="s">
        <v>19</v>
      </c>
      <c r="B173" s="5" t="s">
        <v>119</v>
      </c>
      <c r="C173" s="10">
        <v>130000</v>
      </c>
      <c r="D173" s="25">
        <v>0.13</v>
      </c>
      <c r="E173" s="10">
        <f t="shared" si="4"/>
        <v>16900</v>
      </c>
      <c r="F173" s="10">
        <f t="shared" si="5"/>
        <v>146900</v>
      </c>
      <c r="G173" s="26" t="s">
        <v>214</v>
      </c>
      <c r="H173" s="498">
        <v>44348</v>
      </c>
      <c r="I173" s="5"/>
    </row>
    <row r="174" spans="1:9" s="7" customFormat="1" ht="15.75" x14ac:dyDescent="0.25">
      <c r="A174" s="24" t="s">
        <v>177</v>
      </c>
      <c r="B174" s="5" t="s">
        <v>114</v>
      </c>
      <c r="C174" s="10">
        <v>50000</v>
      </c>
      <c r="D174" s="25">
        <v>0.13</v>
      </c>
      <c r="E174" s="10">
        <f t="shared" si="4"/>
        <v>6500</v>
      </c>
      <c r="F174" s="10">
        <f t="shared" si="5"/>
        <v>56500</v>
      </c>
      <c r="G174" s="26" t="s">
        <v>214</v>
      </c>
      <c r="H174" s="498">
        <v>44348</v>
      </c>
      <c r="I174" s="5"/>
    </row>
    <row r="175" spans="1:9" s="7" customFormat="1" ht="15.75" x14ac:dyDescent="0.25">
      <c r="A175" s="24" t="s">
        <v>178</v>
      </c>
      <c r="B175" s="5" t="s">
        <v>96</v>
      </c>
      <c r="C175" s="10">
        <v>584071</v>
      </c>
      <c r="D175" s="25">
        <v>0.13</v>
      </c>
      <c r="E175" s="10">
        <f t="shared" si="4"/>
        <v>75929.23</v>
      </c>
      <c r="F175" s="10">
        <f t="shared" si="5"/>
        <v>660000.23</v>
      </c>
      <c r="G175" s="26" t="s">
        <v>214</v>
      </c>
      <c r="H175" s="498">
        <v>44348</v>
      </c>
      <c r="I175" s="5"/>
    </row>
    <row r="176" spans="1:9" s="7" customFormat="1" ht="15.75" x14ac:dyDescent="0.25">
      <c r="A176" s="24" t="s">
        <v>179</v>
      </c>
      <c r="B176" s="5" t="s">
        <v>106</v>
      </c>
      <c r="C176" s="10">
        <v>65000</v>
      </c>
      <c r="D176" s="25">
        <v>0.13</v>
      </c>
      <c r="E176" s="10">
        <f t="shared" si="4"/>
        <v>8450</v>
      </c>
      <c r="F176" s="10">
        <f t="shared" si="5"/>
        <v>73450</v>
      </c>
      <c r="G176" s="26" t="s">
        <v>214</v>
      </c>
      <c r="H176" s="498">
        <v>44348</v>
      </c>
      <c r="I176" s="5"/>
    </row>
    <row r="177" spans="1:9" s="7" customFormat="1" ht="15.75" x14ac:dyDescent="0.25">
      <c r="A177" s="6" t="s">
        <v>180</v>
      </c>
      <c r="B177" s="5" t="s">
        <v>99</v>
      </c>
      <c r="C177" s="10">
        <v>162000</v>
      </c>
      <c r="D177" s="25">
        <v>0.1</v>
      </c>
      <c r="E177" s="10">
        <f t="shared" si="4"/>
        <v>16200</v>
      </c>
      <c r="F177" s="10">
        <f t="shared" si="5"/>
        <v>178200</v>
      </c>
      <c r="G177" s="26" t="s">
        <v>214</v>
      </c>
      <c r="H177" s="498">
        <v>44348</v>
      </c>
      <c r="I177" s="5"/>
    </row>
    <row r="178" spans="1:9" s="7" customFormat="1" ht="15.75" x14ac:dyDescent="0.25">
      <c r="A178" s="6" t="s">
        <v>181</v>
      </c>
      <c r="B178" s="5" t="s">
        <v>99</v>
      </c>
      <c r="C178" s="10">
        <v>162000</v>
      </c>
      <c r="D178" s="25">
        <v>0.1</v>
      </c>
      <c r="E178" s="10">
        <f t="shared" si="4"/>
        <v>16200</v>
      </c>
      <c r="F178" s="10">
        <f t="shared" si="5"/>
        <v>178200</v>
      </c>
      <c r="G178" s="26" t="s">
        <v>214</v>
      </c>
      <c r="H178" s="498">
        <v>44348</v>
      </c>
      <c r="I178" s="5"/>
    </row>
    <row r="179" spans="1:9" s="7" customFormat="1" ht="15.75" x14ac:dyDescent="0.25">
      <c r="A179" s="24" t="s">
        <v>29</v>
      </c>
      <c r="B179" s="5" t="s">
        <v>119</v>
      </c>
      <c r="C179" s="10">
        <v>130000</v>
      </c>
      <c r="D179" s="25">
        <v>0.13</v>
      </c>
      <c r="E179" s="10">
        <f t="shared" si="4"/>
        <v>16900</v>
      </c>
      <c r="F179" s="10">
        <f t="shared" si="5"/>
        <v>146900</v>
      </c>
      <c r="G179" s="26" t="s">
        <v>214</v>
      </c>
      <c r="H179" s="498">
        <v>44378</v>
      </c>
      <c r="I179" s="5"/>
    </row>
    <row r="180" spans="1:9" s="7" customFormat="1" ht="15.75" x14ac:dyDescent="0.25">
      <c r="A180" s="24" t="s">
        <v>182</v>
      </c>
      <c r="B180" s="5" t="s">
        <v>114</v>
      </c>
      <c r="C180" s="10">
        <v>50000</v>
      </c>
      <c r="D180" s="25">
        <v>0.13</v>
      </c>
      <c r="E180" s="10">
        <f t="shared" si="4"/>
        <v>6500</v>
      </c>
      <c r="F180" s="10">
        <f t="shared" si="5"/>
        <v>56500</v>
      </c>
      <c r="G180" s="26" t="s">
        <v>214</v>
      </c>
      <c r="H180" s="498">
        <v>44378</v>
      </c>
      <c r="I180" s="5"/>
    </row>
    <row r="181" spans="1:9" s="7" customFormat="1" ht="15.75" x14ac:dyDescent="0.25">
      <c r="A181" s="24" t="s">
        <v>183</v>
      </c>
      <c r="B181" s="5" t="s">
        <v>114</v>
      </c>
      <c r="C181" s="10">
        <v>1401738</v>
      </c>
      <c r="D181" s="25">
        <v>0.13</v>
      </c>
      <c r="E181" s="10">
        <f t="shared" si="4"/>
        <v>182225.94</v>
      </c>
      <c r="F181" s="10">
        <f t="shared" si="5"/>
        <v>1583963.94</v>
      </c>
      <c r="G181" s="26" t="s">
        <v>214</v>
      </c>
      <c r="H181" s="498">
        <v>44378</v>
      </c>
      <c r="I181" s="5"/>
    </row>
    <row r="182" spans="1:9" s="7" customFormat="1" ht="15.75" x14ac:dyDescent="0.25">
      <c r="A182" s="24" t="s">
        <v>8</v>
      </c>
      <c r="B182" s="5" t="s">
        <v>119</v>
      </c>
      <c r="C182" s="10">
        <v>130000</v>
      </c>
      <c r="D182" s="25">
        <v>0.13</v>
      </c>
      <c r="E182" s="10">
        <f t="shared" si="4"/>
        <v>16900</v>
      </c>
      <c r="F182" s="10">
        <f t="shared" si="5"/>
        <v>146900</v>
      </c>
      <c r="G182" s="26" t="s">
        <v>214</v>
      </c>
      <c r="H182" s="498">
        <v>44409</v>
      </c>
      <c r="I182" s="5"/>
    </row>
    <row r="183" spans="1:9" s="7" customFormat="1" ht="15.75" x14ac:dyDescent="0.25">
      <c r="A183" s="24" t="s">
        <v>184</v>
      </c>
      <c r="B183" s="5" t="s">
        <v>114</v>
      </c>
      <c r="C183" s="10">
        <v>85000</v>
      </c>
      <c r="D183" s="25">
        <v>0.13</v>
      </c>
      <c r="E183" s="10">
        <f t="shared" si="4"/>
        <v>11050</v>
      </c>
      <c r="F183" s="10">
        <f t="shared" si="5"/>
        <v>96050</v>
      </c>
      <c r="G183" s="26" t="s">
        <v>214</v>
      </c>
      <c r="H183" s="498">
        <v>44409</v>
      </c>
      <c r="I183" s="5"/>
    </row>
    <row r="184" spans="1:9" s="7" customFormat="1" ht="15.75" x14ac:dyDescent="0.25">
      <c r="A184" s="6" t="s">
        <v>185</v>
      </c>
      <c r="B184" s="5" t="s">
        <v>99</v>
      </c>
      <c r="C184" s="10">
        <v>194400</v>
      </c>
      <c r="D184" s="25">
        <v>0.1</v>
      </c>
      <c r="E184" s="10">
        <f t="shared" si="4"/>
        <v>19440</v>
      </c>
      <c r="F184" s="10">
        <f t="shared" si="5"/>
        <v>213840</v>
      </c>
      <c r="G184" s="26" t="s">
        <v>214</v>
      </c>
      <c r="H184" s="498">
        <v>44409</v>
      </c>
      <c r="I184" s="5"/>
    </row>
    <row r="185" spans="1:9" s="7" customFormat="1" ht="15.75" x14ac:dyDescent="0.25">
      <c r="A185" s="24" t="s">
        <v>9</v>
      </c>
      <c r="B185" s="5" t="s">
        <v>119</v>
      </c>
      <c r="C185" s="10">
        <v>130000</v>
      </c>
      <c r="D185" s="25">
        <v>0.13</v>
      </c>
      <c r="E185" s="10">
        <f t="shared" si="4"/>
        <v>16900</v>
      </c>
      <c r="F185" s="10">
        <f t="shared" si="5"/>
        <v>146900</v>
      </c>
      <c r="G185" s="26" t="s">
        <v>214</v>
      </c>
      <c r="H185" s="498">
        <v>44440</v>
      </c>
      <c r="I185" s="5"/>
    </row>
    <row r="186" spans="1:9" s="7" customFormat="1" ht="15.75" x14ac:dyDescent="0.25">
      <c r="A186" s="24" t="s">
        <v>186</v>
      </c>
      <c r="B186" s="5" t="s">
        <v>114</v>
      </c>
      <c r="C186" s="10">
        <v>85000</v>
      </c>
      <c r="D186" s="25">
        <v>0.13</v>
      </c>
      <c r="E186" s="10">
        <f t="shared" si="4"/>
        <v>11050</v>
      </c>
      <c r="F186" s="10">
        <f t="shared" si="5"/>
        <v>96050</v>
      </c>
      <c r="G186" s="26" t="s">
        <v>214</v>
      </c>
      <c r="H186" s="498">
        <v>44440</v>
      </c>
      <c r="I186" s="5"/>
    </row>
    <row r="187" spans="1:9" s="7" customFormat="1" ht="15.75" x14ac:dyDescent="0.25">
      <c r="A187" s="6" t="s">
        <v>187</v>
      </c>
      <c r="B187" s="5" t="s">
        <v>99</v>
      </c>
      <c r="C187" s="10">
        <v>194400</v>
      </c>
      <c r="D187" s="25">
        <v>0.1</v>
      </c>
      <c r="E187" s="10">
        <f t="shared" si="4"/>
        <v>19440</v>
      </c>
      <c r="F187" s="10">
        <f t="shared" si="5"/>
        <v>213840</v>
      </c>
      <c r="G187" s="26" t="s">
        <v>214</v>
      </c>
      <c r="H187" s="498">
        <v>44440</v>
      </c>
      <c r="I187" s="5"/>
    </row>
    <row r="188" spans="1:9" s="7" customFormat="1" ht="15.75" x14ac:dyDescent="0.25">
      <c r="A188" s="24" t="s">
        <v>10</v>
      </c>
      <c r="B188" s="5" t="s">
        <v>119</v>
      </c>
      <c r="C188" s="10">
        <v>130000</v>
      </c>
      <c r="D188" s="25">
        <v>0.13</v>
      </c>
      <c r="E188" s="10">
        <f t="shared" si="4"/>
        <v>16900</v>
      </c>
      <c r="F188" s="10">
        <f t="shared" si="5"/>
        <v>146900</v>
      </c>
      <c r="G188" s="26" t="s">
        <v>214</v>
      </c>
      <c r="H188" s="498">
        <v>44470</v>
      </c>
      <c r="I188" s="5"/>
    </row>
    <row r="189" spans="1:9" s="7" customFormat="1" ht="15.75" x14ac:dyDescent="0.25">
      <c r="A189" s="24" t="s">
        <v>6</v>
      </c>
      <c r="B189" s="5" t="s">
        <v>64</v>
      </c>
      <c r="C189" s="10">
        <v>350000</v>
      </c>
      <c r="D189" s="25">
        <v>0.13</v>
      </c>
      <c r="E189" s="10">
        <f t="shared" si="4"/>
        <v>45500</v>
      </c>
      <c r="F189" s="10">
        <f t="shared" si="5"/>
        <v>395500</v>
      </c>
      <c r="G189" s="26" t="s">
        <v>214</v>
      </c>
      <c r="H189" s="498">
        <v>44470</v>
      </c>
      <c r="I189" s="5"/>
    </row>
    <row r="190" spans="1:9" s="7" customFormat="1" ht="15.75" x14ac:dyDescent="0.25">
      <c r="A190" s="24" t="s">
        <v>188</v>
      </c>
      <c r="B190" s="5" t="s">
        <v>114</v>
      </c>
      <c r="C190" s="10">
        <v>85000</v>
      </c>
      <c r="D190" s="25">
        <v>0.13</v>
      </c>
      <c r="E190" s="10">
        <f t="shared" si="4"/>
        <v>11050</v>
      </c>
      <c r="F190" s="10">
        <f t="shared" si="5"/>
        <v>96050</v>
      </c>
      <c r="G190" s="26" t="s">
        <v>214</v>
      </c>
      <c r="H190" s="498">
        <v>44470</v>
      </c>
      <c r="I190" s="5"/>
    </row>
    <row r="191" spans="1:9" s="7" customFormat="1" ht="15.75" x14ac:dyDescent="0.25">
      <c r="A191" s="24" t="s">
        <v>7</v>
      </c>
      <c r="B191" s="5" t="s">
        <v>119</v>
      </c>
      <c r="C191" s="10">
        <v>130000</v>
      </c>
      <c r="D191" s="25">
        <v>0.13</v>
      </c>
      <c r="E191" s="10">
        <f t="shared" si="4"/>
        <v>16900</v>
      </c>
      <c r="F191" s="10">
        <f t="shared" si="5"/>
        <v>146900</v>
      </c>
      <c r="G191" s="26" t="s">
        <v>214</v>
      </c>
      <c r="H191" s="498">
        <v>44501</v>
      </c>
      <c r="I191" s="5"/>
    </row>
    <row r="192" spans="1:9" s="7" customFormat="1" ht="15.75" x14ac:dyDescent="0.25">
      <c r="A192" s="24" t="s">
        <v>11</v>
      </c>
      <c r="B192" s="5" t="s">
        <v>189</v>
      </c>
      <c r="C192" s="10">
        <v>1052418</v>
      </c>
      <c r="D192" s="25">
        <v>0.13</v>
      </c>
      <c r="E192" s="10">
        <f t="shared" si="4"/>
        <v>136814.34</v>
      </c>
      <c r="F192" s="10">
        <f t="shared" si="5"/>
        <v>1189232.3400000001</v>
      </c>
      <c r="G192" s="26" t="s">
        <v>214</v>
      </c>
      <c r="H192" s="498">
        <v>44501</v>
      </c>
      <c r="I192" s="5"/>
    </row>
    <row r="193" spans="1:9" s="7" customFormat="1" ht="15.75" x14ac:dyDescent="0.25">
      <c r="A193" s="24" t="s">
        <v>190</v>
      </c>
      <c r="B193" s="5" t="s">
        <v>114</v>
      </c>
      <c r="C193" s="10">
        <v>85000</v>
      </c>
      <c r="D193" s="25">
        <v>0.13</v>
      </c>
      <c r="E193" s="10">
        <f t="shared" si="4"/>
        <v>11050</v>
      </c>
      <c r="F193" s="10">
        <f t="shared" si="5"/>
        <v>96050</v>
      </c>
      <c r="G193" s="26" t="s">
        <v>214</v>
      </c>
      <c r="H193" s="498">
        <v>44501</v>
      </c>
      <c r="I193" s="5"/>
    </row>
    <row r="194" spans="1:9" s="7" customFormat="1" ht="15.75" x14ac:dyDescent="0.25">
      <c r="A194" s="24" t="s">
        <v>191</v>
      </c>
      <c r="B194" s="29" t="s">
        <v>192</v>
      </c>
      <c r="C194" s="30">
        <v>329000</v>
      </c>
      <c r="D194" s="25">
        <v>0.13</v>
      </c>
      <c r="E194" s="10">
        <f t="shared" si="4"/>
        <v>42770</v>
      </c>
      <c r="F194" s="10">
        <f t="shared" si="5"/>
        <v>371770</v>
      </c>
      <c r="G194" s="26" t="s">
        <v>214</v>
      </c>
      <c r="H194" s="498">
        <v>44531</v>
      </c>
      <c r="I194" s="5"/>
    </row>
    <row r="195" spans="1:9" s="7" customFormat="1" ht="15.75" x14ac:dyDescent="0.25">
      <c r="A195" s="24" t="s">
        <v>21</v>
      </c>
      <c r="B195" s="5" t="s">
        <v>119</v>
      </c>
      <c r="C195" s="30">
        <v>205000</v>
      </c>
      <c r="D195" s="25">
        <v>0.13</v>
      </c>
      <c r="E195" s="10">
        <f t="shared" si="4"/>
        <v>26650</v>
      </c>
      <c r="F195" s="10">
        <f t="shared" si="5"/>
        <v>231650</v>
      </c>
      <c r="G195" s="26" t="s">
        <v>214</v>
      </c>
      <c r="H195" s="498">
        <v>44531</v>
      </c>
      <c r="I195" s="5"/>
    </row>
    <row r="196" spans="1:9" s="7" customFormat="1" ht="15.75" x14ac:dyDescent="0.25">
      <c r="A196" s="24" t="s">
        <v>193</v>
      </c>
      <c r="B196" s="5" t="s">
        <v>114</v>
      </c>
      <c r="C196" s="30">
        <v>160000</v>
      </c>
      <c r="D196" s="25">
        <v>0.13</v>
      </c>
      <c r="E196" s="10">
        <f t="shared" si="4"/>
        <v>20800</v>
      </c>
      <c r="F196" s="10">
        <f t="shared" si="5"/>
        <v>180800</v>
      </c>
      <c r="G196" s="26" t="s">
        <v>214</v>
      </c>
      <c r="H196" s="498">
        <v>44531</v>
      </c>
      <c r="I196" s="5"/>
    </row>
    <row r="197" spans="1:9" s="7" customFormat="1" ht="15.75" x14ac:dyDescent="0.25">
      <c r="A197" s="6" t="s">
        <v>194</v>
      </c>
      <c r="B197" s="5" t="s">
        <v>99</v>
      </c>
      <c r="C197" s="10">
        <v>194400</v>
      </c>
      <c r="D197" s="25">
        <v>0.1</v>
      </c>
      <c r="E197" s="10">
        <f t="shared" si="4"/>
        <v>19440</v>
      </c>
      <c r="F197" s="10">
        <f t="shared" si="5"/>
        <v>213840</v>
      </c>
      <c r="G197" s="26" t="s">
        <v>214</v>
      </c>
      <c r="H197" s="498">
        <v>44531</v>
      </c>
      <c r="I197" s="5"/>
    </row>
    <row r="198" spans="1:9" s="7" customFormat="1" ht="15.75" x14ac:dyDescent="0.25">
      <c r="A198" s="6" t="s">
        <v>195</v>
      </c>
      <c r="B198" s="5" t="s">
        <v>99</v>
      </c>
      <c r="C198" s="10">
        <v>194400</v>
      </c>
      <c r="D198" s="25">
        <v>0.1</v>
      </c>
      <c r="E198" s="10">
        <f t="shared" si="4"/>
        <v>19440</v>
      </c>
      <c r="F198" s="10">
        <f t="shared" si="5"/>
        <v>213840</v>
      </c>
      <c r="G198" s="26" t="s">
        <v>214</v>
      </c>
      <c r="H198" s="498">
        <v>44531</v>
      </c>
      <c r="I198" s="5"/>
    </row>
    <row r="199" spans="1:9" s="7" customFormat="1" ht="15.75" x14ac:dyDescent="0.25">
      <c r="A199" s="6" t="s">
        <v>196</v>
      </c>
      <c r="B199" s="5" t="s">
        <v>99</v>
      </c>
      <c r="C199" s="10">
        <v>194400</v>
      </c>
      <c r="D199" s="25">
        <v>0.1</v>
      </c>
      <c r="E199" s="10">
        <f t="shared" si="4"/>
        <v>19440</v>
      </c>
      <c r="F199" s="10">
        <f t="shared" si="5"/>
        <v>213840</v>
      </c>
      <c r="G199" s="26" t="s">
        <v>214</v>
      </c>
      <c r="H199" s="498">
        <v>44531</v>
      </c>
      <c r="I199" s="5"/>
    </row>
    <row r="200" spans="1:9" s="7" customFormat="1" ht="15.75" x14ac:dyDescent="0.25">
      <c r="A200" s="24" t="s">
        <v>20</v>
      </c>
      <c r="B200" s="5" t="s">
        <v>119</v>
      </c>
      <c r="C200" s="30">
        <v>205000</v>
      </c>
      <c r="D200" s="25">
        <v>0.13</v>
      </c>
      <c r="E200" s="10">
        <f t="shared" si="4"/>
        <v>26650</v>
      </c>
      <c r="F200" s="10">
        <f t="shared" si="5"/>
        <v>231650</v>
      </c>
      <c r="G200" s="26" t="s">
        <v>214</v>
      </c>
      <c r="H200" s="498">
        <v>44562</v>
      </c>
      <c r="I200" s="5"/>
    </row>
    <row r="201" spans="1:9" s="7" customFormat="1" ht="15.75" x14ac:dyDescent="0.25">
      <c r="A201" s="24" t="s">
        <v>197</v>
      </c>
      <c r="B201" s="5" t="s">
        <v>114</v>
      </c>
      <c r="C201" s="30">
        <v>160000</v>
      </c>
      <c r="D201" s="25">
        <v>0.13</v>
      </c>
      <c r="E201" s="10">
        <f t="shared" si="4"/>
        <v>20800</v>
      </c>
      <c r="F201" s="10">
        <f t="shared" si="5"/>
        <v>180800</v>
      </c>
      <c r="G201" s="26" t="s">
        <v>214</v>
      </c>
      <c r="H201" s="498">
        <v>44562</v>
      </c>
      <c r="I201" s="5"/>
    </row>
    <row r="202" spans="1:9" s="7" customFormat="1" ht="15.75" x14ac:dyDescent="0.25">
      <c r="A202" s="31">
        <v>579</v>
      </c>
      <c r="B202" s="5" t="s">
        <v>189</v>
      </c>
      <c r="C202" s="10">
        <v>2889902</v>
      </c>
      <c r="D202" s="25">
        <v>0.13</v>
      </c>
      <c r="E202" s="10">
        <f t="shared" si="4"/>
        <v>375687.26</v>
      </c>
      <c r="F202" s="10">
        <f t="shared" si="5"/>
        <v>3265589.26</v>
      </c>
      <c r="G202" s="26" t="s">
        <v>214</v>
      </c>
      <c r="H202" s="498">
        <v>44562</v>
      </c>
      <c r="I202" s="5"/>
    </row>
    <row r="203" spans="1:9" s="7" customFormat="1" ht="15.75" x14ac:dyDescent="0.25">
      <c r="A203" s="6" t="s">
        <v>198</v>
      </c>
      <c r="B203" s="5" t="s">
        <v>99</v>
      </c>
      <c r="C203" s="10">
        <v>194400</v>
      </c>
      <c r="D203" s="25">
        <v>0.1</v>
      </c>
      <c r="E203" s="10">
        <f t="shared" si="4"/>
        <v>19440</v>
      </c>
      <c r="F203" s="10">
        <f t="shared" si="5"/>
        <v>213840</v>
      </c>
      <c r="G203" s="26" t="s">
        <v>214</v>
      </c>
      <c r="H203" s="498">
        <v>44562</v>
      </c>
      <c r="I203" s="5"/>
    </row>
    <row r="204" spans="1:9" s="7" customFormat="1" ht="15.75" x14ac:dyDescent="0.25">
      <c r="A204" s="6" t="s">
        <v>199</v>
      </c>
      <c r="B204" s="5" t="s">
        <v>119</v>
      </c>
      <c r="C204" s="30">
        <v>-75000</v>
      </c>
      <c r="D204" s="25">
        <v>0.13</v>
      </c>
      <c r="E204" s="10">
        <f t="shared" si="4"/>
        <v>-9750</v>
      </c>
      <c r="F204" s="10">
        <f t="shared" si="5"/>
        <v>-84750</v>
      </c>
      <c r="G204" s="26" t="s">
        <v>214</v>
      </c>
      <c r="H204" s="498">
        <v>44562</v>
      </c>
      <c r="I204" s="5"/>
    </row>
    <row r="205" spans="1:9" s="7" customFormat="1" ht="15.75" x14ac:dyDescent="0.25">
      <c r="A205" s="24" t="s">
        <v>200</v>
      </c>
      <c r="B205" s="5" t="s">
        <v>64</v>
      </c>
      <c r="C205" s="30">
        <v>1237200</v>
      </c>
      <c r="D205" s="25">
        <v>0.13</v>
      </c>
      <c r="E205" s="10">
        <f t="shared" si="4"/>
        <v>160836</v>
      </c>
      <c r="F205" s="10">
        <f t="shared" si="5"/>
        <v>1398036</v>
      </c>
      <c r="G205" s="26" t="s">
        <v>214</v>
      </c>
      <c r="H205" s="498">
        <v>44593</v>
      </c>
      <c r="I205" s="5"/>
    </row>
    <row r="206" spans="1:9" s="7" customFormat="1" ht="15.75" x14ac:dyDescent="0.25">
      <c r="A206" s="24" t="s">
        <v>28</v>
      </c>
      <c r="B206" s="5" t="s">
        <v>119</v>
      </c>
      <c r="C206" s="30">
        <v>290000</v>
      </c>
      <c r="D206" s="25">
        <v>0.13</v>
      </c>
      <c r="E206" s="10">
        <f t="shared" si="4"/>
        <v>37700</v>
      </c>
      <c r="F206" s="10">
        <f t="shared" si="5"/>
        <v>327700</v>
      </c>
      <c r="G206" s="26" t="s">
        <v>214</v>
      </c>
      <c r="H206" s="498">
        <v>44593</v>
      </c>
      <c r="I206" s="5"/>
    </row>
    <row r="207" spans="1:9" s="7" customFormat="1" ht="15.75" x14ac:dyDescent="0.25">
      <c r="A207" s="31">
        <v>101</v>
      </c>
      <c r="B207" s="5" t="s">
        <v>114</v>
      </c>
      <c r="C207" s="10">
        <v>160000</v>
      </c>
      <c r="D207" s="25">
        <v>0.13</v>
      </c>
      <c r="E207" s="10">
        <f t="shared" si="4"/>
        <v>20800</v>
      </c>
      <c r="F207" s="10">
        <f t="shared" si="5"/>
        <v>180800</v>
      </c>
      <c r="G207" s="26" t="s">
        <v>214</v>
      </c>
      <c r="H207" s="498">
        <v>44593</v>
      </c>
      <c r="I207" s="5"/>
    </row>
    <row r="208" spans="1:9" s="7" customFormat="1" ht="15.75" x14ac:dyDescent="0.25">
      <c r="A208" s="6" t="s">
        <v>201</v>
      </c>
      <c r="B208" s="5" t="s">
        <v>99</v>
      </c>
      <c r="C208" s="10">
        <v>194400</v>
      </c>
      <c r="D208" s="25">
        <v>0.1</v>
      </c>
      <c r="E208" s="10">
        <f t="shared" si="4"/>
        <v>19440</v>
      </c>
      <c r="F208" s="10">
        <f t="shared" si="5"/>
        <v>213840</v>
      </c>
      <c r="G208" s="26" t="s">
        <v>214</v>
      </c>
      <c r="H208" s="498">
        <v>44593</v>
      </c>
      <c r="I208" s="5"/>
    </row>
    <row r="209" spans="1:9" s="7" customFormat="1" ht="15.75" x14ac:dyDescent="0.25">
      <c r="A209" s="24" t="s">
        <v>202</v>
      </c>
      <c r="B209" s="5" t="s">
        <v>106</v>
      </c>
      <c r="C209" s="10">
        <v>143880</v>
      </c>
      <c r="D209" s="25">
        <v>0.13</v>
      </c>
      <c r="E209" s="10">
        <f t="shared" si="4"/>
        <v>18704.400000000001</v>
      </c>
      <c r="F209" s="10">
        <f t="shared" si="5"/>
        <v>162584.4</v>
      </c>
      <c r="G209" s="26" t="s">
        <v>214</v>
      </c>
      <c r="H209" s="498">
        <v>44593</v>
      </c>
      <c r="I209" s="5"/>
    </row>
    <row r="210" spans="1:9" s="7" customFormat="1" ht="15.75" x14ac:dyDescent="0.25">
      <c r="A210" s="6" t="s">
        <v>203</v>
      </c>
      <c r="B210" s="5" t="s">
        <v>106</v>
      </c>
      <c r="C210" s="30">
        <v>-218700</v>
      </c>
      <c r="D210" s="25">
        <v>0.13</v>
      </c>
      <c r="E210" s="10">
        <f t="shared" si="4"/>
        <v>-28431</v>
      </c>
      <c r="F210" s="10">
        <f t="shared" si="5"/>
        <v>-247131</v>
      </c>
      <c r="G210" s="26" t="s">
        <v>214</v>
      </c>
      <c r="H210" s="498">
        <v>44593</v>
      </c>
      <c r="I210" s="5"/>
    </row>
    <row r="211" spans="1:9" s="7" customFormat="1" ht="15.75" x14ac:dyDescent="0.25">
      <c r="A211" s="24" t="s">
        <v>27</v>
      </c>
      <c r="B211" s="5" t="s">
        <v>119</v>
      </c>
      <c r="C211" s="30">
        <v>290000</v>
      </c>
      <c r="D211" s="25">
        <v>0.13</v>
      </c>
      <c r="E211" s="10">
        <f t="shared" si="4"/>
        <v>37700</v>
      </c>
      <c r="F211" s="10">
        <f t="shared" si="5"/>
        <v>327700</v>
      </c>
      <c r="G211" s="26" t="s">
        <v>214</v>
      </c>
      <c r="H211" s="498">
        <v>44621</v>
      </c>
      <c r="I211" s="5"/>
    </row>
    <row r="212" spans="1:9" s="7" customFormat="1" ht="15.75" x14ac:dyDescent="0.25">
      <c r="A212" s="31">
        <v>102</v>
      </c>
      <c r="B212" s="5" t="s">
        <v>114</v>
      </c>
      <c r="C212" s="10">
        <v>315000</v>
      </c>
      <c r="D212" s="25">
        <v>0.13</v>
      </c>
      <c r="E212" s="10">
        <f t="shared" si="4"/>
        <v>40950</v>
      </c>
      <c r="F212" s="10">
        <f t="shared" si="5"/>
        <v>355950</v>
      </c>
      <c r="G212" s="26" t="s">
        <v>214</v>
      </c>
      <c r="H212" s="498">
        <v>44621</v>
      </c>
      <c r="I212" s="5"/>
    </row>
    <row r="213" spans="1:9" s="7" customFormat="1" ht="15.75" x14ac:dyDescent="0.25">
      <c r="A213" s="24" t="s">
        <v>204</v>
      </c>
      <c r="B213" s="5" t="s">
        <v>106</v>
      </c>
      <c r="C213" s="10">
        <v>399000</v>
      </c>
      <c r="D213" s="25">
        <v>0.13</v>
      </c>
      <c r="E213" s="10">
        <f t="shared" si="4"/>
        <v>51870</v>
      </c>
      <c r="F213" s="10">
        <f t="shared" si="5"/>
        <v>450870</v>
      </c>
      <c r="G213" s="26" t="s">
        <v>214</v>
      </c>
      <c r="H213" s="498">
        <v>44621</v>
      </c>
      <c r="I213" s="5"/>
    </row>
    <row r="214" spans="1:9" s="7" customFormat="1" ht="15.75" x14ac:dyDescent="0.25">
      <c r="A214" s="6" t="s">
        <v>205</v>
      </c>
      <c r="B214" s="5" t="s">
        <v>99</v>
      </c>
      <c r="C214" s="10">
        <v>194400</v>
      </c>
      <c r="D214" s="25">
        <v>0.1</v>
      </c>
      <c r="E214" s="10">
        <f t="shared" ref="E214:E234" si="6">D214*C214</f>
        <v>19440</v>
      </c>
      <c r="F214" s="10">
        <f t="shared" ref="F214:F234" si="7">E214+C214</f>
        <v>213840</v>
      </c>
      <c r="G214" s="26" t="s">
        <v>214</v>
      </c>
      <c r="H214" s="498">
        <v>44621</v>
      </c>
      <c r="I214" s="5"/>
    </row>
    <row r="215" spans="1:9" s="7" customFormat="1" ht="15.75" x14ac:dyDescent="0.25">
      <c r="A215" s="24" t="s">
        <v>118</v>
      </c>
      <c r="B215" s="5" t="s">
        <v>119</v>
      </c>
      <c r="C215" s="30">
        <v>290000</v>
      </c>
      <c r="D215" s="25">
        <v>0.13</v>
      </c>
      <c r="E215" s="10">
        <f t="shared" si="6"/>
        <v>37700</v>
      </c>
      <c r="F215" s="10">
        <f t="shared" si="7"/>
        <v>327700</v>
      </c>
      <c r="G215" s="26" t="s">
        <v>214</v>
      </c>
      <c r="H215" s="498">
        <v>44652</v>
      </c>
      <c r="I215" s="5"/>
    </row>
    <row r="216" spans="1:9" s="7" customFormat="1" ht="15.75" x14ac:dyDescent="0.25">
      <c r="A216" s="31">
        <v>103</v>
      </c>
      <c r="B216" s="5" t="s">
        <v>114</v>
      </c>
      <c r="C216" s="10">
        <v>315000</v>
      </c>
      <c r="D216" s="25">
        <v>0.13</v>
      </c>
      <c r="E216" s="10">
        <f t="shared" si="6"/>
        <v>40950</v>
      </c>
      <c r="F216" s="10">
        <f t="shared" si="7"/>
        <v>355950</v>
      </c>
      <c r="G216" s="26" t="s">
        <v>214</v>
      </c>
      <c r="H216" s="498">
        <v>44652</v>
      </c>
      <c r="I216" s="5"/>
    </row>
    <row r="217" spans="1:9" s="7" customFormat="1" ht="15.75" x14ac:dyDescent="0.25">
      <c r="A217" s="24" t="s">
        <v>206</v>
      </c>
      <c r="B217" s="5" t="s">
        <v>106</v>
      </c>
      <c r="C217" s="10">
        <v>40000</v>
      </c>
      <c r="D217" s="25">
        <v>0.13</v>
      </c>
      <c r="E217" s="10">
        <f t="shared" si="6"/>
        <v>5200</v>
      </c>
      <c r="F217" s="10">
        <f t="shared" si="7"/>
        <v>45200</v>
      </c>
      <c r="G217" s="26" t="s">
        <v>214</v>
      </c>
      <c r="H217" s="498">
        <v>44652</v>
      </c>
      <c r="I217" s="5"/>
    </row>
    <row r="218" spans="1:9" s="7" customFormat="1" ht="15.75" x14ac:dyDescent="0.25">
      <c r="A218" s="6" t="s">
        <v>207</v>
      </c>
      <c r="B218" s="5" t="s">
        <v>99</v>
      </c>
      <c r="C218" s="10">
        <v>194400</v>
      </c>
      <c r="D218" s="25">
        <v>0.1</v>
      </c>
      <c r="E218" s="10">
        <f t="shared" si="6"/>
        <v>19440</v>
      </c>
      <c r="F218" s="10">
        <f t="shared" si="7"/>
        <v>213840</v>
      </c>
      <c r="G218" s="26" t="s">
        <v>214</v>
      </c>
      <c r="H218" s="498">
        <v>44652</v>
      </c>
      <c r="I218" s="5"/>
    </row>
    <row r="219" spans="1:9" s="7" customFormat="1" ht="15.75" x14ac:dyDescent="0.25">
      <c r="A219" s="24" t="s">
        <v>12</v>
      </c>
      <c r="B219" s="5" t="s">
        <v>64</v>
      </c>
      <c r="C219" s="30">
        <v>311700</v>
      </c>
      <c r="D219" s="25">
        <v>0.13</v>
      </c>
      <c r="E219" s="10">
        <f t="shared" si="6"/>
        <v>40521</v>
      </c>
      <c r="F219" s="10">
        <f t="shared" si="7"/>
        <v>352221</v>
      </c>
      <c r="G219" s="26" t="s">
        <v>214</v>
      </c>
      <c r="H219" s="498">
        <v>44682</v>
      </c>
      <c r="I219" s="5"/>
    </row>
    <row r="220" spans="1:9" s="7" customFormat="1" ht="15.75" x14ac:dyDescent="0.25">
      <c r="A220" s="24" t="s">
        <v>17</v>
      </c>
      <c r="B220" s="5" t="s">
        <v>64</v>
      </c>
      <c r="C220" s="30">
        <v>1087600</v>
      </c>
      <c r="D220" s="25">
        <v>0.13</v>
      </c>
      <c r="E220" s="10">
        <f t="shared" si="6"/>
        <v>141388</v>
      </c>
      <c r="F220" s="10">
        <f t="shared" si="7"/>
        <v>1228988</v>
      </c>
      <c r="G220" s="26" t="s">
        <v>214</v>
      </c>
      <c r="H220" s="498">
        <v>44682</v>
      </c>
      <c r="I220" s="5"/>
    </row>
    <row r="221" spans="1:9" s="7" customFormat="1" ht="15.75" x14ac:dyDescent="0.25">
      <c r="A221" s="24" t="s">
        <v>93</v>
      </c>
      <c r="B221" s="5" t="s">
        <v>64</v>
      </c>
      <c r="C221" s="30">
        <v>650443</v>
      </c>
      <c r="D221" s="25">
        <v>0.13</v>
      </c>
      <c r="E221" s="10">
        <f t="shared" si="6"/>
        <v>84557.59</v>
      </c>
      <c r="F221" s="10">
        <f t="shared" si="7"/>
        <v>735000.59</v>
      </c>
      <c r="G221" s="26" t="s">
        <v>214</v>
      </c>
      <c r="H221" s="498">
        <v>44682</v>
      </c>
      <c r="I221" s="5"/>
    </row>
    <row r="222" spans="1:9" s="7" customFormat="1" ht="15.75" x14ac:dyDescent="0.25">
      <c r="A222" s="24" t="s">
        <v>94</v>
      </c>
      <c r="B222" s="5" t="s">
        <v>64</v>
      </c>
      <c r="C222" s="30">
        <v>867257</v>
      </c>
      <c r="D222" s="25">
        <v>0.13</v>
      </c>
      <c r="E222" s="10">
        <f t="shared" si="6"/>
        <v>112743.41</v>
      </c>
      <c r="F222" s="10">
        <f t="shared" si="7"/>
        <v>980000.41</v>
      </c>
      <c r="G222" s="26" t="s">
        <v>214</v>
      </c>
      <c r="H222" s="498">
        <v>44682</v>
      </c>
      <c r="I222" s="5"/>
    </row>
    <row r="223" spans="1:9" s="7" customFormat="1" ht="15.75" x14ac:dyDescent="0.25">
      <c r="A223" s="24" t="s">
        <v>95</v>
      </c>
      <c r="B223" s="5" t="s">
        <v>64</v>
      </c>
      <c r="C223" s="30">
        <v>148000</v>
      </c>
      <c r="D223" s="25">
        <v>0.13</v>
      </c>
      <c r="E223" s="10">
        <f t="shared" si="6"/>
        <v>19240</v>
      </c>
      <c r="F223" s="10">
        <f t="shared" si="7"/>
        <v>167240</v>
      </c>
      <c r="G223" s="26" t="s">
        <v>214</v>
      </c>
      <c r="H223" s="498">
        <v>44682</v>
      </c>
      <c r="I223" s="5"/>
    </row>
    <row r="224" spans="1:9" s="7" customFormat="1" ht="15.75" x14ac:dyDescent="0.25">
      <c r="A224" s="24" t="s">
        <v>121</v>
      </c>
      <c r="B224" s="5" t="s">
        <v>119</v>
      </c>
      <c r="C224" s="30">
        <v>290000</v>
      </c>
      <c r="D224" s="25">
        <v>0.13</v>
      </c>
      <c r="E224" s="10">
        <f t="shared" si="6"/>
        <v>37700</v>
      </c>
      <c r="F224" s="10">
        <f t="shared" si="7"/>
        <v>327700</v>
      </c>
      <c r="G224" s="26" t="s">
        <v>214</v>
      </c>
      <c r="H224" s="498">
        <v>44682</v>
      </c>
      <c r="I224" s="5"/>
    </row>
    <row r="225" spans="1:9" s="7" customFormat="1" ht="15.75" x14ac:dyDescent="0.25">
      <c r="A225" s="31">
        <v>104</v>
      </c>
      <c r="B225" s="5" t="s">
        <v>114</v>
      </c>
      <c r="C225" s="10">
        <v>315000</v>
      </c>
      <c r="D225" s="25">
        <v>0.13</v>
      </c>
      <c r="E225" s="10">
        <f t="shared" si="6"/>
        <v>40950</v>
      </c>
      <c r="F225" s="10">
        <f t="shared" si="7"/>
        <v>355950</v>
      </c>
      <c r="G225" s="26" t="s">
        <v>214</v>
      </c>
      <c r="H225" s="498">
        <v>44682</v>
      </c>
      <c r="I225" s="5"/>
    </row>
    <row r="226" spans="1:9" s="7" customFormat="1" ht="15.75" x14ac:dyDescent="0.25">
      <c r="A226" s="24" t="s">
        <v>206</v>
      </c>
      <c r="B226" s="5" t="s">
        <v>106</v>
      </c>
      <c r="C226" s="10">
        <v>558578</v>
      </c>
      <c r="D226" s="25">
        <v>0.13</v>
      </c>
      <c r="E226" s="10">
        <f t="shared" si="6"/>
        <v>72615.14</v>
      </c>
      <c r="F226" s="10">
        <f t="shared" si="7"/>
        <v>631193.14</v>
      </c>
      <c r="G226" s="26" t="s">
        <v>214</v>
      </c>
      <c r="H226" s="498">
        <v>44682</v>
      </c>
      <c r="I226" s="5"/>
    </row>
    <row r="227" spans="1:9" s="7" customFormat="1" ht="15.75" x14ac:dyDescent="0.25">
      <c r="A227" s="24" t="s">
        <v>208</v>
      </c>
      <c r="B227" s="5" t="s">
        <v>106</v>
      </c>
      <c r="C227" s="10">
        <v>592800</v>
      </c>
      <c r="D227" s="25">
        <v>0.13</v>
      </c>
      <c r="E227" s="10">
        <f t="shared" si="6"/>
        <v>77064</v>
      </c>
      <c r="F227" s="10">
        <f t="shared" si="7"/>
        <v>669864</v>
      </c>
      <c r="G227" s="26" t="s">
        <v>214</v>
      </c>
      <c r="H227" s="498">
        <v>44682</v>
      </c>
      <c r="I227" s="5"/>
    </row>
    <row r="228" spans="1:9" s="7" customFormat="1" ht="15.75" x14ac:dyDescent="0.25">
      <c r="A228" s="24" t="s">
        <v>209</v>
      </c>
      <c r="B228" s="5" t="s">
        <v>106</v>
      </c>
      <c r="C228" s="10">
        <v>99500</v>
      </c>
      <c r="D228" s="25">
        <v>0.13</v>
      </c>
      <c r="E228" s="10">
        <f t="shared" si="6"/>
        <v>12935</v>
      </c>
      <c r="F228" s="10">
        <f t="shared" si="7"/>
        <v>112435</v>
      </c>
      <c r="G228" s="26" t="s">
        <v>214</v>
      </c>
      <c r="H228" s="498">
        <v>44682</v>
      </c>
      <c r="I228" s="5"/>
    </row>
    <row r="229" spans="1:9" s="7" customFormat="1" ht="15.75" x14ac:dyDescent="0.25">
      <c r="A229" s="6" t="s">
        <v>210</v>
      </c>
      <c r="B229" s="5" t="s">
        <v>99</v>
      </c>
      <c r="C229" s="10">
        <v>194400</v>
      </c>
      <c r="D229" s="25">
        <v>0.1</v>
      </c>
      <c r="E229" s="10">
        <f t="shared" si="6"/>
        <v>19440</v>
      </c>
      <c r="F229" s="10">
        <f t="shared" si="7"/>
        <v>213840</v>
      </c>
      <c r="G229" s="26" t="s">
        <v>214</v>
      </c>
      <c r="H229" s="498">
        <v>44682</v>
      </c>
      <c r="I229" s="5"/>
    </row>
    <row r="230" spans="1:9" s="7" customFormat="1" ht="15.75" x14ac:dyDescent="0.25">
      <c r="A230" s="6" t="s">
        <v>211</v>
      </c>
      <c r="B230" s="5" t="s">
        <v>119</v>
      </c>
      <c r="C230" s="10">
        <v>85000</v>
      </c>
      <c r="D230" s="25">
        <v>0.13</v>
      </c>
      <c r="E230" s="10">
        <f t="shared" si="6"/>
        <v>11050</v>
      </c>
      <c r="F230" s="10">
        <f t="shared" si="7"/>
        <v>96050</v>
      </c>
      <c r="G230" s="26" t="s">
        <v>214</v>
      </c>
      <c r="H230" s="498">
        <v>44682</v>
      </c>
      <c r="I230" s="5"/>
    </row>
    <row r="231" spans="1:9" s="7" customFormat="1" ht="15.75" x14ac:dyDescent="0.25">
      <c r="A231" s="24" t="s">
        <v>125</v>
      </c>
      <c r="B231" s="5" t="s">
        <v>119</v>
      </c>
      <c r="C231" s="30">
        <v>290000</v>
      </c>
      <c r="D231" s="25">
        <v>0.13</v>
      </c>
      <c r="E231" s="10">
        <f t="shared" si="6"/>
        <v>37700</v>
      </c>
      <c r="F231" s="10">
        <f t="shared" si="7"/>
        <v>327700</v>
      </c>
      <c r="G231" s="26" t="s">
        <v>214</v>
      </c>
      <c r="H231" s="498">
        <v>44713</v>
      </c>
      <c r="I231" s="5"/>
    </row>
    <row r="232" spans="1:9" s="7" customFormat="1" ht="15.75" x14ac:dyDescent="0.25">
      <c r="A232" s="31">
        <v>105</v>
      </c>
      <c r="B232" s="5" t="s">
        <v>114</v>
      </c>
      <c r="C232" s="10">
        <v>315000</v>
      </c>
      <c r="D232" s="25">
        <v>0.13</v>
      </c>
      <c r="E232" s="10">
        <f t="shared" si="6"/>
        <v>40950</v>
      </c>
      <c r="F232" s="10">
        <f t="shared" si="7"/>
        <v>355950</v>
      </c>
      <c r="G232" s="26" t="s">
        <v>214</v>
      </c>
      <c r="H232" s="498">
        <v>44713</v>
      </c>
      <c r="I232" s="5"/>
    </row>
    <row r="233" spans="1:9" s="7" customFormat="1" ht="15.75" x14ac:dyDescent="0.25">
      <c r="A233" s="6" t="s">
        <v>212</v>
      </c>
      <c r="B233" s="5" t="s">
        <v>99</v>
      </c>
      <c r="C233" s="10">
        <v>194400</v>
      </c>
      <c r="D233" s="25">
        <v>0.1</v>
      </c>
      <c r="E233" s="10">
        <f t="shared" si="6"/>
        <v>19440</v>
      </c>
      <c r="F233" s="10">
        <f t="shared" si="7"/>
        <v>213840</v>
      </c>
      <c r="G233" s="26" t="s">
        <v>214</v>
      </c>
      <c r="H233" s="498">
        <v>44713</v>
      </c>
      <c r="I233" s="5"/>
    </row>
    <row r="234" spans="1:9" s="7" customFormat="1" ht="15.75" x14ac:dyDescent="0.25">
      <c r="A234" s="6" t="s">
        <v>219</v>
      </c>
      <c r="B234" s="5" t="s">
        <v>99</v>
      </c>
      <c r="C234" s="10">
        <v>194400</v>
      </c>
      <c r="D234" s="25">
        <v>0.1</v>
      </c>
      <c r="E234" s="10">
        <f t="shared" si="6"/>
        <v>19440</v>
      </c>
      <c r="F234" s="10">
        <f t="shared" si="7"/>
        <v>213840</v>
      </c>
      <c r="G234" s="26" t="s">
        <v>214</v>
      </c>
      <c r="H234" s="498">
        <v>44713</v>
      </c>
      <c r="I234" s="5"/>
    </row>
    <row r="235" spans="1:9" s="7" customFormat="1" ht="15.75" x14ac:dyDescent="0.25">
      <c r="A235" s="24" t="s">
        <v>127</v>
      </c>
      <c r="B235" s="5" t="s">
        <v>119</v>
      </c>
      <c r="C235" s="30">
        <v>290000</v>
      </c>
      <c r="D235" s="25">
        <v>0.13</v>
      </c>
      <c r="E235" s="10">
        <f t="shared" ref="E235:E238" si="8">D235*C235</f>
        <v>37700</v>
      </c>
      <c r="F235" s="10">
        <f t="shared" ref="F235:F238" si="9">E235+C235</f>
        <v>327700</v>
      </c>
      <c r="G235" s="26" t="s">
        <v>214</v>
      </c>
      <c r="H235" s="498">
        <v>44743</v>
      </c>
      <c r="I235" s="5"/>
    </row>
    <row r="236" spans="1:9" s="7" customFormat="1" ht="15.75" x14ac:dyDescent="0.25">
      <c r="A236" s="31">
        <v>106</v>
      </c>
      <c r="B236" s="5" t="s">
        <v>114</v>
      </c>
      <c r="C236" s="10">
        <v>315000</v>
      </c>
      <c r="D236" s="25">
        <v>0.13</v>
      </c>
      <c r="E236" s="10">
        <f t="shared" si="8"/>
        <v>40950</v>
      </c>
      <c r="F236" s="10">
        <f t="shared" si="9"/>
        <v>355950</v>
      </c>
      <c r="G236" s="26" t="s">
        <v>214</v>
      </c>
      <c r="H236" s="498">
        <v>44743</v>
      </c>
      <c r="I236" s="5"/>
    </row>
    <row r="237" spans="1:9" s="7" customFormat="1" ht="15.75" x14ac:dyDescent="0.25">
      <c r="A237" s="24" t="s">
        <v>216</v>
      </c>
      <c r="B237" s="5" t="s">
        <v>106</v>
      </c>
      <c r="C237" s="10">
        <v>60000</v>
      </c>
      <c r="D237" s="25">
        <v>0.13</v>
      </c>
      <c r="E237" s="10">
        <f t="shared" si="8"/>
        <v>7800</v>
      </c>
      <c r="F237" s="10">
        <f t="shared" si="9"/>
        <v>67800</v>
      </c>
      <c r="G237" s="26" t="s">
        <v>214</v>
      </c>
      <c r="H237" s="498">
        <v>44743</v>
      </c>
      <c r="I237" s="5"/>
    </row>
    <row r="238" spans="1:9" s="7" customFormat="1" ht="15.75" x14ac:dyDescent="0.25">
      <c r="A238" s="24" t="s">
        <v>217</v>
      </c>
      <c r="B238" s="5" t="s">
        <v>218</v>
      </c>
      <c r="C238" s="10">
        <v>1300000</v>
      </c>
      <c r="D238" s="25">
        <v>0.13</v>
      </c>
      <c r="E238" s="10">
        <f t="shared" si="8"/>
        <v>169000</v>
      </c>
      <c r="F238" s="10">
        <f t="shared" si="9"/>
        <v>1469000</v>
      </c>
      <c r="G238" s="26" t="s">
        <v>214</v>
      </c>
      <c r="H238" s="498">
        <v>44743</v>
      </c>
      <c r="I238" s="5"/>
    </row>
    <row r="239" spans="1:9" s="7" customFormat="1" ht="15.75" x14ac:dyDescent="0.25">
      <c r="A239" s="24" t="s">
        <v>128</v>
      </c>
      <c r="B239" s="5" t="s">
        <v>119</v>
      </c>
      <c r="C239" s="30">
        <v>290000</v>
      </c>
      <c r="D239" s="25">
        <v>0.13</v>
      </c>
      <c r="E239" s="10">
        <f t="shared" ref="E239:E245" si="10">D239*C239</f>
        <v>37700</v>
      </c>
      <c r="F239" s="10">
        <f t="shared" ref="F239:F245" si="11">E239+C239</f>
        <v>327700</v>
      </c>
      <c r="G239" s="26" t="s">
        <v>214</v>
      </c>
      <c r="H239" s="498">
        <v>44774</v>
      </c>
      <c r="I239" s="5"/>
    </row>
    <row r="240" spans="1:9" s="7" customFormat="1" ht="15.75" x14ac:dyDescent="0.25">
      <c r="A240" s="31">
        <v>107</v>
      </c>
      <c r="B240" s="5" t="s">
        <v>114</v>
      </c>
      <c r="C240" s="10">
        <v>315000</v>
      </c>
      <c r="D240" s="25">
        <v>0.13</v>
      </c>
      <c r="E240" s="10">
        <f t="shared" si="10"/>
        <v>40950</v>
      </c>
      <c r="F240" s="10">
        <f t="shared" si="11"/>
        <v>355950</v>
      </c>
      <c r="G240" s="26" t="s">
        <v>214</v>
      </c>
      <c r="H240" s="498">
        <v>44774</v>
      </c>
      <c r="I240" s="5"/>
    </row>
    <row r="241" spans="1:9" s="7" customFormat="1" ht="15.75" x14ac:dyDescent="0.25">
      <c r="A241" s="479" t="s">
        <v>221</v>
      </c>
      <c r="B241" s="453" t="s">
        <v>99</v>
      </c>
      <c r="C241" s="454">
        <v>194400</v>
      </c>
      <c r="D241" s="455">
        <v>0.1</v>
      </c>
      <c r="E241" s="454">
        <f t="shared" si="10"/>
        <v>19440</v>
      </c>
      <c r="F241" s="454">
        <f t="shared" si="11"/>
        <v>213840</v>
      </c>
      <c r="G241" s="456" t="s">
        <v>214</v>
      </c>
      <c r="H241" s="499">
        <v>44774</v>
      </c>
      <c r="I241" s="453"/>
    </row>
    <row r="242" spans="1:9" s="7" customFormat="1" ht="16.5" customHeight="1" x14ac:dyDescent="0.25">
      <c r="A242" s="6">
        <v>957</v>
      </c>
      <c r="B242" s="5" t="s">
        <v>64</v>
      </c>
      <c r="C242" s="10">
        <v>756600</v>
      </c>
      <c r="D242" s="25">
        <v>0.13</v>
      </c>
      <c r="E242" s="10">
        <f>D242*C242</f>
        <v>98358</v>
      </c>
      <c r="F242" s="10">
        <f>E242+C242</f>
        <v>854958</v>
      </c>
      <c r="G242" s="26" t="s">
        <v>7167</v>
      </c>
      <c r="H242" s="498">
        <v>44958</v>
      </c>
      <c r="I242" s="5" t="s">
        <v>7045</v>
      </c>
    </row>
    <row r="243" spans="1:9" s="7" customFormat="1" ht="16.5" customHeight="1" x14ac:dyDescent="0.25">
      <c r="A243" s="480">
        <v>958</v>
      </c>
      <c r="B243" s="457" t="s">
        <v>64</v>
      </c>
      <c r="C243" s="458">
        <v>242500</v>
      </c>
      <c r="D243" s="459">
        <v>0.13</v>
      </c>
      <c r="E243" s="458">
        <f>D243*C243</f>
        <v>31525</v>
      </c>
      <c r="F243" s="458">
        <f>E243+C243</f>
        <v>274025</v>
      </c>
      <c r="G243" s="451" t="s">
        <v>7167</v>
      </c>
      <c r="H243" s="500">
        <v>44958</v>
      </c>
      <c r="I243" s="481" t="s">
        <v>7045</v>
      </c>
    </row>
    <row r="244" spans="1:9" s="7" customFormat="1" ht="16.5" customHeight="1" x14ac:dyDescent="0.25">
      <c r="A244" s="466">
        <v>953</v>
      </c>
      <c r="B244" s="5" t="s">
        <v>224</v>
      </c>
      <c r="C244" s="10">
        <v>90000</v>
      </c>
      <c r="D244" s="25">
        <v>0.13</v>
      </c>
      <c r="E244" s="10">
        <f>D244*C244</f>
        <v>11700</v>
      </c>
      <c r="F244" s="10">
        <f>E244+C244</f>
        <v>101700</v>
      </c>
      <c r="G244" s="26" t="s">
        <v>7167</v>
      </c>
      <c r="H244" s="498">
        <v>44958</v>
      </c>
      <c r="I244" s="467" t="s">
        <v>7057</v>
      </c>
    </row>
    <row r="245" spans="1:9" s="7" customFormat="1" ht="16.5" thickBot="1" x14ac:dyDescent="0.3">
      <c r="A245" s="452" t="s">
        <v>217</v>
      </c>
      <c r="B245" s="453" t="s">
        <v>220</v>
      </c>
      <c r="C245" s="454">
        <v>670956</v>
      </c>
      <c r="D245" s="455">
        <v>0.13</v>
      </c>
      <c r="E245" s="454">
        <f t="shared" si="10"/>
        <v>87224.28</v>
      </c>
      <c r="F245" s="454">
        <f t="shared" si="11"/>
        <v>758180.28</v>
      </c>
      <c r="G245" s="456" t="s">
        <v>214</v>
      </c>
      <c r="H245" s="499">
        <v>44774</v>
      </c>
      <c r="I245" s="453"/>
    </row>
    <row r="246" spans="1:9" s="7" customFormat="1" ht="16.5" thickTop="1" x14ac:dyDescent="0.25">
      <c r="A246" s="460" t="s">
        <v>223</v>
      </c>
      <c r="B246" s="461" t="s">
        <v>64</v>
      </c>
      <c r="C246" s="462">
        <v>296520</v>
      </c>
      <c r="D246" s="463">
        <v>0.13</v>
      </c>
      <c r="E246" s="462">
        <f t="shared" ref="E246" si="12">D246*C246</f>
        <v>38547.599999999999</v>
      </c>
      <c r="F246" s="462">
        <f t="shared" ref="F246" si="13">E246+C246</f>
        <v>335067.59999999998</v>
      </c>
      <c r="G246" s="464" t="s">
        <v>214</v>
      </c>
      <c r="H246" s="501">
        <v>44805</v>
      </c>
      <c r="I246" s="465" t="s">
        <v>226</v>
      </c>
    </row>
    <row r="247" spans="1:9" s="7" customFormat="1" ht="15.75" x14ac:dyDescent="0.25">
      <c r="A247" s="466">
        <v>949</v>
      </c>
      <c r="B247" s="5" t="s">
        <v>99</v>
      </c>
      <c r="C247" s="10">
        <v>194400</v>
      </c>
      <c r="D247" s="25">
        <v>0.1</v>
      </c>
      <c r="E247" s="10">
        <f t="shared" ref="E247:E249" si="14">D247*C247</f>
        <v>19440</v>
      </c>
      <c r="F247" s="10">
        <f t="shared" ref="F247:F249" si="15">E247+C247</f>
        <v>213840</v>
      </c>
      <c r="G247" s="26" t="s">
        <v>214</v>
      </c>
      <c r="H247" s="498">
        <v>44805</v>
      </c>
      <c r="I247" s="467" t="s">
        <v>225</v>
      </c>
    </row>
    <row r="248" spans="1:9" s="7" customFormat="1" ht="15.75" x14ac:dyDescent="0.25">
      <c r="A248" s="466">
        <v>950</v>
      </c>
      <c r="B248" s="5" t="s">
        <v>114</v>
      </c>
      <c r="C248" s="10">
        <v>315000</v>
      </c>
      <c r="D248" s="25">
        <v>0.13</v>
      </c>
      <c r="E248" s="10">
        <f t="shared" si="14"/>
        <v>40950</v>
      </c>
      <c r="F248" s="10">
        <f t="shared" si="15"/>
        <v>355950</v>
      </c>
      <c r="G248" s="26" t="s">
        <v>214</v>
      </c>
      <c r="H248" s="498">
        <v>44805</v>
      </c>
      <c r="I248" s="467" t="s">
        <v>225</v>
      </c>
    </row>
    <row r="249" spans="1:9" s="7" customFormat="1" ht="16.5" thickBot="1" x14ac:dyDescent="0.3">
      <c r="A249" s="468">
        <v>951</v>
      </c>
      <c r="B249" s="469" t="s">
        <v>119</v>
      </c>
      <c r="C249" s="470">
        <v>290000</v>
      </c>
      <c r="D249" s="471">
        <v>0.13</v>
      </c>
      <c r="E249" s="472">
        <f t="shared" si="14"/>
        <v>37700</v>
      </c>
      <c r="F249" s="472">
        <f t="shared" si="15"/>
        <v>327700</v>
      </c>
      <c r="G249" s="473" t="s">
        <v>214</v>
      </c>
      <c r="H249" s="502">
        <v>44805</v>
      </c>
      <c r="I249" s="474" t="s">
        <v>225</v>
      </c>
    </row>
    <row r="250" spans="1:9" s="7" customFormat="1" ht="16.5" thickTop="1" x14ac:dyDescent="0.25">
      <c r="A250" s="475">
        <v>954</v>
      </c>
      <c r="B250" s="461" t="s">
        <v>99</v>
      </c>
      <c r="C250" s="462">
        <v>194400</v>
      </c>
      <c r="D250" s="463">
        <v>0.1</v>
      </c>
      <c r="E250" s="462">
        <f t="shared" ref="E250:E252" si="16">D250*C250</f>
        <v>19440</v>
      </c>
      <c r="F250" s="462">
        <f t="shared" ref="F250:F252" si="17">E250+C250</f>
        <v>213840</v>
      </c>
      <c r="G250" s="464" t="s">
        <v>214</v>
      </c>
      <c r="H250" s="501">
        <v>44835</v>
      </c>
      <c r="I250" s="465" t="s">
        <v>7041</v>
      </c>
    </row>
    <row r="251" spans="1:9" s="7" customFormat="1" ht="15.75" x14ac:dyDescent="0.25">
      <c r="A251" s="466">
        <v>955</v>
      </c>
      <c r="B251" s="5" t="s">
        <v>114</v>
      </c>
      <c r="C251" s="10">
        <v>315000</v>
      </c>
      <c r="D251" s="25">
        <v>0.13</v>
      </c>
      <c r="E251" s="10">
        <f t="shared" si="16"/>
        <v>40950</v>
      </c>
      <c r="F251" s="10">
        <f t="shared" si="17"/>
        <v>355950</v>
      </c>
      <c r="G251" s="26" t="s">
        <v>214</v>
      </c>
      <c r="H251" s="498">
        <v>44835</v>
      </c>
      <c r="I251" s="467" t="s">
        <v>7041</v>
      </c>
    </row>
    <row r="252" spans="1:9" s="7" customFormat="1" ht="16.5" thickBot="1" x14ac:dyDescent="0.3">
      <c r="A252" s="468">
        <v>956</v>
      </c>
      <c r="B252" s="469" t="s">
        <v>119</v>
      </c>
      <c r="C252" s="476">
        <v>290000</v>
      </c>
      <c r="D252" s="471">
        <v>0.13</v>
      </c>
      <c r="E252" s="472">
        <f t="shared" si="16"/>
        <v>37700</v>
      </c>
      <c r="F252" s="472">
        <f t="shared" si="17"/>
        <v>327700</v>
      </c>
      <c r="G252" s="473" t="s">
        <v>214</v>
      </c>
      <c r="H252" s="502">
        <v>44835</v>
      </c>
      <c r="I252" s="474" t="s">
        <v>7041</v>
      </c>
    </row>
    <row r="253" spans="1:9" s="7" customFormat="1" ht="16.5" thickTop="1" x14ac:dyDescent="0.25">
      <c r="A253" s="475">
        <v>952</v>
      </c>
      <c r="B253" s="461" t="s">
        <v>224</v>
      </c>
      <c r="C253" s="462">
        <v>625000</v>
      </c>
      <c r="D253" s="463">
        <v>0.13</v>
      </c>
      <c r="E253" s="462">
        <f>D253*C253</f>
        <v>81250</v>
      </c>
      <c r="F253" s="462">
        <f>E253+C253</f>
        <v>706250</v>
      </c>
      <c r="G253" s="464" t="s">
        <v>214</v>
      </c>
      <c r="H253" s="501">
        <v>44866</v>
      </c>
      <c r="I253" s="465" t="s">
        <v>7088</v>
      </c>
    </row>
    <row r="254" spans="1:9" s="7" customFormat="1" ht="15.75" x14ac:dyDescent="0.25">
      <c r="A254" s="466">
        <v>959</v>
      </c>
      <c r="B254" s="5" t="s">
        <v>99</v>
      </c>
      <c r="C254" s="10">
        <v>194400</v>
      </c>
      <c r="D254" s="25">
        <v>0.1</v>
      </c>
      <c r="E254" s="10">
        <f t="shared" ref="E254:E256" si="18">D254*C254</f>
        <v>19440</v>
      </c>
      <c r="F254" s="10">
        <f t="shared" ref="F254:F256" si="19">E254+C254</f>
        <v>213840</v>
      </c>
      <c r="G254" s="26" t="s">
        <v>214</v>
      </c>
      <c r="H254" s="498">
        <v>44866</v>
      </c>
      <c r="I254" s="467" t="s">
        <v>7055</v>
      </c>
    </row>
    <row r="255" spans="1:9" s="7" customFormat="1" ht="15.75" x14ac:dyDescent="0.25">
      <c r="A255" s="466">
        <v>960</v>
      </c>
      <c r="B255" s="5" t="s">
        <v>114</v>
      </c>
      <c r="C255" s="10">
        <v>315000</v>
      </c>
      <c r="D255" s="25">
        <v>0.13</v>
      </c>
      <c r="E255" s="10">
        <f t="shared" si="18"/>
        <v>40950</v>
      </c>
      <c r="F255" s="10">
        <f t="shared" si="19"/>
        <v>355950</v>
      </c>
      <c r="G255" s="26" t="s">
        <v>214</v>
      </c>
      <c r="H255" s="498">
        <v>44866</v>
      </c>
      <c r="I255" s="467" t="s">
        <v>7055</v>
      </c>
    </row>
    <row r="256" spans="1:9" s="7" customFormat="1" ht="16.5" thickBot="1" x14ac:dyDescent="0.3">
      <c r="A256" s="468">
        <v>961</v>
      </c>
      <c r="B256" s="469" t="s">
        <v>119</v>
      </c>
      <c r="C256" s="476">
        <v>290000</v>
      </c>
      <c r="D256" s="471">
        <v>0.13</v>
      </c>
      <c r="E256" s="472">
        <f t="shared" si="18"/>
        <v>37700</v>
      </c>
      <c r="F256" s="472">
        <f t="shared" si="19"/>
        <v>327700</v>
      </c>
      <c r="G256" s="473" t="s">
        <v>214</v>
      </c>
      <c r="H256" s="502">
        <v>44866</v>
      </c>
      <c r="I256" s="474" t="s">
        <v>7055</v>
      </c>
    </row>
    <row r="257" spans="1:10" s="7" customFormat="1" ht="17.25" thickTop="1" thickBot="1" x14ac:dyDescent="0.3">
      <c r="A257" s="460" t="s">
        <v>222</v>
      </c>
      <c r="B257" s="461" t="s">
        <v>106</v>
      </c>
      <c r="C257" s="462">
        <f>'[28]1'!$F$29</f>
        <v>279289</v>
      </c>
      <c r="D257" s="463">
        <v>0.13</v>
      </c>
      <c r="E257" s="462">
        <f>D257*C257</f>
        <v>36307.57</v>
      </c>
      <c r="F257" s="462">
        <f>E257+C257</f>
        <v>315596.57</v>
      </c>
      <c r="G257" s="464" t="s">
        <v>214</v>
      </c>
      <c r="H257" s="501">
        <v>44896</v>
      </c>
      <c r="I257" s="465" t="s">
        <v>7092</v>
      </c>
    </row>
    <row r="258" spans="1:10" s="7" customFormat="1" ht="16.5" thickTop="1" x14ac:dyDescent="0.25">
      <c r="A258" s="466">
        <v>962</v>
      </c>
      <c r="B258" s="5" t="s">
        <v>99</v>
      </c>
      <c r="C258" s="10">
        <v>194400</v>
      </c>
      <c r="D258" s="25">
        <v>0.1</v>
      </c>
      <c r="E258" s="10">
        <f t="shared" ref="E258:E262" si="20">D258*C258</f>
        <v>19440</v>
      </c>
      <c r="F258" s="10">
        <f t="shared" ref="F258:F262" si="21">E258+C258</f>
        <v>213840</v>
      </c>
      <c r="G258" s="464" t="s">
        <v>214</v>
      </c>
      <c r="H258" s="498">
        <v>44896</v>
      </c>
      <c r="I258" s="467" t="s">
        <v>7089</v>
      </c>
    </row>
    <row r="259" spans="1:10" s="7" customFormat="1" ht="15.75" x14ac:dyDescent="0.25">
      <c r="A259" s="466">
        <v>963</v>
      </c>
      <c r="B259" s="5" t="s">
        <v>114</v>
      </c>
      <c r="C259" s="10">
        <v>315000</v>
      </c>
      <c r="D259" s="25">
        <v>0.13</v>
      </c>
      <c r="E259" s="10">
        <f t="shared" si="20"/>
        <v>40950</v>
      </c>
      <c r="F259" s="10">
        <f t="shared" si="21"/>
        <v>355950</v>
      </c>
      <c r="G259" s="26" t="s">
        <v>214</v>
      </c>
      <c r="H259" s="498">
        <v>44896</v>
      </c>
      <c r="I259" s="467" t="s">
        <v>7089</v>
      </c>
    </row>
    <row r="260" spans="1:10" s="7" customFormat="1" ht="15.75" x14ac:dyDescent="0.25">
      <c r="A260" s="466">
        <v>964</v>
      </c>
      <c r="B260" s="5" t="s">
        <v>119</v>
      </c>
      <c r="C260" s="410">
        <v>290000</v>
      </c>
      <c r="D260" s="25">
        <v>0.13</v>
      </c>
      <c r="E260" s="10">
        <f t="shared" si="20"/>
        <v>37700</v>
      </c>
      <c r="F260" s="10">
        <f t="shared" si="21"/>
        <v>327700</v>
      </c>
      <c r="G260" s="26" t="s">
        <v>214</v>
      </c>
      <c r="H260" s="498">
        <v>44896</v>
      </c>
      <c r="I260" s="467" t="s">
        <v>7089</v>
      </c>
    </row>
    <row r="261" spans="1:10" s="7" customFormat="1" ht="15.75" x14ac:dyDescent="0.25">
      <c r="A261" s="466">
        <v>965</v>
      </c>
      <c r="B261" s="5" t="s">
        <v>7101</v>
      </c>
      <c r="C261" s="410">
        <v>232867</v>
      </c>
      <c r="D261" s="440">
        <v>0.13</v>
      </c>
      <c r="E261" s="410">
        <f t="shared" si="20"/>
        <v>30272.710000000003</v>
      </c>
      <c r="F261" s="410">
        <f t="shared" si="21"/>
        <v>263139.71000000002</v>
      </c>
      <c r="G261" s="26" t="s">
        <v>214</v>
      </c>
      <c r="H261" s="498">
        <v>44896</v>
      </c>
      <c r="I261" s="467" t="s">
        <v>7126</v>
      </c>
      <c r="J261" s="7" t="s">
        <v>7102</v>
      </c>
    </row>
    <row r="262" spans="1:10" s="7" customFormat="1" ht="16.5" thickBot="1" x14ac:dyDescent="0.3">
      <c r="A262" s="468">
        <v>966</v>
      </c>
      <c r="B262" s="469" t="s">
        <v>7115</v>
      </c>
      <c r="C262" s="476">
        <v>83000</v>
      </c>
      <c r="D262" s="477">
        <v>0.13</v>
      </c>
      <c r="E262" s="476">
        <f t="shared" si="20"/>
        <v>10790</v>
      </c>
      <c r="F262" s="476">
        <f t="shared" si="21"/>
        <v>93790</v>
      </c>
      <c r="G262" s="26" t="s">
        <v>214</v>
      </c>
      <c r="H262" s="502">
        <v>44896</v>
      </c>
      <c r="I262" s="474" t="s">
        <v>7125</v>
      </c>
    </row>
    <row r="263" spans="1:10" s="7" customFormat="1" ht="16.5" customHeight="1" thickTop="1" x14ac:dyDescent="0.25">
      <c r="A263" s="475">
        <v>967</v>
      </c>
      <c r="B263" s="461" t="s">
        <v>99</v>
      </c>
      <c r="C263" s="462">
        <v>194400</v>
      </c>
      <c r="D263" s="463">
        <v>0.1</v>
      </c>
      <c r="E263" s="462">
        <f t="shared" ref="E263:E265" si="22">D263*C263</f>
        <v>19440</v>
      </c>
      <c r="F263" s="462">
        <f t="shared" ref="F263:F265" si="23">E263+C263</f>
        <v>213840</v>
      </c>
      <c r="G263" s="478" t="s">
        <v>214</v>
      </c>
      <c r="H263" s="501">
        <v>44927</v>
      </c>
      <c r="I263" s="465"/>
    </row>
    <row r="264" spans="1:10" s="7" customFormat="1" ht="16.5" customHeight="1" x14ac:dyDescent="0.25">
      <c r="A264" s="466">
        <v>968</v>
      </c>
      <c r="B264" s="5" t="s">
        <v>114</v>
      </c>
      <c r="C264" s="10">
        <v>315000</v>
      </c>
      <c r="D264" s="25">
        <v>0.13</v>
      </c>
      <c r="E264" s="10">
        <f t="shared" si="22"/>
        <v>40950</v>
      </c>
      <c r="F264" s="10">
        <f t="shared" si="23"/>
        <v>355950</v>
      </c>
      <c r="G264" s="26" t="s">
        <v>214</v>
      </c>
      <c r="H264" s="498">
        <v>44927</v>
      </c>
      <c r="I264" s="467"/>
    </row>
    <row r="265" spans="1:10" s="7" customFormat="1" ht="16.5" customHeight="1" x14ac:dyDescent="0.25">
      <c r="A265" s="466">
        <v>969</v>
      </c>
      <c r="B265" s="5" t="s">
        <v>119</v>
      </c>
      <c r="C265" s="410">
        <v>290000</v>
      </c>
      <c r="D265" s="25">
        <v>0.13</v>
      </c>
      <c r="E265" s="10">
        <f t="shared" si="22"/>
        <v>37700</v>
      </c>
      <c r="F265" s="10">
        <f t="shared" si="23"/>
        <v>327700</v>
      </c>
      <c r="G265" s="26" t="s">
        <v>214</v>
      </c>
      <c r="H265" s="498">
        <v>44927</v>
      </c>
      <c r="I265" s="467"/>
    </row>
    <row r="266" spans="1:10" s="7" customFormat="1" ht="16.5" customHeight="1" thickBot="1" x14ac:dyDescent="0.3">
      <c r="A266" s="468">
        <v>970</v>
      </c>
      <c r="B266" s="469" t="s">
        <v>64</v>
      </c>
      <c r="C266" s="476">
        <v>475000</v>
      </c>
      <c r="D266" s="471">
        <v>0.13</v>
      </c>
      <c r="E266" s="472">
        <f t="shared" ref="E266" si="24">D266*C266</f>
        <v>61750</v>
      </c>
      <c r="F266" s="472">
        <f t="shared" ref="F266" si="25">E266+C266</f>
        <v>536750</v>
      </c>
      <c r="G266" s="473" t="s">
        <v>214</v>
      </c>
      <c r="H266" s="502">
        <v>44927</v>
      </c>
      <c r="I266" s="474" t="s">
        <v>7153</v>
      </c>
    </row>
    <row r="267" spans="1:10" s="7" customFormat="1" ht="16.5" customHeight="1" thickTop="1" x14ac:dyDescent="0.25">
      <c r="A267" s="466">
        <v>971</v>
      </c>
      <c r="B267" s="5" t="s">
        <v>99</v>
      </c>
      <c r="C267" s="10">
        <v>194400</v>
      </c>
      <c r="D267" s="25">
        <v>0.1</v>
      </c>
      <c r="E267" s="10">
        <f t="shared" ref="E267:E269" si="26">D267*C267</f>
        <v>19440</v>
      </c>
      <c r="F267" s="10">
        <f t="shared" ref="F267:F269" si="27">E267+C267</f>
        <v>213840</v>
      </c>
      <c r="G267" s="450" t="s">
        <v>214</v>
      </c>
      <c r="H267" s="498">
        <v>44958</v>
      </c>
      <c r="I267" s="467"/>
    </row>
    <row r="268" spans="1:10" s="7" customFormat="1" ht="16.5" customHeight="1" x14ac:dyDescent="0.25">
      <c r="A268" s="466">
        <v>972</v>
      </c>
      <c r="B268" s="5" t="s">
        <v>114</v>
      </c>
      <c r="C268" s="10">
        <v>315000</v>
      </c>
      <c r="D268" s="25">
        <v>0.13</v>
      </c>
      <c r="E268" s="10">
        <f t="shared" si="26"/>
        <v>40950</v>
      </c>
      <c r="F268" s="10">
        <f t="shared" si="27"/>
        <v>355950</v>
      </c>
      <c r="G268" s="26" t="s">
        <v>214</v>
      </c>
      <c r="H268" s="498">
        <v>44958</v>
      </c>
      <c r="I268" s="467"/>
    </row>
    <row r="269" spans="1:10" s="7" customFormat="1" ht="16.5" customHeight="1" thickBot="1" x14ac:dyDescent="0.3">
      <c r="A269" s="468">
        <v>973</v>
      </c>
      <c r="B269" s="469" t="s">
        <v>119</v>
      </c>
      <c r="C269" s="476">
        <v>290000</v>
      </c>
      <c r="D269" s="471">
        <v>0.13</v>
      </c>
      <c r="E269" s="472">
        <f t="shared" si="26"/>
        <v>37700</v>
      </c>
      <c r="F269" s="472">
        <f t="shared" si="27"/>
        <v>327700</v>
      </c>
      <c r="G269" s="473" t="s">
        <v>214</v>
      </c>
      <c r="H269" s="502">
        <v>44958</v>
      </c>
      <c r="I269" s="474"/>
    </row>
    <row r="270" spans="1:10" s="7" customFormat="1" ht="16.5" customHeight="1" thickTop="1" x14ac:dyDescent="0.25">
      <c r="A270" s="483">
        <v>974</v>
      </c>
      <c r="B270" s="484" t="s">
        <v>99</v>
      </c>
      <c r="C270" s="485">
        <v>194400</v>
      </c>
      <c r="D270" s="486">
        <v>0.1</v>
      </c>
      <c r="E270" s="485">
        <f t="shared" ref="E270:E272" si="28">D270*C270</f>
        <v>19440</v>
      </c>
      <c r="F270" s="485">
        <f t="shared" ref="F270:F272" si="29">E270+C270</f>
        <v>213840</v>
      </c>
      <c r="G270" s="487" t="s">
        <v>214</v>
      </c>
      <c r="H270" s="503">
        <v>44986</v>
      </c>
      <c r="I270" s="488"/>
    </row>
    <row r="271" spans="1:10" s="7" customFormat="1" ht="16.5" customHeight="1" x14ac:dyDescent="0.25">
      <c r="A271" s="489">
        <v>975</v>
      </c>
      <c r="B271" s="5" t="s">
        <v>114</v>
      </c>
      <c r="C271" s="10">
        <v>315000</v>
      </c>
      <c r="D271" s="25">
        <v>0.13</v>
      </c>
      <c r="E271" s="10">
        <f t="shared" si="28"/>
        <v>40950</v>
      </c>
      <c r="F271" s="10">
        <f t="shared" si="29"/>
        <v>355950</v>
      </c>
      <c r="G271" s="26" t="s">
        <v>214</v>
      </c>
      <c r="H271" s="498">
        <v>44986</v>
      </c>
      <c r="I271" s="490"/>
    </row>
    <row r="272" spans="1:10" s="7" customFormat="1" ht="16.5" customHeight="1" x14ac:dyDescent="0.25">
      <c r="A272" s="489">
        <v>976</v>
      </c>
      <c r="B272" s="5" t="s">
        <v>119</v>
      </c>
      <c r="C272" s="410">
        <v>290000</v>
      </c>
      <c r="D272" s="25">
        <v>0.13</v>
      </c>
      <c r="E272" s="10">
        <f t="shared" si="28"/>
        <v>37700</v>
      </c>
      <c r="F272" s="10">
        <f t="shared" si="29"/>
        <v>327700</v>
      </c>
      <c r="G272" s="26" t="s">
        <v>214</v>
      </c>
      <c r="H272" s="498">
        <v>44986</v>
      </c>
      <c r="I272" s="490"/>
    </row>
    <row r="273" spans="1:10" s="7" customFormat="1" ht="16.5" thickBot="1" x14ac:dyDescent="0.3">
      <c r="A273" s="491">
        <v>977</v>
      </c>
      <c r="B273" s="492" t="s">
        <v>220</v>
      </c>
      <c r="C273" s="493">
        <v>187037</v>
      </c>
      <c r="D273" s="494">
        <v>0.13</v>
      </c>
      <c r="E273" s="495">
        <f t="shared" ref="E273:E277" si="30">D273*C273</f>
        <v>24314.81</v>
      </c>
      <c r="F273" s="495">
        <f t="shared" ref="F273:F277" si="31">E273+C273</f>
        <v>211351.81</v>
      </c>
      <c r="G273" s="26" t="s">
        <v>214</v>
      </c>
      <c r="H273" s="504">
        <v>44986</v>
      </c>
      <c r="I273" s="496"/>
      <c r="J273" s="482"/>
    </row>
    <row r="274" spans="1:10" s="7" customFormat="1" ht="16.5" thickBot="1" x14ac:dyDescent="0.3">
      <c r="A274" s="483">
        <v>978</v>
      </c>
      <c r="B274" s="484" t="s">
        <v>99</v>
      </c>
      <c r="C274" s="485">
        <v>194400</v>
      </c>
      <c r="D274" s="486">
        <v>0.1</v>
      </c>
      <c r="E274" s="485">
        <f t="shared" si="30"/>
        <v>19440</v>
      </c>
      <c r="F274" s="485">
        <f t="shared" si="31"/>
        <v>213840</v>
      </c>
      <c r="G274" s="487" t="s">
        <v>214</v>
      </c>
      <c r="H274" s="503">
        <v>45017</v>
      </c>
      <c r="I274" s="488"/>
    </row>
    <row r="275" spans="1:10" s="7" customFormat="1" ht="16.5" thickBot="1" x14ac:dyDescent="0.3">
      <c r="A275" s="489">
        <v>979</v>
      </c>
      <c r="B275" s="5" t="s">
        <v>114</v>
      </c>
      <c r="C275" s="10">
        <v>315000</v>
      </c>
      <c r="D275" s="25">
        <v>0.13</v>
      </c>
      <c r="E275" s="10">
        <f t="shared" si="30"/>
        <v>40950</v>
      </c>
      <c r="F275" s="10">
        <f t="shared" si="31"/>
        <v>355950</v>
      </c>
      <c r="G275" s="487" t="s">
        <v>214</v>
      </c>
      <c r="H275" s="504">
        <v>45017</v>
      </c>
      <c r="I275" s="490"/>
    </row>
    <row r="276" spans="1:10" s="7" customFormat="1" ht="16.5" thickBot="1" x14ac:dyDescent="0.3">
      <c r="A276" s="489">
        <v>980</v>
      </c>
      <c r="B276" s="5" t="s">
        <v>119</v>
      </c>
      <c r="C276" s="10">
        <v>290000</v>
      </c>
      <c r="D276" s="25">
        <v>0.13</v>
      </c>
      <c r="E276" s="10">
        <f t="shared" ref="E276" si="32">D276*C276</f>
        <v>37700</v>
      </c>
      <c r="F276" s="10">
        <f t="shared" ref="F276" si="33">E276+C276</f>
        <v>327700</v>
      </c>
      <c r="G276" s="497" t="s">
        <v>214</v>
      </c>
      <c r="H276" s="504">
        <v>45017</v>
      </c>
      <c r="I276" s="490"/>
    </row>
    <row r="277" spans="1:10" s="7" customFormat="1" ht="16.5" thickBot="1" x14ac:dyDescent="0.3">
      <c r="A277" s="491">
        <v>981</v>
      </c>
      <c r="B277" s="492" t="s">
        <v>106</v>
      </c>
      <c r="C277" s="493">
        <v>788025</v>
      </c>
      <c r="D277" s="494">
        <v>0.13</v>
      </c>
      <c r="E277" s="495">
        <f t="shared" si="30"/>
        <v>102443.25</v>
      </c>
      <c r="F277" s="495">
        <f t="shared" si="31"/>
        <v>890468.25</v>
      </c>
      <c r="G277" s="487" t="s">
        <v>214</v>
      </c>
      <c r="H277" s="504">
        <v>45017</v>
      </c>
      <c r="I277" s="496" t="s">
        <v>7285</v>
      </c>
    </row>
    <row r="278" spans="1:10" s="7" customFormat="1" ht="16.5" thickBot="1" x14ac:dyDescent="0.3">
      <c r="A278" s="483">
        <v>982</v>
      </c>
      <c r="B278" s="529" t="s">
        <v>99</v>
      </c>
      <c r="C278" s="485">
        <v>194400</v>
      </c>
      <c r="D278" s="486">
        <v>0.1</v>
      </c>
      <c r="E278" s="485">
        <v>19440</v>
      </c>
      <c r="F278" s="485">
        <v>213840</v>
      </c>
      <c r="G278" s="530" t="s">
        <v>214</v>
      </c>
      <c r="H278" s="531">
        <v>45047</v>
      </c>
      <c r="I278" s="488"/>
    </row>
    <row r="279" spans="1:10" s="7" customFormat="1" ht="16.5" thickBot="1" x14ac:dyDescent="0.3">
      <c r="A279" s="489">
        <v>983</v>
      </c>
      <c r="B279" s="5" t="s">
        <v>114</v>
      </c>
      <c r="C279" s="10">
        <v>315000</v>
      </c>
      <c r="D279" s="25">
        <v>0.13</v>
      </c>
      <c r="E279" s="10">
        <v>40950</v>
      </c>
      <c r="F279" s="10">
        <v>355950</v>
      </c>
      <c r="G279" s="497" t="s">
        <v>214</v>
      </c>
      <c r="H279" s="504">
        <v>45047</v>
      </c>
      <c r="I279" s="490"/>
    </row>
    <row r="280" spans="1:10" s="7" customFormat="1" ht="16.5" thickBot="1" x14ac:dyDescent="0.3">
      <c r="A280" s="491">
        <v>984</v>
      </c>
      <c r="B280" s="492" t="s">
        <v>119</v>
      </c>
      <c r="C280" s="495">
        <v>290000</v>
      </c>
      <c r="D280" s="494">
        <v>0.13</v>
      </c>
      <c r="E280" s="495">
        <v>37700</v>
      </c>
      <c r="F280" s="495">
        <v>327700</v>
      </c>
      <c r="G280" s="497" t="s">
        <v>214</v>
      </c>
      <c r="H280" s="504">
        <v>45047</v>
      </c>
      <c r="I280" s="496"/>
    </row>
    <row r="281" spans="1:10" s="7" customFormat="1" ht="15.75" x14ac:dyDescent="0.25">
      <c r="A281" s="580"/>
      <c r="B281" s="453"/>
      <c r="C281" s="454"/>
      <c r="D281" s="455"/>
      <c r="E281" s="454"/>
      <c r="F281" s="454"/>
      <c r="G281" s="559"/>
      <c r="H281" s="499"/>
      <c r="I281" s="581"/>
    </row>
    <row r="282" spans="1:10" s="7" customFormat="1" ht="15.75" x14ac:dyDescent="0.25">
      <c r="A282" s="6">
        <v>986</v>
      </c>
      <c r="B282" s="5" t="s">
        <v>106</v>
      </c>
      <c r="C282" s="10">
        <v>933779</v>
      </c>
      <c r="D282" s="25">
        <v>0.13</v>
      </c>
      <c r="E282" s="10">
        <f>D282*C282</f>
        <v>121391.27</v>
      </c>
      <c r="F282" s="10">
        <f>E282+C282</f>
        <v>1055170.27</v>
      </c>
      <c r="G282" s="450" t="s">
        <v>214</v>
      </c>
      <c r="H282" s="498">
        <v>45078</v>
      </c>
      <c r="I282" s="5" t="s">
        <v>7287</v>
      </c>
    </row>
    <row r="283" spans="1:10" s="7" customFormat="1" ht="15.75" x14ac:dyDescent="0.25">
      <c r="A283" s="6">
        <v>987</v>
      </c>
      <c r="B283" s="5" t="s">
        <v>99</v>
      </c>
      <c r="C283" s="10">
        <v>194400</v>
      </c>
      <c r="D283" s="25">
        <v>0.1</v>
      </c>
      <c r="E283" s="10">
        <v>19440</v>
      </c>
      <c r="F283" s="10">
        <f t="shared" ref="F283:F284" si="34">E283+C283</f>
        <v>213840</v>
      </c>
      <c r="G283" s="450" t="s">
        <v>214</v>
      </c>
      <c r="H283" s="498">
        <v>45078</v>
      </c>
      <c r="I283" s="5"/>
    </row>
    <row r="284" spans="1:10" s="7" customFormat="1" ht="15.75" x14ac:dyDescent="0.25">
      <c r="A284" s="6">
        <v>988</v>
      </c>
      <c r="B284" s="5" t="s">
        <v>114</v>
      </c>
      <c r="C284" s="10">
        <v>315000</v>
      </c>
      <c r="D284" s="25">
        <v>0.13</v>
      </c>
      <c r="E284" s="10">
        <f>D284*C284</f>
        <v>40950</v>
      </c>
      <c r="F284" s="10">
        <f t="shared" si="34"/>
        <v>355950</v>
      </c>
      <c r="G284" s="450" t="s">
        <v>214</v>
      </c>
      <c r="H284" s="498">
        <v>45078</v>
      </c>
      <c r="I284" s="5"/>
    </row>
    <row r="285" spans="1:10" s="7" customFormat="1" ht="15.75" x14ac:dyDescent="0.25">
      <c r="A285" s="6">
        <v>989</v>
      </c>
      <c r="B285" s="5" t="s">
        <v>119</v>
      </c>
      <c r="C285" s="548">
        <v>340000</v>
      </c>
      <c r="D285" s="25">
        <v>0.13</v>
      </c>
      <c r="E285" s="10">
        <f>D285*C285</f>
        <v>44200</v>
      </c>
      <c r="F285" s="10">
        <v>327700</v>
      </c>
      <c r="G285" s="450" t="s">
        <v>214</v>
      </c>
      <c r="H285" s="498">
        <v>45078</v>
      </c>
      <c r="I285" s="5" t="s">
        <v>7288</v>
      </c>
    </row>
    <row r="286" spans="1:10" s="7" customFormat="1" ht="15.75" x14ac:dyDescent="0.25">
      <c r="A286" s="6">
        <v>990</v>
      </c>
      <c r="B286" s="5" t="s">
        <v>99</v>
      </c>
      <c r="C286" s="10">
        <v>194400</v>
      </c>
      <c r="D286" s="25">
        <v>0.1</v>
      </c>
      <c r="E286" s="10">
        <v>19440</v>
      </c>
      <c r="F286" s="10">
        <v>213840</v>
      </c>
      <c r="G286" s="450" t="s">
        <v>214</v>
      </c>
      <c r="H286" s="498">
        <v>45078</v>
      </c>
      <c r="I286" s="5"/>
    </row>
    <row r="287" spans="1:10" s="7" customFormat="1" ht="15.75" x14ac:dyDescent="0.25">
      <c r="A287" s="574"/>
      <c r="B287" s="29"/>
      <c r="C287" s="575"/>
      <c r="D287" s="576"/>
      <c r="E287" s="575"/>
      <c r="F287" s="575"/>
      <c r="G287" s="563"/>
      <c r="H287" s="578"/>
      <c r="I287" s="582"/>
    </row>
    <row r="288" spans="1:10" s="7" customFormat="1" ht="15.75" x14ac:dyDescent="0.25">
      <c r="A288" s="6">
        <v>995</v>
      </c>
      <c r="B288" s="5" t="s">
        <v>114</v>
      </c>
      <c r="C288" s="10">
        <v>315000</v>
      </c>
      <c r="D288" s="25">
        <v>0.13</v>
      </c>
      <c r="E288" s="10">
        <f t="shared" ref="E288:E289" si="35">D288*C288</f>
        <v>40950</v>
      </c>
      <c r="F288" s="10">
        <f t="shared" ref="F288:F289" si="36">E288+C288</f>
        <v>355950</v>
      </c>
      <c r="G288" s="450" t="s">
        <v>214</v>
      </c>
      <c r="H288" s="498">
        <v>45108</v>
      </c>
      <c r="I288" s="5"/>
    </row>
    <row r="289" spans="1:10" s="7" customFormat="1" ht="15.75" x14ac:dyDescent="0.25">
      <c r="A289" s="6">
        <v>996</v>
      </c>
      <c r="B289" s="5" t="s">
        <v>119</v>
      </c>
      <c r="C289" s="548">
        <v>340000</v>
      </c>
      <c r="D289" s="25">
        <v>0.13</v>
      </c>
      <c r="E289" s="10">
        <f t="shared" si="35"/>
        <v>44200</v>
      </c>
      <c r="F289" s="10">
        <f t="shared" si="36"/>
        <v>384200</v>
      </c>
      <c r="G289" s="450" t="s">
        <v>214</v>
      </c>
      <c r="H289" s="498">
        <v>45108</v>
      </c>
      <c r="I289" s="5" t="s">
        <v>7318</v>
      </c>
    </row>
    <row r="290" spans="1:10" s="7" customFormat="1" ht="15.75" x14ac:dyDescent="0.25">
      <c r="A290" s="583"/>
      <c r="B290" s="29"/>
      <c r="C290" s="584"/>
      <c r="D290" s="576"/>
      <c r="E290" s="575"/>
      <c r="F290" s="575"/>
      <c r="G290" s="563"/>
      <c r="H290" s="578"/>
      <c r="I290" s="564"/>
    </row>
    <row r="291" spans="1:10" s="7" customFormat="1" ht="15.75" x14ac:dyDescent="0.25">
      <c r="A291" s="6">
        <v>997</v>
      </c>
      <c r="B291" s="5" t="s">
        <v>114</v>
      </c>
      <c r="C291" s="10">
        <v>315000</v>
      </c>
      <c r="D291" s="25">
        <v>0.13</v>
      </c>
      <c r="E291" s="10">
        <f t="shared" ref="E291:E292" si="37">D291*C291</f>
        <v>40950</v>
      </c>
      <c r="F291" s="10">
        <f t="shared" ref="F291" si="38">E291+C291</f>
        <v>355950</v>
      </c>
      <c r="G291" s="450" t="s">
        <v>214</v>
      </c>
      <c r="H291" s="498">
        <v>45139</v>
      </c>
      <c r="I291" s="5"/>
    </row>
    <row r="292" spans="1:10" s="7" customFormat="1" ht="15.75" x14ac:dyDescent="0.25">
      <c r="A292" s="6">
        <v>998</v>
      </c>
      <c r="B292" s="5" t="s">
        <v>119</v>
      </c>
      <c r="C292" s="548">
        <v>340000</v>
      </c>
      <c r="D292" s="25">
        <v>0.13</v>
      </c>
      <c r="E292" s="10">
        <f t="shared" si="37"/>
        <v>44200</v>
      </c>
      <c r="F292" s="10">
        <v>327700</v>
      </c>
      <c r="G292" s="450" t="s">
        <v>214</v>
      </c>
      <c r="H292" s="498">
        <v>45139</v>
      </c>
      <c r="I292" s="5"/>
    </row>
    <row r="293" spans="1:10" s="7" customFormat="1" ht="15.75" x14ac:dyDescent="0.25">
      <c r="A293" s="583"/>
      <c r="B293" s="29"/>
      <c r="C293" s="584"/>
      <c r="D293" s="576"/>
      <c r="E293" s="575"/>
      <c r="F293" s="575"/>
      <c r="G293" s="563"/>
      <c r="H293" s="578"/>
      <c r="I293" s="564"/>
    </row>
    <row r="294" spans="1:10" s="7" customFormat="1" ht="15.75" x14ac:dyDescent="0.25">
      <c r="A294" s="6">
        <v>1001</v>
      </c>
      <c r="B294" s="5" t="s">
        <v>114</v>
      </c>
      <c r="C294" s="10">
        <v>315000</v>
      </c>
      <c r="D294" s="25">
        <v>0.13</v>
      </c>
      <c r="E294" s="10">
        <f>D294*C294</f>
        <v>40950</v>
      </c>
      <c r="F294" s="10">
        <f t="shared" ref="F294:F296" si="39">E294+C294</f>
        <v>355950</v>
      </c>
      <c r="G294" s="450" t="s">
        <v>214</v>
      </c>
      <c r="H294" s="498">
        <v>45170</v>
      </c>
      <c r="I294" s="5"/>
    </row>
    <row r="295" spans="1:10" s="7" customFormat="1" ht="15.75" x14ac:dyDescent="0.25">
      <c r="A295" s="6">
        <v>1002</v>
      </c>
      <c r="B295" s="5" t="s">
        <v>119</v>
      </c>
      <c r="C295" s="10">
        <v>340000</v>
      </c>
      <c r="D295" s="25">
        <v>0.13</v>
      </c>
      <c r="E295" s="10">
        <f>D295*C295</f>
        <v>44200</v>
      </c>
      <c r="F295" s="10">
        <f t="shared" si="39"/>
        <v>384200</v>
      </c>
      <c r="G295" s="450" t="s">
        <v>214</v>
      </c>
      <c r="H295" s="498">
        <v>45170</v>
      </c>
      <c r="I295" s="5"/>
    </row>
    <row r="296" spans="1:10" s="7" customFormat="1" ht="15.75" x14ac:dyDescent="0.25">
      <c r="A296" s="6">
        <v>1003</v>
      </c>
      <c r="B296" s="5" t="s">
        <v>7443</v>
      </c>
      <c r="C296" s="10">
        <v>862254</v>
      </c>
      <c r="D296" s="25">
        <v>0.13</v>
      </c>
      <c r="E296" s="10">
        <f>D296*C296</f>
        <v>112093.02</v>
      </c>
      <c r="F296" s="10">
        <f t="shared" si="39"/>
        <v>974347.02</v>
      </c>
      <c r="G296" s="450"/>
      <c r="H296" s="498">
        <v>45170</v>
      </c>
      <c r="I296" s="5"/>
    </row>
    <row r="297" spans="1:10" s="7" customFormat="1" ht="15.75" x14ac:dyDescent="0.25">
      <c r="A297" s="574"/>
      <c r="B297" s="29"/>
      <c r="C297" s="575"/>
      <c r="D297" s="576"/>
      <c r="E297" s="575"/>
      <c r="F297" s="575"/>
      <c r="G297" s="577"/>
      <c r="H297" s="578"/>
    </row>
    <row r="298" spans="1:10" s="7" customFormat="1" ht="15.75" x14ac:dyDescent="0.25">
      <c r="A298" s="6">
        <v>999</v>
      </c>
      <c r="B298" s="5" t="s">
        <v>99</v>
      </c>
      <c r="C298" s="10">
        <v>194400</v>
      </c>
      <c r="D298" s="25">
        <v>0.1</v>
      </c>
      <c r="E298" s="10">
        <v>19440</v>
      </c>
      <c r="F298" s="10">
        <v>213840</v>
      </c>
      <c r="G298" s="450" t="s">
        <v>214</v>
      </c>
      <c r="H298" s="498">
        <v>45200</v>
      </c>
      <c r="I298" s="589"/>
      <c r="J298" s="590"/>
    </row>
    <row r="299" spans="1:10" s="7" customFormat="1" ht="15.75" x14ac:dyDescent="0.25">
      <c r="A299" s="6">
        <v>1000</v>
      </c>
      <c r="B299" s="5" t="s">
        <v>99</v>
      </c>
      <c r="C299" s="10">
        <v>194400</v>
      </c>
      <c r="D299" s="25">
        <v>0.1</v>
      </c>
      <c r="E299" s="10">
        <v>19440</v>
      </c>
      <c r="F299" s="10">
        <v>213840</v>
      </c>
      <c r="G299" s="450" t="s">
        <v>214</v>
      </c>
      <c r="H299" s="498">
        <v>45200</v>
      </c>
      <c r="I299" s="589"/>
      <c r="J299" s="590"/>
    </row>
    <row r="300" spans="1:10" s="7" customFormat="1" ht="15.75" x14ac:dyDescent="0.25">
      <c r="A300" s="6">
        <v>1004</v>
      </c>
      <c r="B300" s="5" t="s">
        <v>99</v>
      </c>
      <c r="C300" s="10">
        <v>194400</v>
      </c>
      <c r="D300" s="25">
        <v>0.1</v>
      </c>
      <c r="E300" s="10">
        <v>19440</v>
      </c>
      <c r="F300" s="10">
        <v>213840</v>
      </c>
      <c r="G300" s="450" t="s">
        <v>214</v>
      </c>
      <c r="H300" s="498">
        <v>45200</v>
      </c>
      <c r="I300" s="589"/>
      <c r="J300" s="590"/>
    </row>
    <row r="301" spans="1:10" s="7" customFormat="1" ht="15.75" x14ac:dyDescent="0.25">
      <c r="A301" s="6">
        <v>1005</v>
      </c>
      <c r="B301" s="5" t="s">
        <v>114</v>
      </c>
      <c r="C301" s="10">
        <v>315000</v>
      </c>
      <c r="D301" s="25">
        <v>0.13</v>
      </c>
      <c r="E301" s="10">
        <f>D301*C301</f>
        <v>40950</v>
      </c>
      <c r="F301" s="10">
        <f t="shared" ref="F301:F304" si="40">E301+C301</f>
        <v>355950</v>
      </c>
      <c r="G301" s="450" t="s">
        <v>214</v>
      </c>
      <c r="H301" s="498">
        <v>45200</v>
      </c>
      <c r="I301" s="589"/>
      <c r="J301" s="590"/>
    </row>
    <row r="302" spans="1:10" s="7" customFormat="1" ht="15.75" x14ac:dyDescent="0.25">
      <c r="A302" s="6">
        <v>1006</v>
      </c>
      <c r="B302" s="5" t="s">
        <v>119</v>
      </c>
      <c r="C302" s="10">
        <v>340000</v>
      </c>
      <c r="D302" s="25">
        <v>0.13</v>
      </c>
      <c r="E302" s="10">
        <f>D302*C302</f>
        <v>44200</v>
      </c>
      <c r="F302" s="10">
        <f t="shared" si="40"/>
        <v>384200</v>
      </c>
      <c r="G302" s="450" t="s">
        <v>214</v>
      </c>
      <c r="H302" s="498">
        <v>45200</v>
      </c>
      <c r="I302" s="589"/>
      <c r="J302" s="590"/>
    </row>
    <row r="303" spans="1:10" s="7" customFormat="1" ht="15.75" x14ac:dyDescent="0.25">
      <c r="A303" s="6">
        <v>1007</v>
      </c>
      <c r="B303" s="5" t="s">
        <v>7484</v>
      </c>
      <c r="C303" s="588">
        <v>11289817</v>
      </c>
      <c r="D303" s="25">
        <v>0.13</v>
      </c>
      <c r="E303" s="10">
        <f>D303*C303</f>
        <v>1467676.21</v>
      </c>
      <c r="F303" s="588">
        <f t="shared" si="40"/>
        <v>12757493.210000001</v>
      </c>
      <c r="G303" s="450" t="s">
        <v>214</v>
      </c>
      <c r="H303" s="498">
        <v>45200</v>
      </c>
      <c r="J303" s="590"/>
    </row>
    <row r="304" spans="1:10" s="7" customFormat="1" ht="15.75" x14ac:dyDescent="0.25">
      <c r="A304" s="6">
        <v>1008</v>
      </c>
      <c r="B304" s="5" t="s">
        <v>7484</v>
      </c>
      <c r="C304" s="588">
        <v>20962132</v>
      </c>
      <c r="D304" s="25">
        <v>0.13</v>
      </c>
      <c r="E304" s="10">
        <f>D304*C304</f>
        <v>2725077.16</v>
      </c>
      <c r="F304" s="588">
        <f t="shared" si="40"/>
        <v>23687209.16</v>
      </c>
      <c r="G304" s="450" t="s">
        <v>214</v>
      </c>
      <c r="H304" s="498">
        <v>45200</v>
      </c>
      <c r="J304" s="590"/>
    </row>
    <row r="305" spans="1:10" s="7" customFormat="1" ht="15.75" x14ac:dyDescent="0.25">
      <c r="A305" s="31"/>
      <c r="G305" s="31"/>
      <c r="H305" s="31"/>
      <c r="J305" s="590"/>
    </row>
    <row r="306" spans="1:10" s="7" customFormat="1" ht="15.75" x14ac:dyDescent="0.25">
      <c r="A306" s="6">
        <v>1009</v>
      </c>
      <c r="B306" s="5" t="s">
        <v>114</v>
      </c>
      <c r="C306" s="10">
        <v>315000</v>
      </c>
      <c r="D306" s="25">
        <v>0.13</v>
      </c>
      <c r="E306" s="10">
        <f>D306*C306</f>
        <v>40950</v>
      </c>
      <c r="F306" s="10">
        <f t="shared" ref="F306:F308" si="41">E306+C306</f>
        <v>355950</v>
      </c>
      <c r="G306" s="450" t="s">
        <v>214</v>
      </c>
      <c r="H306" s="498">
        <v>45231</v>
      </c>
    </row>
    <row r="307" spans="1:10" s="7" customFormat="1" ht="15.75" x14ac:dyDescent="0.25">
      <c r="A307" s="6">
        <v>1010</v>
      </c>
      <c r="B307" s="5" t="s">
        <v>119</v>
      </c>
      <c r="C307" s="10">
        <v>340000</v>
      </c>
      <c r="D307" s="25">
        <v>0.13</v>
      </c>
      <c r="E307" s="10">
        <f>D307*C307</f>
        <v>44200</v>
      </c>
      <c r="F307" s="10">
        <f t="shared" si="41"/>
        <v>384200</v>
      </c>
      <c r="G307" s="450" t="s">
        <v>214</v>
      </c>
      <c r="H307" s="498">
        <v>45231</v>
      </c>
    </row>
    <row r="308" spans="1:10" s="7" customFormat="1" ht="15.75" x14ac:dyDescent="0.25">
      <c r="A308" s="6">
        <v>1011</v>
      </c>
      <c r="B308" s="5" t="s">
        <v>7443</v>
      </c>
      <c r="C308" s="10">
        <v>151320</v>
      </c>
      <c r="D308" s="25">
        <v>0.13</v>
      </c>
      <c r="E308" s="10">
        <f>D308*C308</f>
        <v>19671.600000000002</v>
      </c>
      <c r="F308" s="10">
        <f t="shared" si="41"/>
        <v>170991.6</v>
      </c>
      <c r="G308" s="450"/>
      <c r="H308" s="498">
        <v>45231</v>
      </c>
      <c r="I308" s="7" t="s">
        <v>7491</v>
      </c>
    </row>
    <row r="309" spans="1:10" s="7" customFormat="1" ht="15.75" x14ac:dyDescent="0.25">
      <c r="A309" s="31"/>
      <c r="G309" s="31"/>
      <c r="H309" s="31"/>
    </row>
    <row r="310" spans="1:10" s="7" customFormat="1" ht="15.75" x14ac:dyDescent="0.25">
      <c r="A310" s="31"/>
      <c r="G310" s="31"/>
      <c r="H310" s="31"/>
    </row>
    <row r="311" spans="1:10" s="7" customFormat="1" ht="15.75" x14ac:dyDescent="0.25">
      <c r="A311" s="6">
        <v>1012</v>
      </c>
      <c r="B311" s="5" t="s">
        <v>114</v>
      </c>
      <c r="C311" s="10">
        <v>315000</v>
      </c>
      <c r="D311" s="25">
        <v>0.13</v>
      </c>
      <c r="E311" s="10">
        <f>D311*C311</f>
        <v>40950</v>
      </c>
      <c r="F311" s="10">
        <f t="shared" ref="F311:F312" si="42">E311+C311</f>
        <v>355950</v>
      </c>
      <c r="G311" s="450" t="s">
        <v>214</v>
      </c>
      <c r="H311" s="498">
        <v>45261</v>
      </c>
      <c r="I311" s="5"/>
    </row>
    <row r="312" spans="1:10" s="7" customFormat="1" ht="15.75" x14ac:dyDescent="0.25">
      <c r="A312" s="6">
        <v>1013</v>
      </c>
      <c r="B312" s="5" t="s">
        <v>119</v>
      </c>
      <c r="C312" s="10">
        <v>340000</v>
      </c>
      <c r="D312" s="25">
        <v>0.13</v>
      </c>
      <c r="E312" s="10">
        <f>D312*C312</f>
        <v>44200</v>
      </c>
      <c r="F312" s="10">
        <f t="shared" si="42"/>
        <v>384200</v>
      </c>
      <c r="G312" s="450" t="s">
        <v>214</v>
      </c>
      <c r="H312" s="498">
        <v>45261</v>
      </c>
      <c r="I312" s="5"/>
    </row>
    <row r="313" spans="1:10" s="7" customFormat="1" ht="15.75" x14ac:dyDescent="0.25">
      <c r="A313" s="6">
        <v>1017</v>
      </c>
      <c r="B313" s="5" t="s">
        <v>64</v>
      </c>
      <c r="C313" s="10">
        <v>115000</v>
      </c>
      <c r="D313" s="25">
        <v>0.13</v>
      </c>
      <c r="E313" s="10">
        <f>D313*C313</f>
        <v>14950</v>
      </c>
      <c r="F313" s="10">
        <f>E313+C313</f>
        <v>129950</v>
      </c>
      <c r="G313" s="450" t="s">
        <v>214</v>
      </c>
      <c r="H313" s="498"/>
      <c r="I313" s="5" t="s">
        <v>7570</v>
      </c>
    </row>
    <row r="314" spans="1:10" s="7" customFormat="1" ht="15.75" x14ac:dyDescent="0.25">
      <c r="A314" s="6">
        <v>1020</v>
      </c>
      <c r="B314" s="5" t="s">
        <v>7530</v>
      </c>
      <c r="C314" s="10">
        <v>166500</v>
      </c>
      <c r="D314" s="25">
        <v>0.13</v>
      </c>
      <c r="E314" s="10">
        <f>D314*C314</f>
        <v>21645</v>
      </c>
      <c r="F314" s="10">
        <f>E314+C314</f>
        <v>188145</v>
      </c>
      <c r="G314" s="450" t="s">
        <v>214</v>
      </c>
      <c r="H314" s="498"/>
      <c r="I314" s="5" t="s">
        <v>7571</v>
      </c>
    </row>
    <row r="315" spans="1:10" s="7" customFormat="1" ht="15.75" x14ac:dyDescent="0.25">
      <c r="A315" s="599" t="s">
        <v>7573</v>
      </c>
      <c r="B315" s="600" t="s">
        <v>7443</v>
      </c>
      <c r="C315" s="601">
        <v>151320</v>
      </c>
      <c r="D315" s="602">
        <v>0.13</v>
      </c>
      <c r="E315" s="601">
        <f>D315*C315</f>
        <v>19671.600000000002</v>
      </c>
      <c r="F315" s="601">
        <f t="shared" ref="F315" si="43">E315+C315</f>
        <v>170991.6</v>
      </c>
      <c r="G315" s="450"/>
      <c r="H315" s="498"/>
      <c r="I315" s="605" t="s">
        <v>7574</v>
      </c>
    </row>
    <row r="316" spans="1:10" s="7" customFormat="1" ht="15.75" x14ac:dyDescent="0.25">
      <c r="A316" s="31"/>
      <c r="G316" s="31"/>
      <c r="H316" s="31"/>
    </row>
    <row r="317" spans="1:10" s="7" customFormat="1" ht="15.75" x14ac:dyDescent="0.25">
      <c r="A317" s="31"/>
      <c r="G317" s="31"/>
      <c r="H317" s="31"/>
    </row>
    <row r="318" spans="1:10" s="7" customFormat="1" ht="15.75" x14ac:dyDescent="0.25">
      <c r="A318" s="6">
        <v>991</v>
      </c>
      <c r="B318" s="5" t="s">
        <v>114</v>
      </c>
      <c r="C318" s="10">
        <v>315000</v>
      </c>
      <c r="D318" s="25">
        <v>0.13</v>
      </c>
      <c r="E318" s="10">
        <f t="shared" ref="E318:E324" si="44">D318*C318</f>
        <v>40950</v>
      </c>
      <c r="F318" s="10">
        <f t="shared" ref="F318:F319" si="45">E318+C318</f>
        <v>355950</v>
      </c>
      <c r="G318" s="450" t="s">
        <v>214</v>
      </c>
      <c r="H318" s="498">
        <v>45292</v>
      </c>
      <c r="I318" s="5"/>
    </row>
    <row r="319" spans="1:10" s="7" customFormat="1" ht="15.75" x14ac:dyDescent="0.25">
      <c r="A319" s="6">
        <v>992</v>
      </c>
      <c r="B319" s="5" t="s">
        <v>119</v>
      </c>
      <c r="C319" s="10">
        <v>340000</v>
      </c>
      <c r="D319" s="25">
        <v>0.13</v>
      </c>
      <c r="E319" s="10">
        <f t="shared" si="44"/>
        <v>44200</v>
      </c>
      <c r="F319" s="10">
        <f t="shared" si="45"/>
        <v>384200</v>
      </c>
      <c r="G319" s="450" t="s">
        <v>214</v>
      </c>
      <c r="H319" s="498">
        <v>45292</v>
      </c>
      <c r="I319" s="5"/>
    </row>
    <row r="320" spans="1:10" s="7" customFormat="1" ht="15.75" x14ac:dyDescent="0.25">
      <c r="A320" s="6">
        <v>1018</v>
      </c>
      <c r="B320" s="5" t="s">
        <v>64</v>
      </c>
      <c r="C320" s="10">
        <v>365000</v>
      </c>
      <c r="D320" s="25">
        <v>0.13</v>
      </c>
      <c r="E320" s="10">
        <f t="shared" si="44"/>
        <v>47450</v>
      </c>
      <c r="F320" s="10">
        <f>E320+C320</f>
        <v>412450</v>
      </c>
      <c r="G320" s="450" t="s">
        <v>214</v>
      </c>
      <c r="H320" s="498">
        <v>45292</v>
      </c>
      <c r="I320" s="5" t="s">
        <v>7583</v>
      </c>
    </row>
    <row r="321" spans="1:10" s="7" customFormat="1" ht="15.75" x14ac:dyDescent="0.25">
      <c r="A321" s="6">
        <v>1021</v>
      </c>
      <c r="B321" s="5" t="s">
        <v>7530</v>
      </c>
      <c r="C321" s="10">
        <v>37500</v>
      </c>
      <c r="D321" s="25">
        <v>0.13</v>
      </c>
      <c r="E321" s="10">
        <f t="shared" si="44"/>
        <v>4875</v>
      </c>
      <c r="F321" s="10">
        <f>E321+C321</f>
        <v>42375</v>
      </c>
      <c r="G321" s="450" t="s">
        <v>214</v>
      </c>
      <c r="H321" s="498">
        <v>45292</v>
      </c>
      <c r="I321" s="5" t="s">
        <v>7595</v>
      </c>
    </row>
    <row r="322" spans="1:10" s="7" customFormat="1" ht="15.75" x14ac:dyDescent="0.25">
      <c r="A322" s="6">
        <v>1022</v>
      </c>
      <c r="B322" s="5" t="s">
        <v>64</v>
      </c>
      <c r="C322" s="10">
        <v>756600</v>
      </c>
      <c r="D322" s="25">
        <v>0.13</v>
      </c>
      <c r="E322" s="10">
        <f t="shared" si="44"/>
        <v>98358</v>
      </c>
      <c r="F322" s="10">
        <f>E322+C322</f>
        <v>854958</v>
      </c>
      <c r="G322" s="450" t="s">
        <v>214</v>
      </c>
      <c r="H322" s="498">
        <v>45292</v>
      </c>
      <c r="I322" s="5" t="s">
        <v>7596</v>
      </c>
    </row>
    <row r="323" spans="1:10" s="7" customFormat="1" ht="15.75" x14ac:dyDescent="0.25">
      <c r="A323" s="6">
        <v>1023</v>
      </c>
      <c r="B323" s="5" t="s">
        <v>64</v>
      </c>
      <c r="C323" s="10">
        <v>242500</v>
      </c>
      <c r="D323" s="25">
        <v>0.13</v>
      </c>
      <c r="E323" s="10">
        <f t="shared" si="44"/>
        <v>31525</v>
      </c>
      <c r="F323" s="10">
        <f>E323+C323</f>
        <v>274025</v>
      </c>
      <c r="G323" s="450" t="s">
        <v>214</v>
      </c>
      <c r="H323" s="498">
        <v>45292</v>
      </c>
      <c r="I323" s="5" t="s">
        <v>7597</v>
      </c>
    </row>
    <row r="324" spans="1:10" s="7" customFormat="1" ht="15.75" x14ac:dyDescent="0.25">
      <c r="A324" s="6">
        <v>1024</v>
      </c>
      <c r="B324" s="5" t="s">
        <v>7484</v>
      </c>
      <c r="C324" s="588">
        <v>10129509</v>
      </c>
      <c r="D324" s="25">
        <v>0.13</v>
      </c>
      <c r="E324" s="10">
        <f t="shared" si="44"/>
        <v>1316836.1700000002</v>
      </c>
      <c r="F324" s="588">
        <f t="shared" ref="F324" si="46">E324+C324</f>
        <v>11446345.17</v>
      </c>
      <c r="G324" s="450" t="s">
        <v>214</v>
      </c>
      <c r="H324" s="498">
        <v>45292</v>
      </c>
      <c r="I324" s="5" t="s">
        <v>7592</v>
      </c>
    </row>
    <row r="326" spans="1:10" s="7" customFormat="1" ht="16.5" thickBot="1" x14ac:dyDescent="0.3">
      <c r="A326" s="598"/>
      <c r="C326" s="610"/>
      <c r="D326" s="557"/>
      <c r="E326" s="558"/>
      <c r="F326" s="610"/>
      <c r="G326" s="577"/>
      <c r="H326" s="594"/>
    </row>
    <row r="327" spans="1:10" s="7" customFormat="1" ht="24" thickBot="1" x14ac:dyDescent="0.3">
      <c r="A327" s="806" t="s">
        <v>7711</v>
      </c>
      <c r="B327" s="807"/>
      <c r="C327" s="807"/>
      <c r="D327" s="807"/>
      <c r="E327" s="807"/>
      <c r="F327" s="807"/>
      <c r="G327" s="807"/>
      <c r="H327" s="808"/>
    </row>
    <row r="328" spans="1:10" s="7" customFormat="1" ht="15.75" x14ac:dyDescent="0.25">
      <c r="A328" s="613"/>
      <c r="C328" s="558"/>
      <c r="D328" s="557"/>
      <c r="E328" s="558">
        <v>4000000</v>
      </c>
      <c r="F328" s="558">
        <f>E328*20%</f>
        <v>800000</v>
      </c>
      <c r="G328" s="577"/>
      <c r="H328" s="594"/>
    </row>
    <row r="329" spans="1:10" s="7" customFormat="1" ht="15.75" x14ac:dyDescent="0.25">
      <c r="A329" s="613"/>
      <c r="C329" s="558"/>
      <c r="D329" s="557"/>
      <c r="E329" s="558">
        <f>C324*70%</f>
        <v>7090656.2999999998</v>
      </c>
      <c r="F329" s="558"/>
      <c r="G329" s="577"/>
      <c r="H329" s="558"/>
    </row>
    <row r="330" spans="1:10" s="7" customFormat="1" ht="15.75" x14ac:dyDescent="0.25">
      <c r="A330" s="613"/>
      <c r="C330" s="558"/>
      <c r="D330" s="557"/>
      <c r="E330" s="558">
        <f>E329*10%</f>
        <v>709065.63</v>
      </c>
      <c r="F330" s="558">
        <f>E329-E330</f>
        <v>6381590.6699999999</v>
      </c>
      <c r="G330" s="614">
        <f>F330*18%</f>
        <v>1148686.3206</v>
      </c>
      <c r="H330" s="558"/>
    </row>
    <row r="331" spans="1:10" s="7" customFormat="1" ht="15.75" x14ac:dyDescent="0.25">
      <c r="A331" s="613"/>
      <c r="C331" s="558"/>
      <c r="D331" s="557"/>
      <c r="E331" s="558"/>
      <c r="F331" s="558"/>
      <c r="G331" s="614"/>
      <c r="H331" s="558"/>
    </row>
    <row r="332" spans="1:10" s="7" customFormat="1" ht="15.75" x14ac:dyDescent="0.25">
      <c r="A332" s="613"/>
      <c r="C332" s="558"/>
      <c r="D332" s="557"/>
      <c r="E332" s="558"/>
      <c r="F332" s="558">
        <f>F330*13%</f>
        <v>829606.78710000007</v>
      </c>
      <c r="G332" s="614">
        <f>G330*5%</f>
        <v>57434.316030000002</v>
      </c>
      <c r="H332" s="558"/>
    </row>
    <row r="333" spans="1:10" s="7" customFormat="1" ht="15.75" x14ac:dyDescent="0.25">
      <c r="A333" s="613"/>
      <c r="C333" s="558"/>
      <c r="D333" s="557"/>
      <c r="E333" s="558"/>
      <c r="F333" s="558">
        <f>E324-F332</f>
        <v>487229.38290000008</v>
      </c>
      <c r="G333" s="614"/>
      <c r="H333" s="558"/>
    </row>
    <row r="334" spans="1:10" s="7" customFormat="1" ht="15.75" x14ac:dyDescent="0.25">
      <c r="A334" s="613"/>
      <c r="C334" s="558">
        <f>C324</f>
        <v>10129509</v>
      </c>
      <c r="D334" s="557"/>
      <c r="E334" s="607" t="s">
        <v>7625</v>
      </c>
      <c r="F334" s="607"/>
      <c r="G334" s="614"/>
      <c r="H334" s="594"/>
    </row>
    <row r="335" spans="1:10" s="7" customFormat="1" ht="15.75" x14ac:dyDescent="0.25">
      <c r="A335" s="613"/>
      <c r="B335" s="615">
        <v>0.7</v>
      </c>
      <c r="C335" s="558">
        <f>C334*70%</f>
        <v>7090656.2999999998</v>
      </c>
      <c r="D335" s="557"/>
      <c r="E335" s="558"/>
      <c r="F335" s="558"/>
      <c r="G335" s="614"/>
      <c r="H335" s="616"/>
      <c r="J335" s="558"/>
    </row>
    <row r="336" spans="1:10" s="7" customFormat="1" ht="15.75" x14ac:dyDescent="0.25">
      <c r="A336" s="613"/>
      <c r="B336" s="617" t="s">
        <v>7622</v>
      </c>
      <c r="C336" s="558">
        <f>C335*10%</f>
        <v>709065.63</v>
      </c>
      <c r="D336" s="557"/>
      <c r="E336" s="608"/>
      <c r="F336" s="608">
        <f>C337</f>
        <v>6381590.6699999999</v>
      </c>
      <c r="G336" s="614"/>
      <c r="H336" s="594"/>
      <c r="J336" s="558"/>
    </row>
    <row r="337" spans="1:10" s="7" customFormat="1" ht="15.75" x14ac:dyDescent="0.25">
      <c r="A337" s="613"/>
      <c r="B337" s="617" t="s">
        <v>7628</v>
      </c>
      <c r="C337" s="558">
        <f>C335-C336</f>
        <v>6381590.6699999999</v>
      </c>
      <c r="D337" s="557"/>
      <c r="E337" s="609">
        <v>0.13</v>
      </c>
      <c r="F337" s="608">
        <f>F336*13%</f>
        <v>829606.78710000007</v>
      </c>
      <c r="G337" s="614"/>
      <c r="H337" s="594"/>
      <c r="J337" s="558"/>
    </row>
    <row r="338" spans="1:10" s="7" customFormat="1" ht="15.75" x14ac:dyDescent="0.25">
      <c r="A338" s="613"/>
      <c r="B338" s="615">
        <v>0.18</v>
      </c>
      <c r="C338" s="558">
        <f>C337*18%</f>
        <v>1148686.3206</v>
      </c>
      <c r="D338" s="557"/>
      <c r="E338" s="608"/>
      <c r="F338" s="608"/>
      <c r="G338" s="614"/>
      <c r="H338" s="594"/>
      <c r="J338" s="558"/>
    </row>
    <row r="339" spans="1:10" s="7" customFormat="1" ht="15.75" x14ac:dyDescent="0.25">
      <c r="A339" s="613"/>
      <c r="B339" s="617" t="s">
        <v>7624</v>
      </c>
      <c r="C339" s="558">
        <f>C337+C338</f>
        <v>7530276.9906000001</v>
      </c>
      <c r="D339" s="557"/>
      <c r="E339" s="609"/>
      <c r="F339" s="608">
        <v>1316836.1700000002</v>
      </c>
      <c r="G339" s="614"/>
      <c r="H339" s="594"/>
      <c r="J339" s="558"/>
    </row>
    <row r="340" spans="1:10" s="7" customFormat="1" ht="15.75" x14ac:dyDescent="0.25">
      <c r="A340" s="613"/>
      <c r="B340" s="617" t="s">
        <v>7629</v>
      </c>
      <c r="C340" s="558">
        <f>C339*4%</f>
        <v>301211.07962400001</v>
      </c>
      <c r="D340" s="557"/>
      <c r="E340" s="608" t="s">
        <v>7626</v>
      </c>
      <c r="F340" s="608">
        <f>F337</f>
        <v>829606.78710000007</v>
      </c>
      <c r="G340" s="614"/>
      <c r="H340" s="594"/>
      <c r="J340" s="558"/>
    </row>
    <row r="341" spans="1:10" s="7" customFormat="1" ht="16.5" thickBot="1" x14ac:dyDescent="0.3">
      <c r="A341" s="618"/>
      <c r="B341" s="619" t="s">
        <v>7623</v>
      </c>
      <c r="C341" s="620">
        <f>C340+C339</f>
        <v>7831488.0702240001</v>
      </c>
      <c r="D341" s="621"/>
      <c r="E341" s="622" t="s">
        <v>7627</v>
      </c>
      <c r="F341" s="622">
        <f>F339-F340</f>
        <v>487229.38290000008</v>
      </c>
      <c r="G341" s="624"/>
      <c r="H341" s="623"/>
      <c r="J341" s="558"/>
    </row>
    <row r="342" spans="1:10" s="7" customFormat="1" ht="15.75" x14ac:dyDescent="0.25">
      <c r="A342" s="598"/>
      <c r="C342" s="558"/>
      <c r="D342" s="557"/>
      <c r="E342" s="558"/>
      <c r="F342" s="558"/>
      <c r="G342" s="606"/>
      <c r="H342" s="594"/>
    </row>
    <row r="343" spans="1:10" s="7" customFormat="1" ht="15.75" x14ac:dyDescent="0.25">
      <c r="A343" s="6"/>
      <c r="B343" s="5"/>
      <c r="C343" s="10"/>
      <c r="D343" s="25"/>
      <c r="E343" s="10"/>
      <c r="F343" s="10"/>
      <c r="G343" s="450"/>
      <c r="H343" s="498"/>
    </row>
    <row r="344" spans="1:10" s="7" customFormat="1" ht="15.75" x14ac:dyDescent="0.25">
      <c r="A344" s="6">
        <v>993</v>
      </c>
      <c r="B344" s="5" t="s">
        <v>99</v>
      </c>
      <c r="C344" s="10">
        <v>186624</v>
      </c>
      <c r="D344" s="25">
        <v>0.1</v>
      </c>
      <c r="E344" s="10">
        <f>D344*C344</f>
        <v>18662.400000000001</v>
      </c>
      <c r="F344" s="10">
        <f>E344+C344</f>
        <v>205286.39999999999</v>
      </c>
      <c r="G344" s="450" t="s">
        <v>214</v>
      </c>
      <c r="H344" s="498">
        <v>45323</v>
      </c>
      <c r="I344" s="5" t="s">
        <v>7621</v>
      </c>
    </row>
    <row r="345" spans="1:10" s="7" customFormat="1" ht="15.75" x14ac:dyDescent="0.25">
      <c r="A345" s="6">
        <v>994</v>
      </c>
      <c r="B345" s="5" t="s">
        <v>99</v>
      </c>
      <c r="C345" s="10">
        <v>256608</v>
      </c>
      <c r="D345" s="25">
        <v>0.1</v>
      </c>
      <c r="E345" s="10">
        <f>D345*C345</f>
        <v>25660.800000000003</v>
      </c>
      <c r="F345" s="10">
        <f>E345+C345</f>
        <v>282268.79999999999</v>
      </c>
      <c r="G345" s="450" t="s">
        <v>214</v>
      </c>
      <c r="H345" s="498">
        <v>45323</v>
      </c>
      <c r="I345" s="5"/>
    </row>
    <row r="346" spans="1:10" s="7" customFormat="1" ht="15.75" x14ac:dyDescent="0.25">
      <c r="A346" s="6">
        <v>1014</v>
      </c>
      <c r="B346" s="5" t="s">
        <v>99</v>
      </c>
      <c r="C346" s="10">
        <v>256608</v>
      </c>
      <c r="D346" s="25">
        <v>0.1</v>
      </c>
      <c r="E346" s="10">
        <f>D346*C346</f>
        <v>25660.800000000003</v>
      </c>
      <c r="F346" s="10">
        <f>E346+C346</f>
        <v>282268.79999999999</v>
      </c>
      <c r="G346" s="450" t="s">
        <v>214</v>
      </c>
      <c r="H346" s="498">
        <v>45323</v>
      </c>
      <c r="I346" s="5"/>
    </row>
    <row r="347" spans="1:10" s="7" customFormat="1" ht="15.75" x14ac:dyDescent="0.25">
      <c r="A347" s="6">
        <v>1015</v>
      </c>
      <c r="B347" s="5" t="s">
        <v>99</v>
      </c>
      <c r="C347" s="10">
        <v>256608</v>
      </c>
      <c r="D347" s="25">
        <v>0.1</v>
      </c>
      <c r="E347" s="10">
        <f>D347*C347</f>
        <v>25660.800000000003</v>
      </c>
      <c r="F347" s="10">
        <f>E347+C347</f>
        <v>282268.79999999999</v>
      </c>
      <c r="G347" s="450" t="s">
        <v>214</v>
      </c>
      <c r="H347" s="498">
        <v>45323</v>
      </c>
      <c r="I347" s="5"/>
    </row>
    <row r="348" spans="1:10" s="7" customFormat="1" ht="15.75" x14ac:dyDescent="0.25">
      <c r="A348" s="6">
        <v>1025</v>
      </c>
      <c r="B348" s="5" t="s">
        <v>99</v>
      </c>
      <c r="C348" s="10">
        <v>256608</v>
      </c>
      <c r="D348" s="25">
        <v>0.1</v>
      </c>
      <c r="E348" s="10">
        <f>D348*C348</f>
        <v>25660.800000000003</v>
      </c>
      <c r="F348" s="10">
        <f>E348+C348</f>
        <v>282268.79999999999</v>
      </c>
      <c r="G348" s="450" t="s">
        <v>214</v>
      </c>
      <c r="H348" s="498">
        <v>45323</v>
      </c>
      <c r="I348" s="5"/>
    </row>
    <row r="349" spans="1:10" s="7" customFormat="1" ht="15.75" x14ac:dyDescent="0.25">
      <c r="A349" s="6">
        <v>1026</v>
      </c>
      <c r="B349" s="5" t="s">
        <v>114</v>
      </c>
      <c r="C349" s="10">
        <v>315000</v>
      </c>
      <c r="D349" s="25">
        <v>0.13</v>
      </c>
      <c r="E349" s="10">
        <f t="shared" ref="E349:E350" si="47">D349*C349</f>
        <v>40950</v>
      </c>
      <c r="F349" s="10">
        <f t="shared" ref="F349:F350" si="48">E349+C349</f>
        <v>355950</v>
      </c>
      <c r="G349" s="450" t="s">
        <v>214</v>
      </c>
      <c r="H349" s="498">
        <v>45323</v>
      </c>
    </row>
    <row r="350" spans="1:10" s="7" customFormat="1" ht="15.75" x14ac:dyDescent="0.25">
      <c r="A350" s="6">
        <v>1027</v>
      </c>
      <c r="B350" s="5" t="s">
        <v>119</v>
      </c>
      <c r="C350" s="10">
        <v>340000</v>
      </c>
      <c r="D350" s="25">
        <v>0.13</v>
      </c>
      <c r="E350" s="10">
        <f t="shared" si="47"/>
        <v>44200</v>
      </c>
      <c r="F350" s="10">
        <f t="shared" si="48"/>
        <v>384200</v>
      </c>
      <c r="G350" s="450" t="s">
        <v>214</v>
      </c>
      <c r="H350" s="498">
        <v>45323</v>
      </c>
    </row>
    <row r="351" spans="1:10" s="7" customFormat="1" ht="15.75" x14ac:dyDescent="0.25">
      <c r="A351" s="597"/>
      <c r="B351" s="5"/>
      <c r="C351" s="10"/>
      <c r="D351" s="25"/>
      <c r="E351" s="10">
        <f>SUM(E344:E350)</f>
        <v>206455.6</v>
      </c>
      <c r="F351" s="10"/>
      <c r="G351" s="450"/>
      <c r="H351" s="498"/>
    </row>
    <row r="352" spans="1:10" s="7" customFormat="1" ht="16.5" thickBot="1" x14ac:dyDescent="0.3">
      <c r="A352" s="580"/>
      <c r="B352" s="453"/>
      <c r="C352" s="454"/>
      <c r="D352" s="455"/>
      <c r="E352" s="454">
        <f>E348+E347+E346+E345+E344</f>
        <v>121305.60000000001</v>
      </c>
      <c r="F352" s="454"/>
      <c r="G352" s="559"/>
      <c r="H352" s="499"/>
    </row>
    <row r="353" spans="1:9" s="7" customFormat="1" ht="24" thickBot="1" x14ac:dyDescent="0.3">
      <c r="A353" s="806" t="s">
        <v>7710</v>
      </c>
      <c r="B353" s="807"/>
      <c r="C353" s="807"/>
      <c r="D353" s="807"/>
      <c r="E353" s="807"/>
      <c r="F353" s="807"/>
      <c r="G353" s="807"/>
      <c r="H353" s="808"/>
    </row>
    <row r="354" spans="1:9" s="7" customFormat="1" ht="15.75" x14ac:dyDescent="0.25">
      <c r="A354" s="625"/>
      <c r="C354" s="558">
        <f>SUM(C344:C352)</f>
        <v>1868056</v>
      </c>
      <c r="D354" s="459"/>
      <c r="E354" s="607" t="s">
        <v>7625</v>
      </c>
      <c r="F354" s="607" t="s">
        <v>7669</v>
      </c>
      <c r="G354" s="612"/>
      <c r="H354" s="626"/>
    </row>
    <row r="355" spans="1:9" s="7" customFormat="1" ht="15.75" x14ac:dyDescent="0.25">
      <c r="A355" s="489"/>
      <c r="B355" s="615">
        <v>0.7</v>
      </c>
      <c r="C355" s="558">
        <f>C354*70%</f>
        <v>1307639.2</v>
      </c>
      <c r="D355" s="25"/>
      <c r="E355" s="558"/>
      <c r="F355" s="558"/>
      <c r="G355" s="450"/>
      <c r="H355" s="627"/>
    </row>
    <row r="356" spans="1:9" s="7" customFormat="1" ht="15.75" x14ac:dyDescent="0.25">
      <c r="A356" s="489"/>
      <c r="B356" s="617" t="s">
        <v>7622</v>
      </c>
      <c r="C356" s="558">
        <f>C355*10%</f>
        <v>130763.92</v>
      </c>
      <c r="D356" s="25"/>
      <c r="E356" s="608"/>
      <c r="F356" s="608">
        <f>C358</f>
        <v>535977</v>
      </c>
      <c r="G356" s="450"/>
      <c r="H356" s="627"/>
    </row>
    <row r="357" spans="1:9" s="7" customFormat="1" ht="15.75" x14ac:dyDescent="0.25">
      <c r="A357" s="489"/>
      <c r="B357" s="617" t="s">
        <v>7670</v>
      </c>
      <c r="C357" s="558">
        <f>C355-C356</f>
        <v>1176875.28</v>
      </c>
      <c r="D357" s="25"/>
      <c r="E357" s="608"/>
      <c r="F357" s="608"/>
      <c r="G357" s="450"/>
      <c r="H357" s="627"/>
    </row>
    <row r="358" spans="1:9" s="7" customFormat="1" ht="15.75" x14ac:dyDescent="0.25">
      <c r="A358" s="489"/>
      <c r="B358" s="617" t="s">
        <v>7628</v>
      </c>
      <c r="C358" s="558">
        <v>535977</v>
      </c>
      <c r="D358" s="25"/>
      <c r="E358" s="609">
        <v>0.13</v>
      </c>
      <c r="F358" s="608">
        <f>F356*13%</f>
        <v>69677.010000000009</v>
      </c>
      <c r="G358" s="450"/>
      <c r="H358" s="627"/>
    </row>
    <row r="359" spans="1:9" s="7" customFormat="1" ht="15.75" x14ac:dyDescent="0.25">
      <c r="A359" s="489"/>
      <c r="B359" s="615">
        <v>0.22</v>
      </c>
      <c r="C359" s="558">
        <f>C358*22%</f>
        <v>117914.94</v>
      </c>
      <c r="D359" s="25"/>
      <c r="E359" s="609" t="s">
        <v>7668</v>
      </c>
      <c r="F359" s="608">
        <v>206455.6</v>
      </c>
      <c r="G359" s="450"/>
      <c r="H359" s="627"/>
    </row>
    <row r="360" spans="1:9" s="7" customFormat="1" ht="15.75" x14ac:dyDescent="0.25">
      <c r="A360" s="489"/>
      <c r="B360" s="617" t="s">
        <v>7624</v>
      </c>
      <c r="C360" s="558">
        <f>C358+C359</f>
        <v>653891.93999999994</v>
      </c>
      <c r="D360" s="25"/>
      <c r="E360" s="609">
        <v>0.8</v>
      </c>
      <c r="F360" s="608">
        <f>F359*80%</f>
        <v>165164.48000000001</v>
      </c>
      <c r="G360" s="450"/>
      <c r="H360" s="627"/>
    </row>
    <row r="361" spans="1:9" s="7" customFormat="1" ht="15.75" x14ac:dyDescent="0.25">
      <c r="A361" s="489"/>
      <c r="B361" s="617"/>
      <c r="C361" s="558"/>
      <c r="D361" s="25"/>
      <c r="E361" s="608" t="s">
        <v>7626</v>
      </c>
      <c r="F361" s="608">
        <f>F358</f>
        <v>69677.010000000009</v>
      </c>
      <c r="G361" s="450"/>
      <c r="H361" s="627"/>
    </row>
    <row r="362" spans="1:9" s="7" customFormat="1" ht="16.5" thickBot="1" x14ac:dyDescent="0.3">
      <c r="A362" s="491"/>
      <c r="B362" s="619"/>
      <c r="C362" s="620"/>
      <c r="D362" s="494"/>
      <c r="E362" s="622" t="s">
        <v>7627</v>
      </c>
      <c r="F362" s="622">
        <f>F360-F361</f>
        <v>95487.47</v>
      </c>
      <c r="G362" s="497"/>
      <c r="H362" s="628"/>
    </row>
    <row r="363" spans="1:9" s="7" customFormat="1" ht="15.75" x14ac:dyDescent="0.25">
      <c r="A363" s="611"/>
      <c r="B363" s="457"/>
      <c r="C363" s="458"/>
      <c r="D363" s="459"/>
      <c r="E363" s="458"/>
      <c r="F363" s="458"/>
      <c r="G363" s="612"/>
      <c r="H363" s="500"/>
    </row>
    <row r="364" spans="1:9" s="7" customFormat="1" ht="15.75" x14ac:dyDescent="0.25">
      <c r="A364" s="6">
        <v>1028</v>
      </c>
      <c r="B364" s="5" t="s">
        <v>99</v>
      </c>
      <c r="C364" s="10">
        <v>256608</v>
      </c>
      <c r="D364" s="25">
        <v>0.1</v>
      </c>
      <c r="E364" s="10">
        <f>D364*C364</f>
        <v>25660.800000000003</v>
      </c>
      <c r="F364" s="10">
        <f>E364+C364</f>
        <v>282268.79999999999</v>
      </c>
      <c r="G364" s="450" t="s">
        <v>7168</v>
      </c>
      <c r="H364" s="498">
        <v>45352</v>
      </c>
    </row>
    <row r="365" spans="1:9" ht="15.75" x14ac:dyDescent="0.25">
      <c r="A365" s="6">
        <v>1029</v>
      </c>
      <c r="B365" s="5" t="s">
        <v>114</v>
      </c>
      <c r="C365" s="10">
        <v>315000</v>
      </c>
      <c r="D365" s="25">
        <v>0.13</v>
      </c>
      <c r="E365" s="10">
        <f t="shared" ref="E365:E366" si="49">D365*C365</f>
        <v>40950</v>
      </c>
      <c r="F365" s="10">
        <f t="shared" ref="F365:F369" si="50">E365+C365</f>
        <v>355950</v>
      </c>
      <c r="G365" s="450" t="s">
        <v>7168</v>
      </c>
      <c r="H365" s="498">
        <v>45352</v>
      </c>
    </row>
    <row r="366" spans="1:9" s="7" customFormat="1" ht="15.75" x14ac:dyDescent="0.25">
      <c r="A366" s="6">
        <v>1030</v>
      </c>
      <c r="B366" s="5" t="s">
        <v>119</v>
      </c>
      <c r="C366" s="10">
        <v>340000</v>
      </c>
      <c r="D366" s="25">
        <v>0.13</v>
      </c>
      <c r="E366" s="10">
        <f t="shared" si="49"/>
        <v>44200</v>
      </c>
      <c r="F366" s="10">
        <f t="shared" si="50"/>
        <v>384200</v>
      </c>
      <c r="G366" s="450" t="s">
        <v>214</v>
      </c>
      <c r="H366" s="498">
        <v>45352</v>
      </c>
    </row>
    <row r="367" spans="1:9" s="7" customFormat="1" ht="15.75" x14ac:dyDescent="0.25">
      <c r="A367" s="6">
        <v>1031</v>
      </c>
      <c r="B367" s="5" t="s">
        <v>7443</v>
      </c>
      <c r="C367" s="10">
        <v>1037685</v>
      </c>
      <c r="D367" s="25">
        <v>0.13</v>
      </c>
      <c r="E367" s="10">
        <f>D367*C367</f>
        <v>134899.05000000002</v>
      </c>
      <c r="F367" s="10">
        <f t="shared" si="50"/>
        <v>1172584.05</v>
      </c>
      <c r="G367" s="450" t="s">
        <v>214</v>
      </c>
      <c r="H367" s="498">
        <v>45352</v>
      </c>
      <c r="I367" s="7" t="s">
        <v>7714</v>
      </c>
    </row>
    <row r="368" spans="1:9" s="7" customFormat="1" ht="15.75" x14ac:dyDescent="0.25">
      <c r="A368" s="629" t="s">
        <v>66</v>
      </c>
      <c r="B368" s="5" t="s">
        <v>7642</v>
      </c>
      <c r="C368" s="10">
        <v>1960000</v>
      </c>
      <c r="D368" s="25">
        <v>0.13</v>
      </c>
      <c r="E368" s="10">
        <f>D368*C368</f>
        <v>254800</v>
      </c>
      <c r="F368" s="10">
        <f t="shared" si="50"/>
        <v>2214800</v>
      </c>
      <c r="G368" s="450"/>
      <c r="H368" s="498">
        <v>45352</v>
      </c>
    </row>
    <row r="369" spans="1:10" s="7" customFormat="1" ht="15.75" x14ac:dyDescent="0.25">
      <c r="A369" s="629" t="s">
        <v>16</v>
      </c>
      <c r="B369" s="5" t="s">
        <v>7642</v>
      </c>
      <c r="C369" s="10">
        <v>1960000</v>
      </c>
      <c r="D369" s="25">
        <v>0.13</v>
      </c>
      <c r="E369" s="10">
        <f>D369*C369</f>
        <v>254800</v>
      </c>
      <c r="F369" s="10">
        <f t="shared" si="50"/>
        <v>2214800</v>
      </c>
      <c r="G369" s="450"/>
      <c r="H369" s="498">
        <v>45352</v>
      </c>
    </row>
    <row r="370" spans="1:10" s="7" customFormat="1" ht="16.5" thickBot="1" x14ac:dyDescent="0.3">
      <c r="A370" s="597"/>
      <c r="B370" s="5"/>
      <c r="C370" s="10"/>
      <c r="D370" s="25"/>
      <c r="E370" s="10">
        <f>SUM(E364:E369)</f>
        <v>755309.85000000009</v>
      </c>
      <c r="F370" s="10"/>
      <c r="G370" s="450"/>
      <c r="H370" s="498"/>
    </row>
    <row r="371" spans="1:10" s="7" customFormat="1" ht="24" thickBot="1" x14ac:dyDescent="0.3">
      <c r="A371" s="806" t="s">
        <v>7751</v>
      </c>
      <c r="B371" s="807"/>
      <c r="C371" s="807"/>
      <c r="D371" s="807"/>
      <c r="E371" s="807"/>
      <c r="F371" s="807"/>
      <c r="G371" s="807"/>
      <c r="H371" s="808"/>
    </row>
    <row r="372" spans="1:10" s="7" customFormat="1" ht="15.75" x14ac:dyDescent="0.25">
      <c r="A372" s="625"/>
      <c r="C372" s="558">
        <f>SUM(C368:C370)</f>
        <v>3920000</v>
      </c>
      <c r="D372" s="459"/>
      <c r="E372" s="607" t="s">
        <v>7625</v>
      </c>
      <c r="F372" s="607" t="s">
        <v>7669</v>
      </c>
      <c r="G372" s="612"/>
      <c r="H372" s="626"/>
    </row>
    <row r="373" spans="1:10" s="7" customFormat="1" ht="15.75" x14ac:dyDescent="0.25">
      <c r="A373" s="489"/>
      <c r="B373" s="617" t="s">
        <v>7760</v>
      </c>
      <c r="C373" s="558">
        <f>C372*60%</f>
        <v>2352000</v>
      </c>
      <c r="D373" s="25"/>
      <c r="E373" s="558"/>
      <c r="F373" s="558"/>
      <c r="G373" s="450"/>
      <c r="H373" s="627"/>
    </row>
    <row r="374" spans="1:10" s="7" customFormat="1" ht="15.75" x14ac:dyDescent="0.25">
      <c r="A374" s="489"/>
      <c r="B374" s="617" t="s">
        <v>7759</v>
      </c>
      <c r="C374" s="558">
        <f>C372*40%</f>
        <v>1568000</v>
      </c>
      <c r="D374" s="25"/>
      <c r="E374" s="608"/>
      <c r="F374" s="608">
        <f>C377</f>
        <v>2352000</v>
      </c>
      <c r="G374" s="450"/>
      <c r="H374" s="627"/>
    </row>
    <row r="375" spans="1:10" s="7" customFormat="1" ht="15.75" x14ac:dyDescent="0.25">
      <c r="A375" s="489"/>
      <c r="B375" s="617"/>
      <c r="C375" s="558"/>
      <c r="D375" s="25"/>
      <c r="E375" s="608"/>
      <c r="F375" s="608"/>
      <c r="G375" s="450"/>
      <c r="H375" s="627"/>
    </row>
    <row r="376" spans="1:10" s="7" customFormat="1" ht="15.75" x14ac:dyDescent="0.25">
      <c r="A376" s="489"/>
      <c r="B376" s="617" t="s">
        <v>7670</v>
      </c>
      <c r="C376" s="558">
        <v>2352000</v>
      </c>
      <c r="D376" s="25"/>
      <c r="E376" s="608"/>
      <c r="F376" s="608"/>
      <c r="G376" s="450"/>
      <c r="H376" s="627"/>
    </row>
    <row r="377" spans="1:10" s="7" customFormat="1" ht="15.75" x14ac:dyDescent="0.25">
      <c r="A377" s="489"/>
      <c r="B377" s="617" t="s">
        <v>7628</v>
      </c>
      <c r="C377" s="558">
        <f>C376</f>
        <v>2352000</v>
      </c>
      <c r="D377" s="25"/>
      <c r="E377" s="609">
        <v>0.13</v>
      </c>
      <c r="F377" s="608">
        <f>F374*13%</f>
        <v>305760</v>
      </c>
      <c r="G377" s="450"/>
      <c r="H377" s="627"/>
    </row>
    <row r="378" spans="1:10" s="7" customFormat="1" ht="15.75" x14ac:dyDescent="0.25">
      <c r="A378" s="489"/>
      <c r="B378" s="615">
        <v>0.22</v>
      </c>
      <c r="C378" s="558">
        <f>C377*22%</f>
        <v>517440</v>
      </c>
      <c r="D378" s="25"/>
      <c r="E378" s="609" t="s">
        <v>7668</v>
      </c>
      <c r="F378" s="608">
        <v>755309.85</v>
      </c>
      <c r="G378" s="450"/>
      <c r="H378" s="627"/>
    </row>
    <row r="379" spans="1:10" s="7" customFormat="1" ht="15.75" x14ac:dyDescent="0.25">
      <c r="A379" s="489"/>
      <c r="B379" s="617" t="s">
        <v>7624</v>
      </c>
      <c r="C379" s="558">
        <f>C377+C378</f>
        <v>2869440</v>
      </c>
      <c r="D379" s="25"/>
      <c r="E379" s="609">
        <v>0.8</v>
      </c>
      <c r="F379" s="608">
        <f>F378*80%</f>
        <v>604247.88</v>
      </c>
      <c r="G379" s="450"/>
      <c r="H379" s="627"/>
    </row>
    <row r="380" spans="1:10" s="7" customFormat="1" ht="15.75" x14ac:dyDescent="0.25">
      <c r="A380" s="489"/>
      <c r="B380" s="617"/>
      <c r="C380" s="558"/>
      <c r="D380" s="25"/>
      <c r="E380" s="608" t="s">
        <v>7626</v>
      </c>
      <c r="F380" s="608">
        <f>F377</f>
        <v>305760</v>
      </c>
      <c r="G380" s="450"/>
      <c r="H380" s="627"/>
    </row>
    <row r="381" spans="1:10" s="7" customFormat="1" ht="15.75" x14ac:dyDescent="0.25">
      <c r="A381" s="634"/>
      <c r="B381" s="617"/>
      <c r="C381" s="558"/>
      <c r="D381" s="455"/>
      <c r="E381" s="608" t="s">
        <v>7627</v>
      </c>
      <c r="F381" s="608">
        <f>F379-F380</f>
        <v>298487.88</v>
      </c>
      <c r="G381" s="635">
        <f>E370-F381</f>
        <v>456821.97000000009</v>
      </c>
      <c r="H381" s="636"/>
      <c r="J381" s="632" t="e">
        <f>#REF!-#REF!</f>
        <v>#REF!</v>
      </c>
    </row>
    <row r="382" spans="1:10" s="7" customFormat="1" ht="16.5" thickBot="1" x14ac:dyDescent="0.3">
      <c r="A382" s="613"/>
      <c r="B382" s="617"/>
      <c r="C382" s="558"/>
      <c r="D382" s="557"/>
      <c r="E382" s="608"/>
      <c r="F382" s="608"/>
      <c r="G382" s="637"/>
      <c r="H382" s="638"/>
      <c r="J382" s="632"/>
    </row>
    <row r="383" spans="1:10" s="7" customFormat="1" ht="15.75" x14ac:dyDescent="0.25">
      <c r="A383" s="639"/>
      <c r="B383" s="640"/>
      <c r="C383" s="641"/>
      <c r="D383" s="642"/>
      <c r="E383" s="641"/>
      <c r="F383" s="641"/>
      <c r="G383" s="643"/>
      <c r="H383" s="644"/>
    </row>
    <row r="384" spans="1:10" s="7" customFormat="1" ht="28.5" x14ac:dyDescent="0.25">
      <c r="A384" s="804" t="s">
        <v>7914</v>
      </c>
      <c r="B384" s="805"/>
      <c r="C384" s="805"/>
      <c r="D384" s="805"/>
      <c r="E384" s="805"/>
      <c r="F384" s="805"/>
      <c r="G384" s="805"/>
      <c r="H384" s="651"/>
    </row>
    <row r="385" spans="1:9" s="7" customFormat="1" ht="28.5" x14ac:dyDescent="0.25">
      <c r="A385" s="804"/>
      <c r="B385" s="805"/>
      <c r="C385" s="805"/>
      <c r="D385" s="805"/>
      <c r="E385" s="805"/>
      <c r="F385" s="805"/>
      <c r="G385" s="805"/>
      <c r="H385" s="651"/>
    </row>
    <row r="386" spans="1:9" s="7" customFormat="1" ht="15.75" x14ac:dyDescent="0.25">
      <c r="A386" s="679">
        <v>1032</v>
      </c>
      <c r="B386" s="673" t="s">
        <v>119</v>
      </c>
      <c r="C386" s="674">
        <v>340000</v>
      </c>
      <c r="D386" s="675">
        <v>0.13</v>
      </c>
      <c r="E386" s="674">
        <f t="shared" ref="E386:E387" si="51">D386*C386</f>
        <v>44200</v>
      </c>
      <c r="F386" s="674">
        <f t="shared" ref="F386:F387" si="52">E386+C386</f>
        <v>384200</v>
      </c>
      <c r="G386" s="676" t="s">
        <v>7168</v>
      </c>
      <c r="H386" s="680">
        <v>45383</v>
      </c>
    </row>
    <row r="387" spans="1:9" s="7" customFormat="1" ht="15.75" x14ac:dyDescent="0.25">
      <c r="A387" s="679">
        <v>1033</v>
      </c>
      <c r="B387" s="673" t="s">
        <v>114</v>
      </c>
      <c r="C387" s="674">
        <v>315000</v>
      </c>
      <c r="D387" s="675">
        <v>0.13</v>
      </c>
      <c r="E387" s="674">
        <f t="shared" si="51"/>
        <v>40950</v>
      </c>
      <c r="F387" s="674">
        <f t="shared" si="52"/>
        <v>355950</v>
      </c>
      <c r="G387" s="676" t="s">
        <v>7168</v>
      </c>
      <c r="H387" s="680">
        <v>45383</v>
      </c>
    </row>
    <row r="388" spans="1:9" s="7" customFormat="1" ht="16.5" thickBot="1" x14ac:dyDescent="0.3">
      <c r="A388" s="681">
        <v>1034</v>
      </c>
      <c r="B388" s="689" t="s">
        <v>99</v>
      </c>
      <c r="C388" s="690">
        <v>256608</v>
      </c>
      <c r="D388" s="682">
        <v>0.1</v>
      </c>
      <c r="E388" s="690">
        <f>D388*C388</f>
        <v>25660.800000000003</v>
      </c>
      <c r="F388" s="690">
        <f>E388+C388</f>
        <v>282268.79999999999</v>
      </c>
      <c r="G388" s="691" t="s">
        <v>7168</v>
      </c>
      <c r="H388" s="683">
        <v>45383</v>
      </c>
    </row>
    <row r="389" spans="1:9" x14ac:dyDescent="0.25">
      <c r="A389" s="652"/>
      <c r="B389" s="653"/>
      <c r="C389" s="653"/>
      <c r="D389" s="653"/>
      <c r="E389" s="653"/>
      <c r="F389" s="653"/>
      <c r="G389" s="654"/>
      <c r="H389" s="655"/>
    </row>
    <row r="390" spans="1:9" ht="15.75" thickBot="1" x14ac:dyDescent="0.3">
      <c r="A390" s="652"/>
      <c r="B390" s="653"/>
      <c r="C390" s="653"/>
      <c r="D390" s="653"/>
      <c r="E390" s="653"/>
      <c r="F390" s="653"/>
      <c r="G390" s="654"/>
      <c r="H390" s="655"/>
    </row>
    <row r="391" spans="1:9" s="7" customFormat="1" ht="28.5" x14ac:dyDescent="0.25">
      <c r="A391" s="798" t="s">
        <v>7914</v>
      </c>
      <c r="B391" s="799"/>
      <c r="C391" s="799"/>
      <c r="D391" s="799"/>
      <c r="E391" s="799"/>
      <c r="F391" s="799"/>
      <c r="G391" s="799"/>
      <c r="H391" s="644"/>
    </row>
    <row r="392" spans="1:9" s="7" customFormat="1" ht="15.75" x14ac:dyDescent="0.25">
      <c r="A392" s="645"/>
      <c r="B392" s="646"/>
      <c r="C392" s="647"/>
      <c r="D392" s="648"/>
      <c r="E392" s="647"/>
      <c r="F392" s="647"/>
      <c r="G392" s="650"/>
      <c r="H392" s="651"/>
    </row>
    <row r="393" spans="1:9" s="7" customFormat="1" ht="15.75" x14ac:dyDescent="0.25">
      <c r="A393" s="679">
        <v>1035</v>
      </c>
      <c r="B393" s="673" t="s">
        <v>119</v>
      </c>
      <c r="C393" s="674">
        <v>340000</v>
      </c>
      <c r="D393" s="675">
        <v>0.13</v>
      </c>
      <c r="E393" s="674">
        <f t="shared" ref="E393:E394" si="53">D393*C393</f>
        <v>44200</v>
      </c>
      <c r="F393" s="674">
        <f t="shared" ref="F393:F394" si="54">E393+C393</f>
        <v>384200</v>
      </c>
      <c r="G393" s="676" t="s">
        <v>7168</v>
      </c>
      <c r="H393" s="680">
        <v>45413</v>
      </c>
    </row>
    <row r="394" spans="1:9" s="7" customFormat="1" ht="15.75" x14ac:dyDescent="0.25">
      <c r="A394" s="679">
        <v>1036</v>
      </c>
      <c r="B394" s="673" t="s">
        <v>114</v>
      </c>
      <c r="C394" s="674">
        <v>315000</v>
      </c>
      <c r="D394" s="675">
        <v>0.13</v>
      </c>
      <c r="E394" s="674">
        <f t="shared" si="53"/>
        <v>40950</v>
      </c>
      <c r="F394" s="674">
        <f t="shared" si="54"/>
        <v>355950</v>
      </c>
      <c r="G394" s="676" t="s">
        <v>7168</v>
      </c>
      <c r="H394" s="680">
        <v>45413</v>
      </c>
    </row>
    <row r="395" spans="1:9" s="7" customFormat="1" ht="15.75" x14ac:dyDescent="0.25">
      <c r="A395" s="679">
        <v>1037</v>
      </c>
      <c r="B395" s="673" t="s">
        <v>99</v>
      </c>
      <c r="C395" s="674">
        <v>256608</v>
      </c>
      <c r="D395" s="675">
        <v>0.1</v>
      </c>
      <c r="E395" s="674">
        <f>D395*C395</f>
        <v>25660.800000000003</v>
      </c>
      <c r="F395" s="674">
        <f>E395+C395</f>
        <v>282268.79999999999</v>
      </c>
      <c r="G395" s="676" t="s">
        <v>7168</v>
      </c>
      <c r="H395" s="680">
        <v>45413</v>
      </c>
    </row>
    <row r="396" spans="1:9" s="7" customFormat="1" ht="15.75" x14ac:dyDescent="0.25">
      <c r="A396" s="679">
        <v>1038</v>
      </c>
      <c r="B396" s="673" t="s">
        <v>7484</v>
      </c>
      <c r="C396" s="678">
        <v>10190075</v>
      </c>
      <c r="D396" s="675">
        <v>0.13</v>
      </c>
      <c r="E396" s="674">
        <f t="shared" ref="E396" si="55">D396*C396</f>
        <v>1324709.75</v>
      </c>
      <c r="F396" s="678">
        <f t="shared" ref="F396:F397" si="56">E396+C396</f>
        <v>11514784.75</v>
      </c>
      <c r="G396" s="676" t="s">
        <v>7168</v>
      </c>
      <c r="H396" s="680">
        <v>45413</v>
      </c>
      <c r="I396" s="7" t="s">
        <v>7797</v>
      </c>
    </row>
    <row r="397" spans="1:9" s="7" customFormat="1" ht="15.75" x14ac:dyDescent="0.25">
      <c r="A397" s="679">
        <v>1039</v>
      </c>
      <c r="B397" s="673" t="s">
        <v>7443</v>
      </c>
      <c r="C397" s="674">
        <v>3174882.9</v>
      </c>
      <c r="D397" s="675">
        <v>0.13</v>
      </c>
      <c r="E397" s="674">
        <f>D397*C397</f>
        <v>412734.777</v>
      </c>
      <c r="F397" s="674">
        <f t="shared" si="56"/>
        <v>3587617.6770000001</v>
      </c>
      <c r="G397" s="676"/>
      <c r="H397" s="680"/>
      <c r="I397" s="7" t="s">
        <v>7808</v>
      </c>
    </row>
    <row r="398" spans="1:9" s="7" customFormat="1" ht="15.75" x14ac:dyDescent="0.25">
      <c r="A398" s="645"/>
      <c r="B398" s="646"/>
      <c r="C398" s="647"/>
      <c r="D398" s="648"/>
      <c r="E398" s="647"/>
      <c r="F398" s="647"/>
      <c r="G398" s="656"/>
      <c r="H398" s="651"/>
    </row>
    <row r="399" spans="1:9" s="7" customFormat="1" ht="23.25" x14ac:dyDescent="0.25">
      <c r="A399" s="801" t="s">
        <v>7798</v>
      </c>
      <c r="B399" s="802"/>
      <c r="C399" s="802"/>
      <c r="D399" s="802"/>
      <c r="E399" s="802"/>
      <c r="F399" s="802"/>
      <c r="G399" s="802"/>
      <c r="H399" s="803"/>
    </row>
    <row r="400" spans="1:9" s="7" customFormat="1" ht="15.75" x14ac:dyDescent="0.25">
      <c r="A400" s="645"/>
      <c r="B400" s="646"/>
      <c r="C400" s="647">
        <f>C396</f>
        <v>10190075</v>
      </c>
      <c r="D400" s="648"/>
      <c r="E400" s="657" t="s">
        <v>7625</v>
      </c>
      <c r="F400" s="657" t="s">
        <v>7669</v>
      </c>
      <c r="G400" s="650"/>
      <c r="H400" s="651"/>
    </row>
    <row r="401" spans="1:9" s="7" customFormat="1" ht="15.75" x14ac:dyDescent="0.25">
      <c r="A401" s="645"/>
      <c r="B401" s="658" t="s">
        <v>7760</v>
      </c>
      <c r="C401" s="647">
        <f>C400*60%</f>
        <v>6114045</v>
      </c>
      <c r="D401" s="648"/>
      <c r="E401" s="647"/>
      <c r="F401" s="647"/>
      <c r="G401" s="650" t="s">
        <v>7668</v>
      </c>
      <c r="H401" s="659">
        <f>SUM(E393:E397)</f>
        <v>1848255.327</v>
      </c>
    </row>
    <row r="402" spans="1:9" s="7" customFormat="1" ht="15.75" x14ac:dyDescent="0.25">
      <c r="A402" s="645"/>
      <c r="B402" s="658" t="s">
        <v>7759</v>
      </c>
      <c r="C402" s="647">
        <f>C400*40%</f>
        <v>4076030</v>
      </c>
      <c r="D402" s="648"/>
      <c r="E402" s="660"/>
      <c r="F402" s="660">
        <f>C405</f>
        <v>6114045</v>
      </c>
      <c r="G402" s="661">
        <v>0.8</v>
      </c>
      <c r="H402" s="662">
        <f>H401*80%</f>
        <v>1478604.2616000001</v>
      </c>
    </row>
    <row r="403" spans="1:9" s="7" customFormat="1" ht="15.75" x14ac:dyDescent="0.25">
      <c r="A403" s="645"/>
      <c r="B403" s="658"/>
      <c r="C403" s="647"/>
      <c r="D403" s="648"/>
      <c r="E403" s="663">
        <v>0.13</v>
      </c>
      <c r="F403" s="660">
        <f>F402*13%</f>
        <v>794825.85</v>
      </c>
      <c r="G403" s="650"/>
      <c r="H403" s="651"/>
      <c r="I403" s="633"/>
    </row>
    <row r="404" spans="1:9" s="7" customFormat="1" ht="15.75" x14ac:dyDescent="0.25">
      <c r="A404" s="645"/>
      <c r="B404" s="658" t="s">
        <v>7670</v>
      </c>
      <c r="C404" s="647">
        <f>C401</f>
        <v>6114045</v>
      </c>
      <c r="D404" s="648"/>
      <c r="E404" s="660"/>
      <c r="F404" s="660"/>
      <c r="G404" s="650" t="s">
        <v>7888</v>
      </c>
      <c r="H404" s="659">
        <f>F403</f>
        <v>794825.85</v>
      </c>
    </row>
    <row r="405" spans="1:9" s="7" customFormat="1" ht="15.75" x14ac:dyDescent="0.25">
      <c r="A405" s="645"/>
      <c r="B405" s="658" t="s">
        <v>7628</v>
      </c>
      <c r="C405" s="647">
        <f>C404</f>
        <v>6114045</v>
      </c>
      <c r="D405" s="648"/>
      <c r="E405" s="663"/>
      <c r="F405" s="660"/>
      <c r="G405" s="650" t="s">
        <v>7889</v>
      </c>
      <c r="H405" s="659">
        <f>H402-H404</f>
        <v>683778.41160000011</v>
      </c>
    </row>
    <row r="406" spans="1:9" s="7" customFormat="1" ht="15.75" x14ac:dyDescent="0.25">
      <c r="A406" s="645"/>
      <c r="B406" s="664">
        <v>0.22</v>
      </c>
      <c r="C406" s="647">
        <f>C405*22%</f>
        <v>1345089.9</v>
      </c>
      <c r="D406" s="648"/>
      <c r="E406" s="663"/>
      <c r="F406" s="660"/>
      <c r="G406" s="650"/>
      <c r="H406" s="651"/>
    </row>
    <row r="407" spans="1:9" s="7" customFormat="1" ht="16.5" thickBot="1" x14ac:dyDescent="0.3">
      <c r="A407" s="665"/>
      <c r="B407" s="666"/>
      <c r="C407" s="667"/>
      <c r="D407" s="668"/>
      <c r="E407" s="669"/>
      <c r="F407" s="669"/>
      <c r="G407" s="670"/>
      <c r="H407" s="671"/>
    </row>
    <row r="408" spans="1:9" s="646" customFormat="1" ht="15.75" x14ac:dyDescent="0.25">
      <c r="A408" s="684"/>
      <c r="C408" s="647"/>
      <c r="D408" s="648"/>
      <c r="E408" s="647"/>
      <c r="F408" s="647"/>
      <c r="G408" s="650"/>
      <c r="H408" s="649"/>
    </row>
    <row r="409" spans="1:9" s="646" customFormat="1" ht="15.75" x14ac:dyDescent="0.25">
      <c r="A409" s="684"/>
      <c r="C409" s="647"/>
      <c r="D409" s="648"/>
      <c r="E409" s="647"/>
      <c r="F409" s="647"/>
      <c r="G409" s="650"/>
      <c r="H409" s="649"/>
    </row>
    <row r="410" spans="1:9" s="7" customFormat="1" ht="28.5" x14ac:dyDescent="0.25">
      <c r="A410" s="804" t="s">
        <v>7855</v>
      </c>
      <c r="B410" s="805"/>
      <c r="C410" s="805"/>
      <c r="D410" s="805"/>
      <c r="E410" s="805"/>
      <c r="F410" s="805"/>
      <c r="G410" s="805"/>
      <c r="H410" s="651"/>
    </row>
    <row r="411" spans="1:9" s="7" customFormat="1" ht="15.75" x14ac:dyDescent="0.25">
      <c r="A411" s="645"/>
      <c r="B411" s="646"/>
      <c r="C411" s="647"/>
      <c r="D411" s="648"/>
      <c r="E411" s="647"/>
      <c r="F411" s="647"/>
      <c r="G411" s="650"/>
      <c r="H411" s="651"/>
    </row>
    <row r="412" spans="1:9" s="7" customFormat="1" ht="15.75" x14ac:dyDescent="0.25">
      <c r="A412" s="677">
        <v>1040</v>
      </c>
      <c r="B412" s="673" t="s">
        <v>119</v>
      </c>
      <c r="C412" s="674">
        <v>340000</v>
      </c>
      <c r="D412" s="675">
        <v>0.13</v>
      </c>
      <c r="E412" s="674">
        <f t="shared" ref="E412:E413" si="57">D412*C412</f>
        <v>44200</v>
      </c>
      <c r="F412" s="674">
        <f t="shared" ref="F412:F413" si="58">E412+C412</f>
        <v>384200</v>
      </c>
      <c r="G412" s="676" t="s">
        <v>214</v>
      </c>
      <c r="H412" s="672">
        <v>45444</v>
      </c>
    </row>
    <row r="413" spans="1:9" s="7" customFormat="1" ht="15.75" x14ac:dyDescent="0.25">
      <c r="A413" s="677">
        <v>1041</v>
      </c>
      <c r="B413" s="673" t="s">
        <v>114</v>
      </c>
      <c r="C413" s="674">
        <v>315000</v>
      </c>
      <c r="D413" s="675">
        <v>0.13</v>
      </c>
      <c r="E413" s="674">
        <f t="shared" si="57"/>
        <v>40950</v>
      </c>
      <c r="F413" s="674">
        <f t="shared" si="58"/>
        <v>355950</v>
      </c>
      <c r="G413" s="676" t="s">
        <v>7168</v>
      </c>
      <c r="H413" s="672">
        <v>45444</v>
      </c>
    </row>
    <row r="414" spans="1:9" s="7" customFormat="1" ht="15.75" x14ac:dyDescent="0.25">
      <c r="A414" s="677">
        <v>1042</v>
      </c>
      <c r="B414" s="673" t="s">
        <v>99</v>
      </c>
      <c r="C414" s="674">
        <v>256608</v>
      </c>
      <c r="D414" s="675">
        <v>0.1</v>
      </c>
      <c r="E414" s="674">
        <f>D414*C414</f>
        <v>25660.800000000003</v>
      </c>
      <c r="F414" s="674">
        <f>E414+C414</f>
        <v>282268.79999999999</v>
      </c>
      <c r="G414" s="676" t="s">
        <v>214</v>
      </c>
      <c r="H414" s="672">
        <v>45444</v>
      </c>
    </row>
    <row r="415" spans="1:9" s="7" customFormat="1" ht="15.75" x14ac:dyDescent="0.25">
      <c r="A415" s="677">
        <v>1043</v>
      </c>
      <c r="B415" s="673" t="s">
        <v>7484</v>
      </c>
      <c r="C415" s="678">
        <v>1383462</v>
      </c>
      <c r="D415" s="675">
        <v>0.13</v>
      </c>
      <c r="E415" s="674">
        <f t="shared" ref="E415" si="59">D415*C415</f>
        <v>179850.06</v>
      </c>
      <c r="F415" s="678">
        <f t="shared" ref="F415" si="60">E415+C415</f>
        <v>1563312.06</v>
      </c>
      <c r="G415" s="676" t="s">
        <v>214</v>
      </c>
      <c r="H415" s="672">
        <v>45444</v>
      </c>
      <c r="I415" s="7" t="s">
        <v>7869</v>
      </c>
    </row>
    <row r="416" spans="1:9" s="7" customFormat="1" ht="15.75" x14ac:dyDescent="0.25">
      <c r="A416" s="677">
        <v>1045</v>
      </c>
      <c r="B416" s="673" t="s">
        <v>99</v>
      </c>
      <c r="C416" s="674">
        <v>256608</v>
      </c>
      <c r="D416" s="675">
        <v>0.1</v>
      </c>
      <c r="E416" s="674">
        <f>D416*C416</f>
        <v>25660.800000000003</v>
      </c>
      <c r="F416" s="674">
        <f>E416+C416</f>
        <v>282268.79999999999</v>
      </c>
      <c r="G416" s="676" t="s">
        <v>7168</v>
      </c>
      <c r="H416" s="672">
        <v>45444</v>
      </c>
    </row>
    <row r="417" spans="1:11" s="7" customFormat="1" ht="15.75" x14ac:dyDescent="0.25">
      <c r="A417" s="6">
        <v>1046</v>
      </c>
      <c r="B417" s="5" t="s">
        <v>119</v>
      </c>
      <c r="C417" s="10">
        <v>340000</v>
      </c>
      <c r="D417" s="25">
        <v>0.13</v>
      </c>
      <c r="E417" s="10">
        <f t="shared" ref="E417:E418" si="61">D417*C417</f>
        <v>44200</v>
      </c>
      <c r="F417" s="10">
        <f t="shared" ref="F417:F418" si="62">E417+C417</f>
        <v>384200</v>
      </c>
      <c r="G417" s="450" t="s">
        <v>214</v>
      </c>
      <c r="H417" s="672">
        <v>45444</v>
      </c>
    </row>
    <row r="418" spans="1:11" s="7" customFormat="1" ht="15.75" x14ac:dyDescent="0.25">
      <c r="A418" s="6">
        <v>1047</v>
      </c>
      <c r="B418" s="5" t="s">
        <v>114</v>
      </c>
      <c r="C418" s="10">
        <v>315000</v>
      </c>
      <c r="D418" s="25">
        <v>0.13</v>
      </c>
      <c r="E418" s="10">
        <f t="shared" si="61"/>
        <v>40950</v>
      </c>
      <c r="F418" s="10">
        <f t="shared" si="62"/>
        <v>355950</v>
      </c>
      <c r="G418" s="450" t="s">
        <v>7168</v>
      </c>
      <c r="H418" s="672">
        <v>45444</v>
      </c>
    </row>
    <row r="419" spans="1:11" s="7" customFormat="1" ht="15.75" x14ac:dyDescent="0.25">
      <c r="A419" s="692" t="s">
        <v>67</v>
      </c>
      <c r="B419" s="673" t="s">
        <v>7642</v>
      </c>
      <c r="C419" s="674">
        <v>1796667</v>
      </c>
      <c r="D419" s="675">
        <v>0.13</v>
      </c>
      <c r="E419" s="674">
        <f>D419*C419</f>
        <v>233566.71000000002</v>
      </c>
      <c r="F419" s="674">
        <f t="shared" ref="F419:F421" si="63">E419+C419</f>
        <v>2030233.71</v>
      </c>
      <c r="G419" s="676" t="s">
        <v>214</v>
      </c>
      <c r="H419" s="672">
        <v>45444</v>
      </c>
      <c r="I419" s="7" t="s">
        <v>7950</v>
      </c>
    </row>
    <row r="420" spans="1:11" s="7" customFormat="1" ht="15.75" x14ac:dyDescent="0.25">
      <c r="A420" s="692" t="s">
        <v>18</v>
      </c>
      <c r="B420" s="673" t="s">
        <v>7642</v>
      </c>
      <c r="C420" s="674">
        <v>1731334</v>
      </c>
      <c r="D420" s="675">
        <v>0.13</v>
      </c>
      <c r="E420" s="674">
        <f>D420*C420</f>
        <v>225073.42</v>
      </c>
      <c r="F420" s="674">
        <f t="shared" si="63"/>
        <v>1956407.42</v>
      </c>
      <c r="G420" s="676" t="s">
        <v>214</v>
      </c>
      <c r="H420" s="672">
        <v>45444</v>
      </c>
      <c r="I420" s="7" t="s">
        <v>7951</v>
      </c>
    </row>
    <row r="421" spans="1:11" s="7" customFormat="1" ht="15.75" x14ac:dyDescent="0.25">
      <c r="A421" s="692" t="s">
        <v>70</v>
      </c>
      <c r="B421" s="673" t="s">
        <v>7642</v>
      </c>
      <c r="C421" s="674">
        <v>1944196</v>
      </c>
      <c r="D421" s="675">
        <v>0.13</v>
      </c>
      <c r="E421" s="674">
        <f>D421*C421</f>
        <v>252745.48</v>
      </c>
      <c r="F421" s="674">
        <f t="shared" si="63"/>
        <v>2196941.48</v>
      </c>
      <c r="G421" s="676" t="s">
        <v>214</v>
      </c>
      <c r="H421" s="672">
        <v>45444</v>
      </c>
      <c r="I421" s="7" t="s">
        <v>7952</v>
      </c>
    </row>
    <row r="422" spans="1:11" s="7" customFormat="1" ht="15.75" x14ac:dyDescent="0.25">
      <c r="A422" s="645"/>
      <c r="B422" s="646"/>
      <c r="C422" s="647"/>
      <c r="D422" s="648"/>
      <c r="E422" s="647">
        <f>SUM(E412:E421)</f>
        <v>1112857.27</v>
      </c>
      <c r="F422" s="647"/>
      <c r="G422" s="650"/>
      <c r="H422" s="651"/>
    </row>
    <row r="423" spans="1:11" s="7" customFormat="1" ht="15.75" x14ac:dyDescent="0.25">
      <c r="A423" s="645"/>
      <c r="B423" s="646"/>
      <c r="C423" s="647"/>
      <c r="D423" s="648"/>
      <c r="E423" s="647"/>
      <c r="F423" s="647"/>
      <c r="G423" s="650"/>
      <c r="H423" s="651"/>
    </row>
    <row r="424" spans="1:11" s="7" customFormat="1" ht="23.25" x14ac:dyDescent="0.25">
      <c r="A424" s="801" t="s">
        <v>7876</v>
      </c>
      <c r="B424" s="802"/>
      <c r="C424" s="802"/>
      <c r="D424" s="802"/>
      <c r="E424" s="802"/>
      <c r="F424" s="802"/>
      <c r="G424" s="802"/>
      <c r="H424" s="803"/>
    </row>
    <row r="425" spans="1:11" s="7" customFormat="1" ht="15.75" x14ac:dyDescent="0.25">
      <c r="A425" s="645"/>
      <c r="B425" s="685" t="s">
        <v>7877</v>
      </c>
      <c r="C425" s="647">
        <f>C420+C419</f>
        <v>3528001</v>
      </c>
      <c r="D425" s="648"/>
      <c r="E425" s="657"/>
      <c r="F425" s="657"/>
      <c r="G425" s="650"/>
      <c r="H425" s="651"/>
      <c r="J425" s="800" t="s">
        <v>7928</v>
      </c>
      <c r="K425" s="800"/>
    </row>
    <row r="426" spans="1:11" s="7" customFormat="1" ht="15.75" x14ac:dyDescent="0.25">
      <c r="A426" s="645"/>
      <c r="B426" s="658" t="s">
        <v>7760</v>
      </c>
      <c r="C426" s="647">
        <f>C425*60%</f>
        <v>2116800.6</v>
      </c>
      <c r="D426" s="648"/>
      <c r="E426" s="647"/>
      <c r="F426" s="660">
        <f>C427</f>
        <v>2116800.6</v>
      </c>
      <c r="G426" s="650" t="s">
        <v>7668</v>
      </c>
      <c r="H426" s="659">
        <f>SUM(E412:E421)</f>
        <v>1112857.27</v>
      </c>
      <c r="J426" s="7" t="s">
        <v>7896</v>
      </c>
      <c r="K426" s="9">
        <v>2116798</v>
      </c>
    </row>
    <row r="427" spans="1:11" s="7" customFormat="1" ht="15.75" x14ac:dyDescent="0.25">
      <c r="A427" s="645"/>
      <c r="B427" s="658" t="s">
        <v>7628</v>
      </c>
      <c r="C427" s="647">
        <v>2116800.6</v>
      </c>
      <c r="D427" s="648"/>
      <c r="E427" s="663">
        <v>0.13</v>
      </c>
      <c r="F427" s="660">
        <f>F426*13%</f>
        <v>275184.07800000004</v>
      </c>
      <c r="G427" s="661">
        <v>0.8</v>
      </c>
      <c r="H427" s="662">
        <f>H426*80%</f>
        <v>890285.81600000011</v>
      </c>
      <c r="K427" s="632"/>
    </row>
    <row r="428" spans="1:11" s="7" customFormat="1" ht="15.75" x14ac:dyDescent="0.25">
      <c r="A428" s="645"/>
      <c r="B428" s="664">
        <v>0.22</v>
      </c>
      <c r="C428" s="647">
        <f>C427*22%</f>
        <v>465696.13200000004</v>
      </c>
      <c r="D428" s="648"/>
      <c r="E428" s="663"/>
      <c r="F428" s="660"/>
      <c r="G428" s="650"/>
      <c r="H428" s="651"/>
      <c r="J428" s="7" t="s">
        <v>7897</v>
      </c>
      <c r="K428" s="632">
        <v>151325.75999999998</v>
      </c>
    </row>
    <row r="429" spans="1:11" s="7" customFormat="1" ht="15.75" x14ac:dyDescent="0.25">
      <c r="A429" s="645"/>
      <c r="B429" s="658" t="s">
        <v>7624</v>
      </c>
      <c r="C429" s="647">
        <f>C427+C428</f>
        <v>2582496.7320000003</v>
      </c>
      <c r="D429" s="648"/>
      <c r="E429" s="663"/>
      <c r="F429" s="663"/>
      <c r="G429" s="650" t="s">
        <v>7888</v>
      </c>
      <c r="H429" s="659">
        <f>F427+F435</f>
        <v>534741.402</v>
      </c>
      <c r="I429" s="590">
        <f>H427-F435</f>
        <v>630728.49200000009</v>
      </c>
      <c r="J429" s="7" t="s">
        <v>7897</v>
      </c>
      <c r="K429" s="632">
        <v>327015.65999999997</v>
      </c>
    </row>
    <row r="430" spans="1:11" s="7" customFormat="1" ht="15.75" x14ac:dyDescent="0.25">
      <c r="A430" s="645"/>
      <c r="B430" s="658"/>
      <c r="C430" s="647"/>
      <c r="D430" s="648"/>
      <c r="E430" s="660"/>
      <c r="F430" s="663"/>
      <c r="G430" s="650" t="s">
        <v>7889</v>
      </c>
      <c r="H430" s="659">
        <f>H427-H429</f>
        <v>355544.41400000011</v>
      </c>
      <c r="J430" s="7" t="s">
        <v>7911</v>
      </c>
      <c r="K430" s="590">
        <v>1518225</v>
      </c>
    </row>
    <row r="431" spans="1:11" s="7" customFormat="1" ht="15.75" x14ac:dyDescent="0.25">
      <c r="A431" s="645"/>
      <c r="B431" s="658"/>
      <c r="C431" s="647"/>
      <c r="D431" s="648"/>
      <c r="E431" s="660"/>
      <c r="F431" s="660"/>
      <c r="G431" s="686"/>
      <c r="H431" s="651"/>
      <c r="K431" s="590">
        <f>K430+K429+K428</f>
        <v>1996566.42</v>
      </c>
    </row>
    <row r="432" spans="1:11" s="7" customFormat="1" ht="15.75" x14ac:dyDescent="0.25">
      <c r="A432" s="645"/>
      <c r="B432" s="646"/>
      <c r="C432" s="647"/>
      <c r="D432" s="648"/>
      <c r="E432" s="647"/>
      <c r="F432" s="647"/>
      <c r="G432" s="650"/>
      <c r="H432" s="651"/>
    </row>
    <row r="433" spans="1:11" s="7" customFormat="1" ht="15.75" x14ac:dyDescent="0.25">
      <c r="A433" s="645"/>
      <c r="B433" s="685" t="s">
        <v>7886</v>
      </c>
      <c r="C433" s="647">
        <f>C415+C421</f>
        <v>3327658</v>
      </c>
      <c r="D433" s="648"/>
      <c r="E433" s="657"/>
      <c r="F433" s="657"/>
      <c r="G433" s="650"/>
      <c r="H433" s="651"/>
    </row>
    <row r="434" spans="1:11" s="7" customFormat="1" ht="15.75" x14ac:dyDescent="0.25">
      <c r="A434" s="645"/>
      <c r="B434" s="658" t="s">
        <v>7760</v>
      </c>
      <c r="C434" s="647">
        <f>C433*60%</f>
        <v>1996594.7999999998</v>
      </c>
      <c r="D434" s="648"/>
      <c r="E434" s="647"/>
      <c r="F434" s="660">
        <f>C435</f>
        <v>1996594.7999999998</v>
      </c>
      <c r="G434" s="650"/>
      <c r="H434" s="651"/>
    </row>
    <row r="435" spans="1:11" s="7" customFormat="1" ht="15.75" x14ac:dyDescent="0.25">
      <c r="A435" s="645"/>
      <c r="B435" s="658" t="s">
        <v>7628</v>
      </c>
      <c r="C435" s="647">
        <f>C434</f>
        <v>1996594.7999999998</v>
      </c>
      <c r="D435" s="648"/>
      <c r="E435" s="663">
        <v>0.13</v>
      </c>
      <c r="F435" s="660">
        <f>F434*13%</f>
        <v>259557.32399999999</v>
      </c>
      <c r="G435" s="650"/>
      <c r="H435" s="651"/>
    </row>
    <row r="436" spans="1:11" s="7" customFormat="1" ht="15.75" x14ac:dyDescent="0.25">
      <c r="A436" s="645"/>
      <c r="B436" s="664">
        <v>0.22</v>
      </c>
      <c r="C436" s="647">
        <f>C435*22%</f>
        <v>439250.85599999997</v>
      </c>
      <c r="D436" s="648"/>
      <c r="E436" s="663"/>
      <c r="F436" s="660"/>
      <c r="G436" s="650"/>
      <c r="H436" s="651"/>
    </row>
    <row r="437" spans="1:11" s="7" customFormat="1" ht="16.5" thickBot="1" x14ac:dyDescent="0.3">
      <c r="A437" s="665"/>
      <c r="B437" s="666" t="s">
        <v>7624</v>
      </c>
      <c r="C437" s="667">
        <f>C435+C436</f>
        <v>2435845.656</v>
      </c>
      <c r="D437" s="668"/>
      <c r="E437" s="687"/>
      <c r="F437" s="687"/>
      <c r="G437" s="688"/>
      <c r="H437" s="671"/>
    </row>
    <row r="438" spans="1:11" s="7" customFormat="1" ht="15.75" x14ac:dyDescent="0.25">
      <c r="A438" s="684"/>
      <c r="B438" s="658"/>
      <c r="C438" s="647"/>
      <c r="D438" s="648"/>
      <c r="E438" s="663"/>
      <c r="F438" s="663"/>
      <c r="G438" s="650"/>
      <c r="H438" s="649"/>
    </row>
    <row r="439" spans="1:11" s="7" customFormat="1" ht="16.5" thickBot="1" x14ac:dyDescent="0.3">
      <c r="A439" s="684"/>
      <c r="B439" s="658"/>
      <c r="C439" s="647"/>
      <c r="D439" s="648"/>
      <c r="E439" s="663"/>
      <c r="F439" s="663"/>
      <c r="G439" s="650"/>
      <c r="H439" s="649"/>
    </row>
    <row r="440" spans="1:11" s="7" customFormat="1" ht="28.5" x14ac:dyDescent="0.25">
      <c r="A440" s="798" t="s">
        <v>7915</v>
      </c>
      <c r="B440" s="799"/>
      <c r="C440" s="799"/>
      <c r="D440" s="799"/>
      <c r="E440" s="799"/>
      <c r="F440" s="799"/>
      <c r="G440" s="799"/>
      <c r="H440" s="644"/>
    </row>
    <row r="441" spans="1:11" s="7" customFormat="1" ht="15" customHeight="1" x14ac:dyDescent="0.25">
      <c r="A441" s="645"/>
      <c r="B441" s="658"/>
      <c r="C441" s="647"/>
      <c r="D441" s="648"/>
      <c r="E441" s="663"/>
      <c r="F441" s="663"/>
      <c r="G441" s="650"/>
      <c r="H441" s="651"/>
    </row>
    <row r="442" spans="1:11" s="7" customFormat="1" ht="15" customHeight="1" x14ac:dyDescent="0.25">
      <c r="A442" s="625"/>
      <c r="B442" s="457"/>
      <c r="C442" s="458"/>
      <c r="D442" s="459"/>
      <c r="E442" s="458"/>
      <c r="F442" s="458"/>
      <c r="G442" s="612"/>
      <c r="H442" s="626"/>
      <c r="J442" s="800" t="s">
        <v>7928</v>
      </c>
      <c r="K442" s="800"/>
    </row>
    <row r="443" spans="1:11" s="7" customFormat="1" ht="15" customHeight="1" x14ac:dyDescent="0.25">
      <c r="A443" s="489"/>
      <c r="B443" s="5"/>
      <c r="C443" s="10"/>
      <c r="D443" s="25"/>
      <c r="E443" s="10"/>
      <c r="F443" s="10"/>
      <c r="G443" s="450"/>
      <c r="H443" s="627"/>
      <c r="K443" s="9"/>
    </row>
    <row r="444" spans="1:11" s="7" customFormat="1" ht="15" customHeight="1" x14ac:dyDescent="0.25">
      <c r="A444" s="489">
        <v>1051</v>
      </c>
      <c r="B444" s="5" t="s">
        <v>64</v>
      </c>
      <c r="C444" s="10">
        <v>95000</v>
      </c>
      <c r="D444" s="25">
        <v>0.15</v>
      </c>
      <c r="E444" s="10">
        <f>D444*C444</f>
        <v>14250</v>
      </c>
      <c r="F444" s="10">
        <f>E444+C444</f>
        <v>109250</v>
      </c>
      <c r="G444" s="676" t="s">
        <v>214</v>
      </c>
      <c r="H444" s="627">
        <v>45474</v>
      </c>
      <c r="I444" s="7" t="s">
        <v>7946</v>
      </c>
      <c r="K444" s="590"/>
    </row>
    <row r="445" spans="1:11" s="7" customFormat="1" ht="15" customHeight="1" x14ac:dyDescent="0.25">
      <c r="A445" s="489">
        <v>1056</v>
      </c>
      <c r="B445" s="5" t="s">
        <v>119</v>
      </c>
      <c r="C445" s="10">
        <v>340000</v>
      </c>
      <c r="D445" s="25">
        <v>0.15</v>
      </c>
      <c r="E445" s="10">
        <f t="shared" ref="E445:E446" si="64">D445*C445</f>
        <v>51000</v>
      </c>
      <c r="F445" s="10">
        <f t="shared" ref="F445:F446" si="65">E445+C445</f>
        <v>391000</v>
      </c>
      <c r="G445" s="450" t="s">
        <v>7168</v>
      </c>
      <c r="H445" s="627">
        <v>45474</v>
      </c>
    </row>
    <row r="446" spans="1:11" s="7" customFormat="1" ht="15" customHeight="1" x14ac:dyDescent="0.25">
      <c r="A446" s="489">
        <v>1057</v>
      </c>
      <c r="B446" s="5" t="s">
        <v>114</v>
      </c>
      <c r="C446" s="10">
        <v>315000</v>
      </c>
      <c r="D446" s="25">
        <v>0.15</v>
      </c>
      <c r="E446" s="10">
        <f t="shared" si="64"/>
        <v>47250</v>
      </c>
      <c r="F446" s="10">
        <f t="shared" si="65"/>
        <v>362250</v>
      </c>
      <c r="G446" s="450" t="s">
        <v>7168</v>
      </c>
      <c r="H446" s="627">
        <v>45474</v>
      </c>
    </row>
    <row r="447" spans="1:11" s="7" customFormat="1" ht="15" customHeight="1" x14ac:dyDescent="0.25">
      <c r="A447" s="489">
        <v>1058</v>
      </c>
      <c r="B447" s="5" t="s">
        <v>64</v>
      </c>
      <c r="C447" s="10">
        <v>498600</v>
      </c>
      <c r="D447" s="25">
        <v>0.15</v>
      </c>
      <c r="E447" s="10">
        <f>D447*C447</f>
        <v>74790</v>
      </c>
      <c r="F447" s="10">
        <f>E447+C447</f>
        <v>573390</v>
      </c>
      <c r="G447" s="450" t="s">
        <v>7168</v>
      </c>
      <c r="H447" s="627">
        <v>45474</v>
      </c>
      <c r="I447" s="7" t="s">
        <v>8084</v>
      </c>
      <c r="K447" s="590"/>
    </row>
    <row r="448" spans="1:11" s="7" customFormat="1" ht="15.75" x14ac:dyDescent="0.25">
      <c r="A448" s="489">
        <v>1044</v>
      </c>
      <c r="B448" s="5" t="s">
        <v>8023</v>
      </c>
      <c r="C448" s="10">
        <v>803250</v>
      </c>
      <c r="D448" s="25">
        <v>0.15</v>
      </c>
      <c r="E448" s="10">
        <f>D448*C448</f>
        <v>120487.5</v>
      </c>
      <c r="F448" s="588">
        <f>E448+C448</f>
        <v>923737.5</v>
      </c>
      <c r="G448" s="450" t="s">
        <v>7168</v>
      </c>
      <c r="H448" s="627">
        <v>45474</v>
      </c>
      <c r="I448" s="7" t="s">
        <v>7929</v>
      </c>
      <c r="K448" s="632"/>
    </row>
    <row r="449" spans="1:11" s="7" customFormat="1" ht="15" customHeight="1" x14ac:dyDescent="0.25">
      <c r="A449" s="696" t="s">
        <v>71</v>
      </c>
      <c r="B449" s="673" t="s">
        <v>7642</v>
      </c>
      <c r="C449" s="674">
        <v>1960000</v>
      </c>
      <c r="D449" s="25">
        <v>0.15</v>
      </c>
      <c r="E449" s="674">
        <f>D449*C449</f>
        <v>294000</v>
      </c>
      <c r="F449" s="674">
        <f t="shared" ref="F449" si="66">E449+C449</f>
        <v>2254000</v>
      </c>
      <c r="G449" s="450" t="s">
        <v>7168</v>
      </c>
      <c r="H449" s="627">
        <v>45474</v>
      </c>
      <c r="I449" s="7" t="s">
        <v>7953</v>
      </c>
    </row>
    <row r="450" spans="1:11" s="7" customFormat="1" ht="15" customHeight="1" x14ac:dyDescent="0.25">
      <c r="A450" s="613"/>
      <c r="C450" s="590"/>
      <c r="E450" s="590"/>
      <c r="G450" s="31"/>
      <c r="H450" s="697"/>
    </row>
    <row r="451" spans="1:11" s="7" customFormat="1" ht="15" customHeight="1" x14ac:dyDescent="0.25">
      <c r="A451" s="801" t="s">
        <v>7954</v>
      </c>
      <c r="B451" s="802"/>
      <c r="C451" s="802"/>
      <c r="D451" s="802"/>
      <c r="E451" s="802"/>
      <c r="F451" s="802"/>
      <c r="G451" s="802"/>
      <c r="H451" s="803"/>
      <c r="J451" s="800" t="s">
        <v>7928</v>
      </c>
      <c r="K451" s="800"/>
    </row>
    <row r="452" spans="1:11" s="7" customFormat="1" ht="15" customHeight="1" x14ac:dyDescent="0.25">
      <c r="A452" s="645"/>
      <c r="B452" s="646"/>
      <c r="C452" s="647">
        <f>C449+C448</f>
        <v>2763250</v>
      </c>
      <c r="D452" s="648"/>
      <c r="E452" s="657"/>
      <c r="F452" s="657"/>
      <c r="G452" s="650"/>
      <c r="H452" s="651"/>
      <c r="K452" s="9"/>
    </row>
    <row r="453" spans="1:11" s="7" customFormat="1" ht="15" customHeight="1" x14ac:dyDescent="0.25">
      <c r="A453" s="645"/>
      <c r="B453" s="658" t="s">
        <v>7760</v>
      </c>
      <c r="C453" s="647">
        <f>C452*60%</f>
        <v>1657950</v>
      </c>
      <c r="D453" s="648"/>
      <c r="E453" s="647"/>
      <c r="F453" s="647"/>
      <c r="G453" s="650" t="s">
        <v>7668</v>
      </c>
      <c r="H453" s="659">
        <f>SUM(E444:E449)</f>
        <v>601777.5</v>
      </c>
      <c r="K453" s="632"/>
    </row>
    <row r="454" spans="1:11" s="7" customFormat="1" ht="15" customHeight="1" x14ac:dyDescent="0.25">
      <c r="A454" s="645"/>
      <c r="B454" s="658" t="s">
        <v>7759</v>
      </c>
      <c r="C454" s="647">
        <f>C452*40%</f>
        <v>1105300</v>
      </c>
      <c r="D454" s="648"/>
      <c r="E454" s="660"/>
      <c r="F454" s="660">
        <v>2475575</v>
      </c>
      <c r="G454" s="661">
        <v>0.8</v>
      </c>
      <c r="H454" s="662">
        <f>H453*80%</f>
        <v>481422</v>
      </c>
      <c r="J454" s="7" t="s">
        <v>8024</v>
      </c>
      <c r="K454" s="632">
        <v>1657950</v>
      </c>
    </row>
    <row r="455" spans="1:11" s="7" customFormat="1" ht="15" customHeight="1" x14ac:dyDescent="0.25">
      <c r="A455" s="645"/>
      <c r="B455" s="658"/>
      <c r="C455" s="647"/>
      <c r="D455" s="648"/>
      <c r="E455" s="663">
        <v>0.15</v>
      </c>
      <c r="F455" s="660">
        <f>F454*15%</f>
        <v>371336.25</v>
      </c>
      <c r="G455" s="650"/>
      <c r="H455" s="651"/>
      <c r="I455" s="633"/>
      <c r="J455" s="7" t="s">
        <v>7897</v>
      </c>
      <c r="K455" s="632">
        <v>817625</v>
      </c>
    </row>
    <row r="456" spans="1:11" s="7" customFormat="1" ht="15" customHeight="1" x14ac:dyDescent="0.25">
      <c r="A456" s="645"/>
      <c r="B456" s="658" t="s">
        <v>7670</v>
      </c>
      <c r="C456" s="647">
        <f>C453</f>
        <v>1657950</v>
      </c>
      <c r="D456" s="648"/>
      <c r="E456" s="660"/>
      <c r="F456" s="660"/>
      <c r="G456" s="650" t="s">
        <v>7888</v>
      </c>
      <c r="H456" s="659">
        <f>F455</f>
        <v>371336.25</v>
      </c>
      <c r="J456" s="632"/>
      <c r="K456" s="590">
        <f>SUM(K454:K455)</f>
        <v>2475575</v>
      </c>
    </row>
    <row r="457" spans="1:11" s="7" customFormat="1" ht="15" customHeight="1" x14ac:dyDescent="0.25">
      <c r="A457" s="645"/>
      <c r="B457" s="658" t="s">
        <v>7628</v>
      </c>
      <c r="C457" s="647">
        <f>C456</f>
        <v>1657950</v>
      </c>
      <c r="D457" s="648"/>
      <c r="E457" s="663"/>
      <c r="F457" s="660"/>
      <c r="G457" s="650" t="s">
        <v>7889</v>
      </c>
      <c r="H457" s="659">
        <f>H454-H456</f>
        <v>110085.75</v>
      </c>
      <c r="J457" s="632">
        <v>801344</v>
      </c>
    </row>
    <row r="458" spans="1:11" s="7" customFormat="1" ht="15" customHeight="1" x14ac:dyDescent="0.25">
      <c r="A458" s="645"/>
      <c r="B458" s="664">
        <v>0.22</v>
      </c>
      <c r="C458" s="647">
        <f>C457*22%</f>
        <v>364749</v>
      </c>
      <c r="D458" s="648"/>
      <c r="E458" s="663"/>
      <c r="F458" s="660"/>
      <c r="G458" s="650"/>
      <c r="H458" s="651"/>
      <c r="J458" s="632"/>
      <c r="K458" s="590"/>
    </row>
    <row r="459" spans="1:11" s="7" customFormat="1" ht="16.5" thickBot="1" x14ac:dyDescent="0.3">
      <c r="A459" s="618"/>
      <c r="B459" s="698"/>
      <c r="C459" s="698"/>
      <c r="D459" s="698"/>
      <c r="E459" s="698"/>
      <c r="F459" s="698"/>
      <c r="G459" s="699"/>
      <c r="H459" s="700"/>
      <c r="J459" s="632"/>
      <c r="K459" s="753"/>
    </row>
    <row r="460" spans="1:11" s="7" customFormat="1" ht="15.75" x14ac:dyDescent="0.25">
      <c r="A460" s="31"/>
      <c r="G460" s="31"/>
      <c r="H460" s="31"/>
      <c r="J460" s="632">
        <f>E444*20%</f>
        <v>2850</v>
      </c>
      <c r="K460" s="753"/>
    </row>
    <row r="461" spans="1:11" s="7" customFormat="1" ht="16.5" thickBot="1" x14ac:dyDescent="0.3">
      <c r="A461" s="31"/>
      <c r="G461" s="31"/>
      <c r="H461" s="31"/>
      <c r="J461" s="632">
        <f>E447*20%</f>
        <v>14958</v>
      </c>
    </row>
    <row r="462" spans="1:11" s="7" customFormat="1" ht="28.5" x14ac:dyDescent="0.25">
      <c r="A462" s="798" t="s">
        <v>7963</v>
      </c>
      <c r="B462" s="799"/>
      <c r="C462" s="799"/>
      <c r="D462" s="799"/>
      <c r="E462" s="799"/>
      <c r="F462" s="799"/>
      <c r="G462" s="799"/>
      <c r="H462" s="644"/>
      <c r="J462" s="632">
        <f>E448*20%</f>
        <v>24097.5</v>
      </c>
    </row>
    <row r="463" spans="1:11" s="7" customFormat="1" ht="15.75" x14ac:dyDescent="0.25">
      <c r="A463" s="645"/>
      <c r="B463" s="658"/>
      <c r="C463" s="647"/>
      <c r="D463" s="648"/>
      <c r="E463" s="663"/>
      <c r="F463" s="663"/>
      <c r="G463" s="650"/>
      <c r="H463" s="651"/>
      <c r="J463" s="632">
        <f>E449*20%</f>
        <v>58800</v>
      </c>
    </row>
    <row r="464" spans="1:11" s="7" customFormat="1" ht="15.75" x14ac:dyDescent="0.25">
      <c r="A464" s="625"/>
      <c r="B464" s="457"/>
      <c r="C464" s="458"/>
      <c r="D464" s="459"/>
      <c r="E464" s="458"/>
      <c r="F464" s="458"/>
      <c r="G464" s="612"/>
      <c r="H464" s="626"/>
      <c r="J464" s="800"/>
      <c r="K464" s="800"/>
    </row>
    <row r="465" spans="1:11" s="7" customFormat="1" ht="15.75" x14ac:dyDescent="0.25">
      <c r="A465" s="489"/>
      <c r="B465" s="5"/>
      <c r="C465" s="10"/>
      <c r="D465" s="25"/>
      <c r="E465" s="10"/>
      <c r="F465" s="10"/>
      <c r="G465" s="450"/>
      <c r="H465" s="627"/>
      <c r="K465" s="9"/>
    </row>
    <row r="466" spans="1:11" s="7" customFormat="1" ht="15" customHeight="1" x14ac:dyDescent="0.25">
      <c r="A466" s="489">
        <v>1048</v>
      </c>
      <c r="B466" s="5" t="s">
        <v>8105</v>
      </c>
      <c r="C466" s="410"/>
      <c r="D466" s="25">
        <v>0.15</v>
      </c>
      <c r="E466" s="10">
        <f t="shared" ref="E466:E474" si="67">D466*C466</f>
        <v>0</v>
      </c>
      <c r="F466" s="10">
        <f t="shared" ref="F466:F473" si="68">E466+C466</f>
        <v>0</v>
      </c>
      <c r="G466" s="450" t="s">
        <v>7168</v>
      </c>
      <c r="H466" s="627">
        <v>45505</v>
      </c>
      <c r="I466" s="7" t="s">
        <v>8106</v>
      </c>
      <c r="K466" s="9"/>
    </row>
    <row r="467" spans="1:11" s="7" customFormat="1" ht="15" customHeight="1" x14ac:dyDescent="0.25">
      <c r="A467" s="489">
        <v>1049</v>
      </c>
      <c r="B467" s="5" t="s">
        <v>64</v>
      </c>
      <c r="C467" s="410">
        <v>498600</v>
      </c>
      <c r="D467" s="25">
        <v>0.15</v>
      </c>
      <c r="E467" s="10">
        <f t="shared" si="67"/>
        <v>74790</v>
      </c>
      <c r="F467" s="10">
        <f t="shared" si="68"/>
        <v>573390</v>
      </c>
      <c r="G467" s="450" t="s">
        <v>7168</v>
      </c>
      <c r="H467" s="627">
        <v>45505</v>
      </c>
      <c r="I467" s="7" t="s">
        <v>8107</v>
      </c>
      <c r="K467" s="9"/>
    </row>
    <row r="468" spans="1:11" s="7" customFormat="1" ht="15" customHeight="1" x14ac:dyDescent="0.25">
      <c r="A468" s="489">
        <v>1050</v>
      </c>
      <c r="B468" s="673" t="s">
        <v>99</v>
      </c>
      <c r="C468" s="410">
        <v>282269</v>
      </c>
      <c r="D468" s="25">
        <v>0.15</v>
      </c>
      <c r="E468" s="10">
        <f t="shared" si="67"/>
        <v>42340.35</v>
      </c>
      <c r="F468" s="10">
        <f t="shared" si="68"/>
        <v>324609.34999999998</v>
      </c>
      <c r="G468" s="450" t="s">
        <v>7168</v>
      </c>
      <c r="H468" s="627">
        <v>45505</v>
      </c>
      <c r="I468" s="7" t="s">
        <v>8108</v>
      </c>
      <c r="K468" s="9"/>
    </row>
    <row r="469" spans="1:11" s="7" customFormat="1" ht="15" customHeight="1" x14ac:dyDescent="0.25">
      <c r="A469" s="701">
        <v>1051</v>
      </c>
      <c r="B469" s="702" t="s">
        <v>7920</v>
      </c>
      <c r="C469" s="703">
        <v>190000</v>
      </c>
      <c r="D469" s="25">
        <v>0.15</v>
      </c>
      <c r="E469" s="10">
        <f t="shared" si="67"/>
        <v>28500</v>
      </c>
      <c r="F469" s="10">
        <f t="shared" si="68"/>
        <v>218500</v>
      </c>
      <c r="G469" s="450" t="s">
        <v>7168</v>
      </c>
      <c r="H469" s="627">
        <v>45505</v>
      </c>
      <c r="I469" s="7" t="s">
        <v>7956</v>
      </c>
      <c r="K469" s="9"/>
    </row>
    <row r="470" spans="1:11" s="7" customFormat="1" ht="15" customHeight="1" x14ac:dyDescent="0.25">
      <c r="A470" s="489">
        <v>1052</v>
      </c>
      <c r="B470" s="5" t="s">
        <v>7920</v>
      </c>
      <c r="C470" s="410">
        <v>711730</v>
      </c>
      <c r="D470" s="25">
        <v>0.15</v>
      </c>
      <c r="E470" s="10">
        <f t="shared" si="67"/>
        <v>106759.5</v>
      </c>
      <c r="F470" s="10">
        <f t="shared" si="68"/>
        <v>818489.5</v>
      </c>
      <c r="G470" s="450" t="s">
        <v>7168</v>
      </c>
      <c r="H470" s="627">
        <v>45505</v>
      </c>
      <c r="I470" s="7" t="s">
        <v>7962</v>
      </c>
      <c r="K470" s="9"/>
    </row>
    <row r="471" spans="1:11" s="7" customFormat="1" ht="15" customHeight="1" x14ac:dyDescent="0.25">
      <c r="A471" s="701">
        <v>1053</v>
      </c>
      <c r="B471" s="702" t="s">
        <v>7920</v>
      </c>
      <c r="C471" s="703">
        <v>1686000</v>
      </c>
      <c r="D471" s="25">
        <v>0.15</v>
      </c>
      <c r="E471" s="10">
        <f t="shared" si="67"/>
        <v>252900</v>
      </c>
      <c r="F471" s="10">
        <f t="shared" si="68"/>
        <v>1938900</v>
      </c>
      <c r="G471" s="450" t="s">
        <v>7168</v>
      </c>
      <c r="H471" s="627">
        <v>45505</v>
      </c>
      <c r="I471" s="7" t="s">
        <v>7887</v>
      </c>
      <c r="J471" s="7" t="s">
        <v>7897</v>
      </c>
      <c r="K471" s="632">
        <v>801344</v>
      </c>
    </row>
    <row r="472" spans="1:11" s="7" customFormat="1" ht="15" customHeight="1" x14ac:dyDescent="0.25">
      <c r="A472" s="489">
        <v>1054</v>
      </c>
      <c r="B472" s="673" t="s">
        <v>7443</v>
      </c>
      <c r="C472" s="10">
        <v>2340420</v>
      </c>
      <c r="D472" s="25">
        <v>0.15</v>
      </c>
      <c r="E472" s="10">
        <f t="shared" si="67"/>
        <v>351063</v>
      </c>
      <c r="F472" s="10">
        <f t="shared" si="68"/>
        <v>2691483</v>
      </c>
      <c r="G472" s="450" t="s">
        <v>7168</v>
      </c>
      <c r="H472" s="627">
        <v>45505</v>
      </c>
      <c r="I472" s="7" t="s">
        <v>7947</v>
      </c>
      <c r="K472" s="632"/>
    </row>
    <row r="473" spans="1:11" s="7" customFormat="1" ht="15" customHeight="1" x14ac:dyDescent="0.25">
      <c r="A473" s="489">
        <v>1055</v>
      </c>
      <c r="B473" s="673" t="s">
        <v>7443</v>
      </c>
      <c r="C473" s="10">
        <v>18000</v>
      </c>
      <c r="D473" s="25">
        <v>0.15</v>
      </c>
      <c r="E473" s="10">
        <f t="shared" si="67"/>
        <v>2700</v>
      </c>
      <c r="F473" s="10">
        <f t="shared" si="68"/>
        <v>20700</v>
      </c>
      <c r="G473" s="450" t="s">
        <v>7168</v>
      </c>
      <c r="H473" s="627">
        <v>45505</v>
      </c>
      <c r="I473" s="7" t="s">
        <v>7948</v>
      </c>
      <c r="K473" s="590"/>
    </row>
    <row r="474" spans="1:11" s="7" customFormat="1" ht="15.75" x14ac:dyDescent="0.25">
      <c r="A474" s="696" t="s">
        <v>74</v>
      </c>
      <c r="B474" s="673" t="s">
        <v>7642</v>
      </c>
      <c r="C474" s="674">
        <v>1960000</v>
      </c>
      <c r="D474" s="675">
        <v>0.15</v>
      </c>
      <c r="E474" s="674">
        <f t="shared" si="67"/>
        <v>294000</v>
      </c>
      <c r="F474" s="674">
        <f t="shared" ref="F474" si="69">E474+C474</f>
        <v>2254000</v>
      </c>
      <c r="G474" s="450" t="s">
        <v>7168</v>
      </c>
      <c r="H474" s="627">
        <v>45505</v>
      </c>
      <c r="I474" s="7" t="s">
        <v>7964</v>
      </c>
      <c r="K474" s="590"/>
    </row>
    <row r="475" spans="1:11" s="7" customFormat="1" ht="15.75" x14ac:dyDescent="0.25">
      <c r="A475" s="613"/>
      <c r="G475" s="31"/>
      <c r="H475" s="697"/>
    </row>
    <row r="476" spans="1:11" s="7" customFormat="1" ht="23.25" x14ac:dyDescent="0.25">
      <c r="A476" s="801" t="s">
        <v>7965</v>
      </c>
      <c r="B476" s="802"/>
      <c r="C476" s="802"/>
      <c r="D476" s="802"/>
      <c r="E476" s="802"/>
      <c r="F476" s="802"/>
      <c r="G476" s="802"/>
      <c r="H476" s="803"/>
    </row>
    <row r="477" spans="1:11" s="7" customFormat="1" ht="15.75" x14ac:dyDescent="0.25">
      <c r="A477" s="645"/>
      <c r="B477" s="646"/>
      <c r="C477" s="647"/>
      <c r="D477" s="648"/>
      <c r="E477" s="657" t="s">
        <v>7625</v>
      </c>
      <c r="F477" s="657" t="s">
        <v>7669</v>
      </c>
      <c r="G477" s="650"/>
      <c r="H477" s="651"/>
    </row>
    <row r="478" spans="1:11" s="7" customFormat="1" ht="15.75" x14ac:dyDescent="0.25">
      <c r="A478" s="645"/>
      <c r="B478" s="658" t="s">
        <v>7760</v>
      </c>
      <c r="C478" s="647">
        <f>C477*60%</f>
        <v>0</v>
      </c>
      <c r="D478" s="648"/>
      <c r="E478" s="647"/>
      <c r="F478" s="647"/>
      <c r="G478" s="650" t="s">
        <v>7668</v>
      </c>
      <c r="H478" s="659">
        <f>SUM(E474:E474)</f>
        <v>294000</v>
      </c>
    </row>
    <row r="479" spans="1:11" s="7" customFormat="1" ht="15.75" x14ac:dyDescent="0.25">
      <c r="A479" s="645"/>
      <c r="B479" s="658" t="s">
        <v>7759</v>
      </c>
      <c r="C479" s="647">
        <f>C477*40%</f>
        <v>0</v>
      </c>
      <c r="D479" s="648"/>
      <c r="E479" s="660"/>
      <c r="F479" s="660">
        <f>C482</f>
        <v>0</v>
      </c>
      <c r="G479" s="661">
        <v>0.8</v>
      </c>
      <c r="H479" s="662">
        <f>H478*80%</f>
        <v>235200</v>
      </c>
    </row>
    <row r="480" spans="1:11" s="7" customFormat="1" ht="15.75" x14ac:dyDescent="0.25">
      <c r="A480" s="645"/>
      <c r="B480" s="658"/>
      <c r="C480" s="647"/>
      <c r="D480" s="648"/>
      <c r="E480" s="663">
        <v>0.15</v>
      </c>
      <c r="F480" s="660">
        <f>F479*15%</f>
        <v>0</v>
      </c>
      <c r="G480" s="650"/>
      <c r="H480" s="651"/>
      <c r="I480" s="633"/>
    </row>
    <row r="481" spans="1:11" s="7" customFormat="1" ht="15.75" x14ac:dyDescent="0.25">
      <c r="A481" s="645"/>
      <c r="B481" s="658" t="s">
        <v>7670</v>
      </c>
      <c r="C481" s="647">
        <f>C478</f>
        <v>0</v>
      </c>
      <c r="D481" s="648"/>
      <c r="E481" s="660"/>
      <c r="F481" s="660"/>
      <c r="G481" s="650" t="s">
        <v>7888</v>
      </c>
      <c r="H481" s="659">
        <f>F480</f>
        <v>0</v>
      </c>
      <c r="J481" s="800"/>
      <c r="K481" s="800"/>
    </row>
    <row r="482" spans="1:11" s="7" customFormat="1" ht="15.75" x14ac:dyDescent="0.25">
      <c r="A482" s="645"/>
      <c r="B482" s="658" t="s">
        <v>7628</v>
      </c>
      <c r="C482" s="647">
        <f>C481</f>
        <v>0</v>
      </c>
      <c r="D482" s="648"/>
      <c r="E482" s="663"/>
      <c r="F482" s="660"/>
      <c r="G482" s="650" t="s">
        <v>7889</v>
      </c>
      <c r="H482" s="659">
        <f>H479-H481</f>
        <v>235200</v>
      </c>
      <c r="K482" s="9"/>
    </row>
    <row r="483" spans="1:11" s="7" customFormat="1" ht="15.75" x14ac:dyDescent="0.25">
      <c r="A483" s="645"/>
      <c r="B483" s="664">
        <v>0.22</v>
      </c>
      <c r="C483" s="647">
        <f>C482*22%</f>
        <v>0</v>
      </c>
      <c r="D483" s="648"/>
      <c r="E483" s="663"/>
      <c r="F483" s="660"/>
      <c r="G483" s="650"/>
      <c r="H483" s="651"/>
      <c r="K483" s="632"/>
    </row>
    <row r="484" spans="1:11" s="7" customFormat="1" ht="16.5" thickBot="1" x14ac:dyDescent="0.3">
      <c r="A484" s="618"/>
      <c r="B484" s="698"/>
      <c r="C484" s="698"/>
      <c r="D484" s="698"/>
      <c r="E484" s="698"/>
      <c r="F484" s="698"/>
      <c r="G484" s="699"/>
      <c r="H484" s="700"/>
      <c r="K484" s="590"/>
    </row>
    <row r="485" spans="1:11" s="7" customFormat="1" ht="15.75" x14ac:dyDescent="0.25">
      <c r="A485" s="31"/>
      <c r="G485" s="31"/>
      <c r="H485" s="31"/>
      <c r="K485" s="590"/>
    </row>
    <row r="486" spans="1:11" s="7" customFormat="1" ht="15.75" x14ac:dyDescent="0.25">
      <c r="A486" s="31"/>
      <c r="G486" s="31"/>
      <c r="H486" s="31"/>
    </row>
    <row r="487" spans="1:11" s="7" customFormat="1" ht="15.75" x14ac:dyDescent="0.25">
      <c r="A487" s="31"/>
      <c r="G487" s="31"/>
      <c r="H487" s="31"/>
    </row>
    <row r="488" spans="1:11" s="7" customFormat="1" ht="15.75" x14ac:dyDescent="0.25">
      <c r="A488" s="31"/>
      <c r="G488" s="31"/>
      <c r="H488" s="31"/>
    </row>
    <row r="489" spans="1:11" s="7" customFormat="1" ht="15.75" x14ac:dyDescent="0.25">
      <c r="A489" s="31"/>
      <c r="G489" s="31"/>
      <c r="H489" s="31"/>
    </row>
    <row r="490" spans="1:11" s="7" customFormat="1" ht="15.75" x14ac:dyDescent="0.25">
      <c r="A490" s="31"/>
      <c r="G490" s="31"/>
      <c r="H490" s="31"/>
    </row>
    <row r="491" spans="1:11" s="7" customFormat="1" ht="15.75" x14ac:dyDescent="0.25">
      <c r="A491" s="31"/>
      <c r="G491" s="31"/>
      <c r="H491" s="31"/>
    </row>
    <row r="492" spans="1:11" s="7" customFormat="1" ht="15.75" x14ac:dyDescent="0.25">
      <c r="A492" s="31"/>
      <c r="G492" s="31"/>
      <c r="H492" s="31"/>
    </row>
    <row r="493" spans="1:11" s="7" customFormat="1" ht="15.75" x14ac:dyDescent="0.25">
      <c r="A493" s="31"/>
      <c r="G493" s="31"/>
      <c r="H493" s="31"/>
    </row>
    <row r="494" spans="1:11" s="7" customFormat="1" ht="15.75" x14ac:dyDescent="0.25">
      <c r="A494" s="31"/>
      <c r="G494" s="31"/>
      <c r="H494" s="31"/>
    </row>
    <row r="495" spans="1:11" s="7" customFormat="1" ht="15.75" x14ac:dyDescent="0.25">
      <c r="A495" s="31"/>
      <c r="G495" s="31"/>
      <c r="H495" s="31"/>
    </row>
    <row r="496" spans="1:11" s="7" customFormat="1" ht="15.75" x14ac:dyDescent="0.25">
      <c r="A496" s="31"/>
      <c r="G496" s="31"/>
      <c r="H496" s="31"/>
    </row>
    <row r="497" spans="1:8" s="7" customFormat="1" ht="15.75" x14ac:dyDescent="0.25">
      <c r="A497" s="31"/>
      <c r="G497" s="31"/>
      <c r="H497" s="31"/>
    </row>
    <row r="498" spans="1:8" s="7" customFormat="1" ht="15.75" x14ac:dyDescent="0.25">
      <c r="A498" s="31"/>
      <c r="G498" s="31"/>
      <c r="H498" s="31"/>
    </row>
    <row r="499" spans="1:8" s="7" customFormat="1" ht="15.75" x14ac:dyDescent="0.25">
      <c r="A499" s="31"/>
      <c r="G499" s="31"/>
      <c r="H499" s="31"/>
    </row>
    <row r="500" spans="1:8" s="7" customFormat="1" ht="15.75" x14ac:dyDescent="0.25">
      <c r="A500" s="31"/>
      <c r="G500" s="31"/>
      <c r="H500" s="31"/>
    </row>
    <row r="501" spans="1:8" s="7" customFormat="1" ht="15.75" x14ac:dyDescent="0.25">
      <c r="A501" s="31"/>
      <c r="G501" s="31"/>
      <c r="H501" s="31"/>
    </row>
    <row r="502" spans="1:8" s="7" customFormat="1" ht="15.75" x14ac:dyDescent="0.25">
      <c r="A502" s="31"/>
      <c r="G502" s="31"/>
      <c r="H502" s="31"/>
    </row>
    <row r="503" spans="1:8" s="7" customFormat="1" ht="15.75" x14ac:dyDescent="0.25">
      <c r="A503" s="31"/>
      <c r="G503" s="31"/>
      <c r="H503" s="31"/>
    </row>
    <row r="504" spans="1:8" s="7" customFormat="1" ht="15.75" x14ac:dyDescent="0.25">
      <c r="A504" s="31"/>
      <c r="G504" s="31"/>
      <c r="H504" s="31"/>
    </row>
    <row r="505" spans="1:8" s="7" customFormat="1" ht="15.75" x14ac:dyDescent="0.25">
      <c r="A505" s="31"/>
      <c r="G505" s="31"/>
      <c r="H505" s="31"/>
    </row>
    <row r="506" spans="1:8" s="7" customFormat="1" ht="15.75" x14ac:dyDescent="0.25">
      <c r="A506" s="31"/>
      <c r="G506" s="31"/>
      <c r="H506" s="31"/>
    </row>
    <row r="507" spans="1:8" s="7" customFormat="1" ht="15.75" x14ac:dyDescent="0.25">
      <c r="A507" s="31"/>
      <c r="G507" s="31"/>
      <c r="H507" s="31"/>
    </row>
    <row r="508" spans="1:8" s="7" customFormat="1" ht="15.75" x14ac:dyDescent="0.25">
      <c r="A508" s="31"/>
      <c r="G508" s="31"/>
      <c r="H508" s="31"/>
    </row>
    <row r="509" spans="1:8" s="7" customFormat="1" ht="15.75" x14ac:dyDescent="0.25">
      <c r="A509" s="31"/>
      <c r="G509" s="31"/>
      <c r="H509" s="31"/>
    </row>
    <row r="510" spans="1:8" s="7" customFormat="1" ht="15.75" x14ac:dyDescent="0.25">
      <c r="A510" s="31"/>
      <c r="G510" s="31"/>
      <c r="H510" s="31"/>
    </row>
    <row r="511" spans="1:8" s="7" customFormat="1" ht="15.75" x14ac:dyDescent="0.25">
      <c r="A511" s="31"/>
      <c r="G511" s="31"/>
      <c r="H511" s="31"/>
    </row>
    <row r="512" spans="1:8" s="7" customFormat="1" ht="15.75" x14ac:dyDescent="0.25">
      <c r="A512" s="31"/>
      <c r="G512" s="31"/>
      <c r="H512" s="31"/>
    </row>
    <row r="513" spans="1:8" s="7" customFormat="1" ht="15.75" x14ac:dyDescent="0.25">
      <c r="A513" s="31"/>
      <c r="G513" s="31"/>
      <c r="H513" s="31"/>
    </row>
    <row r="514" spans="1:8" s="7" customFormat="1" ht="15.75" x14ac:dyDescent="0.25">
      <c r="A514" s="31"/>
      <c r="G514" s="31"/>
      <c r="H514" s="31"/>
    </row>
    <row r="515" spans="1:8" s="7" customFormat="1" ht="15.75" x14ac:dyDescent="0.25">
      <c r="A515" s="31"/>
      <c r="G515" s="31"/>
      <c r="H515" s="31"/>
    </row>
    <row r="516" spans="1:8" s="7" customFormat="1" ht="15.75" x14ac:dyDescent="0.25">
      <c r="A516" s="31"/>
      <c r="G516" s="31"/>
      <c r="H516" s="31"/>
    </row>
    <row r="517" spans="1:8" s="7" customFormat="1" ht="15.75" x14ac:dyDescent="0.25">
      <c r="A517" s="31"/>
      <c r="G517" s="31"/>
      <c r="H517" s="31"/>
    </row>
    <row r="518" spans="1:8" s="7" customFormat="1" ht="15.75" x14ac:dyDescent="0.25">
      <c r="A518" s="31"/>
      <c r="G518" s="31"/>
      <c r="H518" s="31"/>
    </row>
    <row r="519" spans="1:8" s="7" customFormat="1" ht="15.75" x14ac:dyDescent="0.25">
      <c r="A519" s="31"/>
      <c r="G519" s="31"/>
      <c r="H519" s="31"/>
    </row>
    <row r="520" spans="1:8" s="7" customFormat="1" ht="15.75" x14ac:dyDescent="0.25">
      <c r="A520" s="31"/>
      <c r="G520" s="31"/>
      <c r="H520" s="31"/>
    </row>
    <row r="521" spans="1:8" s="7" customFormat="1" ht="15.75" x14ac:dyDescent="0.25">
      <c r="A521" s="31"/>
      <c r="G521" s="31"/>
      <c r="H521" s="31"/>
    </row>
    <row r="522" spans="1:8" s="7" customFormat="1" ht="15.75" x14ac:dyDescent="0.25">
      <c r="A522" s="31"/>
      <c r="G522" s="31"/>
      <c r="H522" s="31"/>
    </row>
    <row r="523" spans="1:8" s="7" customFormat="1" ht="15.75" x14ac:dyDescent="0.25">
      <c r="A523" s="31"/>
      <c r="G523" s="31"/>
      <c r="H523" s="31"/>
    </row>
    <row r="524" spans="1:8" s="7" customFormat="1" ht="15.75" x14ac:dyDescent="0.25">
      <c r="A524" s="31"/>
      <c r="G524" s="31"/>
      <c r="H524" s="31"/>
    </row>
    <row r="525" spans="1:8" s="7" customFormat="1" ht="15.75" x14ac:dyDescent="0.25">
      <c r="A525" s="31"/>
      <c r="G525" s="31"/>
      <c r="H525" s="31"/>
    </row>
    <row r="526" spans="1:8" s="7" customFormat="1" ht="15.75" x14ac:dyDescent="0.25">
      <c r="A526" s="31"/>
      <c r="G526" s="31"/>
      <c r="H526" s="31"/>
    </row>
    <row r="527" spans="1:8" s="7" customFormat="1" ht="15.75" x14ac:dyDescent="0.25">
      <c r="A527" s="31"/>
      <c r="G527" s="31"/>
      <c r="H527" s="31"/>
    </row>
    <row r="528" spans="1:8" s="7" customFormat="1" ht="15.75" x14ac:dyDescent="0.25">
      <c r="A528" s="31"/>
      <c r="G528" s="31"/>
      <c r="H528" s="31"/>
    </row>
    <row r="529" spans="1:8" s="7" customFormat="1" ht="15.75" x14ac:dyDescent="0.25">
      <c r="A529" s="31"/>
      <c r="G529" s="31"/>
      <c r="H529" s="31"/>
    </row>
    <row r="530" spans="1:8" s="7" customFormat="1" ht="15.75" x14ac:dyDescent="0.25">
      <c r="A530" s="31"/>
      <c r="G530" s="31"/>
      <c r="H530" s="31"/>
    </row>
    <row r="531" spans="1:8" s="7" customFormat="1" ht="15.75" x14ac:dyDescent="0.25">
      <c r="A531" s="31"/>
      <c r="G531" s="31"/>
      <c r="H531" s="31"/>
    </row>
    <row r="532" spans="1:8" s="7" customFormat="1" ht="15.75" x14ac:dyDescent="0.25">
      <c r="A532" s="31"/>
      <c r="G532" s="31"/>
      <c r="H532" s="31"/>
    </row>
    <row r="533" spans="1:8" s="7" customFormat="1" ht="15.75" x14ac:dyDescent="0.25">
      <c r="A533" s="31"/>
      <c r="G533" s="31"/>
      <c r="H533" s="31"/>
    </row>
    <row r="534" spans="1:8" s="7" customFormat="1" ht="15.75" x14ac:dyDescent="0.25">
      <c r="A534" s="31"/>
      <c r="G534" s="31"/>
      <c r="H534" s="31"/>
    </row>
    <row r="535" spans="1:8" s="7" customFormat="1" ht="15.75" x14ac:dyDescent="0.25">
      <c r="A535" s="31"/>
      <c r="G535" s="31"/>
      <c r="H535" s="31"/>
    </row>
    <row r="536" spans="1:8" s="7" customFormat="1" ht="15.75" x14ac:dyDescent="0.25">
      <c r="A536" s="31"/>
      <c r="G536" s="31"/>
      <c r="H536" s="31"/>
    </row>
    <row r="537" spans="1:8" s="7" customFormat="1" ht="15.75" x14ac:dyDescent="0.25">
      <c r="A537" s="31"/>
      <c r="G537" s="31"/>
      <c r="H537" s="31"/>
    </row>
    <row r="538" spans="1:8" s="7" customFormat="1" ht="15.75" x14ac:dyDescent="0.25">
      <c r="A538" s="31"/>
      <c r="G538" s="31"/>
      <c r="H538" s="31"/>
    </row>
    <row r="539" spans="1:8" s="7" customFormat="1" ht="15.75" x14ac:dyDescent="0.25">
      <c r="A539" s="31"/>
      <c r="G539" s="31"/>
      <c r="H539" s="31"/>
    </row>
    <row r="540" spans="1:8" s="7" customFormat="1" ht="15.75" x14ac:dyDescent="0.25">
      <c r="A540" s="31"/>
      <c r="G540" s="31"/>
      <c r="H540" s="31"/>
    </row>
    <row r="541" spans="1:8" s="7" customFormat="1" ht="15.75" x14ac:dyDescent="0.25">
      <c r="A541" s="31"/>
      <c r="G541" s="31"/>
      <c r="H541" s="31"/>
    </row>
    <row r="542" spans="1:8" s="7" customFormat="1" ht="15.75" x14ac:dyDescent="0.25">
      <c r="A542" s="31"/>
      <c r="G542" s="31"/>
      <c r="H542" s="31"/>
    </row>
    <row r="543" spans="1:8" s="7" customFormat="1" ht="15.75" x14ac:dyDescent="0.25">
      <c r="A543" s="31"/>
      <c r="G543" s="31"/>
      <c r="H543" s="31"/>
    </row>
    <row r="544" spans="1:8" s="7" customFormat="1" ht="15.75" x14ac:dyDescent="0.25">
      <c r="A544" s="31"/>
      <c r="G544" s="31"/>
      <c r="H544" s="31"/>
    </row>
    <row r="545" spans="1:8" s="7" customFormat="1" ht="15.75" x14ac:dyDescent="0.25">
      <c r="A545" s="31"/>
      <c r="G545" s="31"/>
      <c r="H545" s="31"/>
    </row>
    <row r="546" spans="1:8" s="7" customFormat="1" ht="15.75" x14ac:dyDescent="0.25">
      <c r="A546" s="31"/>
      <c r="G546" s="31"/>
      <c r="H546" s="31"/>
    </row>
    <row r="547" spans="1:8" s="7" customFormat="1" ht="15.75" x14ac:dyDescent="0.25">
      <c r="A547" s="31"/>
      <c r="G547" s="31"/>
      <c r="H547" s="31"/>
    </row>
    <row r="548" spans="1:8" s="7" customFormat="1" ht="15.75" x14ac:dyDescent="0.25">
      <c r="A548" s="31"/>
      <c r="G548" s="31"/>
      <c r="H548" s="31"/>
    </row>
    <row r="549" spans="1:8" s="7" customFormat="1" ht="15.75" x14ac:dyDescent="0.25">
      <c r="A549" s="31"/>
      <c r="G549" s="31"/>
      <c r="H549" s="31"/>
    </row>
    <row r="550" spans="1:8" s="7" customFormat="1" ht="15.75" x14ac:dyDescent="0.25">
      <c r="A550" s="31"/>
      <c r="G550" s="31"/>
      <c r="H550" s="31"/>
    </row>
    <row r="551" spans="1:8" s="7" customFormat="1" ht="15.75" x14ac:dyDescent="0.25">
      <c r="A551" s="31"/>
      <c r="G551" s="31"/>
      <c r="H551" s="31"/>
    </row>
    <row r="552" spans="1:8" s="7" customFormat="1" ht="15.75" x14ac:dyDescent="0.25">
      <c r="A552" s="31"/>
      <c r="G552" s="31"/>
      <c r="H552" s="31"/>
    </row>
    <row r="553" spans="1:8" s="7" customFormat="1" ht="15.75" x14ac:dyDescent="0.25">
      <c r="A553" s="31"/>
      <c r="G553" s="31"/>
      <c r="H553" s="31"/>
    </row>
    <row r="554" spans="1:8" s="7" customFormat="1" ht="15.75" x14ac:dyDescent="0.25">
      <c r="A554" s="31"/>
      <c r="G554" s="31"/>
      <c r="H554" s="31"/>
    </row>
    <row r="555" spans="1:8" s="7" customFormat="1" ht="15.75" x14ac:dyDescent="0.25">
      <c r="A555" s="31"/>
      <c r="G555" s="31"/>
      <c r="H555" s="31"/>
    </row>
    <row r="556" spans="1:8" s="7" customFormat="1" ht="15.75" x14ac:dyDescent="0.25">
      <c r="A556" s="31"/>
      <c r="G556" s="31"/>
      <c r="H556" s="31"/>
    </row>
    <row r="557" spans="1:8" s="7" customFormat="1" ht="15.75" x14ac:dyDescent="0.25">
      <c r="A557" s="31"/>
      <c r="G557" s="31"/>
      <c r="H557" s="31"/>
    </row>
    <row r="558" spans="1:8" s="7" customFormat="1" ht="15.75" x14ac:dyDescent="0.25">
      <c r="A558" s="31"/>
      <c r="G558" s="31"/>
      <c r="H558" s="31"/>
    </row>
    <row r="559" spans="1:8" s="7" customFormat="1" ht="15.75" x14ac:dyDescent="0.25">
      <c r="A559" s="31"/>
      <c r="G559" s="31"/>
      <c r="H559" s="31"/>
    </row>
    <row r="560" spans="1:8" s="7" customFormat="1" ht="15.75" x14ac:dyDescent="0.25">
      <c r="A560" s="31"/>
      <c r="G560" s="31"/>
      <c r="H560" s="31"/>
    </row>
    <row r="561" spans="1:8" s="7" customFormat="1" ht="15.75" x14ac:dyDescent="0.25">
      <c r="A561" s="31"/>
      <c r="G561" s="31"/>
      <c r="H561" s="31"/>
    </row>
    <row r="562" spans="1:8" s="7" customFormat="1" ht="15.75" x14ac:dyDescent="0.25">
      <c r="A562" s="31"/>
      <c r="G562" s="31"/>
      <c r="H562" s="31"/>
    </row>
    <row r="563" spans="1:8" s="7" customFormat="1" ht="15.75" x14ac:dyDescent="0.25">
      <c r="A563" s="31"/>
      <c r="G563" s="31"/>
      <c r="H563" s="31"/>
    </row>
    <row r="564" spans="1:8" s="7" customFormat="1" ht="15.75" x14ac:dyDescent="0.25">
      <c r="A564" s="31"/>
      <c r="G564" s="31"/>
      <c r="H564" s="31"/>
    </row>
    <row r="565" spans="1:8" s="7" customFormat="1" ht="15.75" x14ac:dyDescent="0.25">
      <c r="A565" s="31"/>
      <c r="G565" s="31"/>
      <c r="H565" s="31"/>
    </row>
    <row r="566" spans="1:8" s="7" customFormat="1" ht="15.75" x14ac:dyDescent="0.25">
      <c r="A566" s="31"/>
      <c r="G566" s="31"/>
      <c r="H566" s="31"/>
    </row>
    <row r="567" spans="1:8" s="7" customFormat="1" ht="15.75" x14ac:dyDescent="0.25">
      <c r="A567" s="31"/>
      <c r="G567" s="31"/>
      <c r="H567" s="31"/>
    </row>
    <row r="568" spans="1:8" s="7" customFormat="1" ht="15.75" x14ac:dyDescent="0.25">
      <c r="A568" s="31"/>
      <c r="G568" s="31"/>
      <c r="H568" s="31"/>
    </row>
    <row r="569" spans="1:8" s="7" customFormat="1" ht="15.75" x14ac:dyDescent="0.25">
      <c r="A569" s="31"/>
      <c r="G569" s="31"/>
      <c r="H569" s="31"/>
    </row>
    <row r="570" spans="1:8" s="7" customFormat="1" ht="15.75" x14ac:dyDescent="0.25">
      <c r="A570" s="31"/>
      <c r="G570" s="31"/>
      <c r="H570" s="31"/>
    </row>
    <row r="571" spans="1:8" s="7" customFormat="1" ht="15.75" x14ac:dyDescent="0.25">
      <c r="A571" s="31"/>
      <c r="G571" s="31"/>
      <c r="H571" s="31"/>
    </row>
    <row r="572" spans="1:8" s="7" customFormat="1" ht="15.75" x14ac:dyDescent="0.25">
      <c r="A572" s="31"/>
      <c r="G572" s="31"/>
      <c r="H572" s="31"/>
    </row>
    <row r="573" spans="1:8" s="7" customFormat="1" ht="15.75" x14ac:dyDescent="0.25">
      <c r="A573" s="31"/>
      <c r="G573" s="31"/>
      <c r="H573" s="31"/>
    </row>
    <row r="574" spans="1:8" s="7" customFormat="1" ht="15.75" x14ac:dyDescent="0.25">
      <c r="A574" s="31"/>
      <c r="G574" s="31"/>
      <c r="H574" s="31"/>
    </row>
    <row r="575" spans="1:8" s="7" customFormat="1" ht="15.75" x14ac:dyDescent="0.25">
      <c r="A575" s="31"/>
      <c r="G575" s="31"/>
      <c r="H575" s="31"/>
    </row>
    <row r="576" spans="1:8" s="7" customFormat="1" ht="15.75" x14ac:dyDescent="0.25">
      <c r="A576" s="31"/>
      <c r="G576" s="31"/>
      <c r="H576" s="31"/>
    </row>
    <row r="577" spans="1:8" s="7" customFormat="1" ht="15.75" x14ac:dyDescent="0.25">
      <c r="A577" s="31"/>
      <c r="G577" s="31"/>
      <c r="H577" s="31"/>
    </row>
    <row r="578" spans="1:8" s="7" customFormat="1" ht="15.75" x14ac:dyDescent="0.25">
      <c r="A578" s="31"/>
      <c r="G578" s="31"/>
      <c r="H578" s="31"/>
    </row>
    <row r="579" spans="1:8" s="7" customFormat="1" ht="15.75" x14ac:dyDescent="0.25">
      <c r="A579" s="31"/>
      <c r="G579" s="31"/>
      <c r="H579" s="31"/>
    </row>
    <row r="580" spans="1:8" s="7" customFormat="1" ht="15.75" x14ac:dyDescent="0.25">
      <c r="A580" s="31"/>
      <c r="G580" s="31"/>
      <c r="H580" s="31"/>
    </row>
    <row r="581" spans="1:8" s="7" customFormat="1" ht="15.75" x14ac:dyDescent="0.25">
      <c r="A581" s="31"/>
      <c r="G581" s="31"/>
      <c r="H581" s="31"/>
    </row>
    <row r="582" spans="1:8" s="7" customFormat="1" ht="15.75" x14ac:dyDescent="0.25">
      <c r="A582" s="31"/>
      <c r="G582" s="31"/>
      <c r="H582" s="31"/>
    </row>
    <row r="583" spans="1:8" s="7" customFormat="1" ht="15.75" x14ac:dyDescent="0.25">
      <c r="A583" s="31"/>
      <c r="G583" s="31"/>
      <c r="H583" s="31"/>
    </row>
    <row r="584" spans="1:8" s="7" customFormat="1" ht="15.75" x14ac:dyDescent="0.25">
      <c r="A584" s="31"/>
      <c r="G584" s="31"/>
      <c r="H584" s="31"/>
    </row>
    <row r="585" spans="1:8" s="7" customFormat="1" ht="15.75" x14ac:dyDescent="0.25">
      <c r="A585" s="31"/>
      <c r="G585" s="31"/>
      <c r="H585" s="31"/>
    </row>
    <row r="586" spans="1:8" s="7" customFormat="1" ht="15.75" x14ac:dyDescent="0.25">
      <c r="A586" s="31"/>
      <c r="G586" s="31"/>
      <c r="H586" s="31"/>
    </row>
    <row r="587" spans="1:8" s="7" customFormat="1" ht="15.75" x14ac:dyDescent="0.25">
      <c r="A587" s="31"/>
      <c r="G587" s="31"/>
      <c r="H587" s="31"/>
    </row>
    <row r="588" spans="1:8" s="7" customFormat="1" ht="15.75" x14ac:dyDescent="0.25">
      <c r="A588" s="31"/>
      <c r="G588" s="31"/>
      <c r="H588" s="31"/>
    </row>
    <row r="589" spans="1:8" s="7" customFormat="1" ht="15.75" x14ac:dyDescent="0.25">
      <c r="A589" s="31"/>
      <c r="G589" s="31"/>
      <c r="H589" s="31"/>
    </row>
    <row r="590" spans="1:8" s="7" customFormat="1" ht="15.75" x14ac:dyDescent="0.25">
      <c r="A590" s="31"/>
      <c r="G590" s="31"/>
      <c r="H590" s="31"/>
    </row>
    <row r="591" spans="1:8" s="7" customFormat="1" ht="15.75" x14ac:dyDescent="0.25">
      <c r="A591" s="31"/>
      <c r="G591" s="31"/>
      <c r="H591" s="31"/>
    </row>
    <row r="592" spans="1:8" s="7" customFormat="1" ht="15.75" x14ac:dyDescent="0.25">
      <c r="A592" s="31"/>
      <c r="G592" s="31"/>
      <c r="H592" s="31"/>
    </row>
    <row r="593" spans="1:11" s="7" customFormat="1" ht="15.75" x14ac:dyDescent="0.25">
      <c r="A593" s="31"/>
      <c r="G593" s="31"/>
      <c r="H593" s="31"/>
    </row>
    <row r="594" spans="1:11" s="7" customFormat="1" ht="15.75" x14ac:dyDescent="0.25">
      <c r="A594" s="31"/>
      <c r="G594" s="31"/>
      <c r="H594" s="31"/>
    </row>
    <row r="595" spans="1:11" s="7" customFormat="1" ht="15.75" x14ac:dyDescent="0.25">
      <c r="A595" s="31"/>
      <c r="G595" s="31"/>
      <c r="H595" s="31"/>
    </row>
    <row r="596" spans="1:11" s="7" customFormat="1" ht="15.75" x14ac:dyDescent="0.25">
      <c r="A596" s="31"/>
      <c r="G596" s="31"/>
      <c r="H596" s="31"/>
    </row>
    <row r="597" spans="1:11" s="7" customFormat="1" ht="15.75" x14ac:dyDescent="0.25">
      <c r="A597" s="31"/>
      <c r="G597" s="31"/>
      <c r="H597" s="31"/>
    </row>
    <row r="598" spans="1:11" s="7" customFormat="1" ht="15.75" x14ac:dyDescent="0.25">
      <c r="A598" s="31"/>
      <c r="G598" s="31"/>
      <c r="H598" s="31"/>
    </row>
    <row r="599" spans="1:11" s="7" customFormat="1" ht="15.75" x14ac:dyDescent="0.25">
      <c r="A599" s="31"/>
      <c r="G599" s="31"/>
      <c r="H599" s="31"/>
    </row>
    <row r="600" spans="1:11" s="7" customFormat="1" ht="15.75" x14ac:dyDescent="0.25">
      <c r="A600" s="31"/>
      <c r="G600" s="31"/>
      <c r="H600" s="31"/>
      <c r="J600"/>
      <c r="K600"/>
    </row>
    <row r="601" spans="1:11" s="7" customFormat="1" ht="15.75" x14ac:dyDescent="0.25">
      <c r="A601" s="31"/>
      <c r="G601" s="31"/>
      <c r="H601" s="31"/>
      <c r="J601"/>
      <c r="K601"/>
    </row>
  </sheetData>
  <autoFilter ref="A1:J269" xr:uid="{00000000-0001-0000-0400-000000000000}"/>
  <mergeCells count="37">
    <mergeCell ref="J425:K425"/>
    <mergeCell ref="J442:K442"/>
    <mergeCell ref="B37:F37"/>
    <mergeCell ref="B4:F4"/>
    <mergeCell ref="B7:F7"/>
    <mergeCell ref="B9:F9"/>
    <mergeCell ref="B10:F10"/>
    <mergeCell ref="B11:F11"/>
    <mergeCell ref="B18:F18"/>
    <mergeCell ref="B19:F19"/>
    <mergeCell ref="B20:F20"/>
    <mergeCell ref="B26:F26"/>
    <mergeCell ref="B31:F31"/>
    <mergeCell ref="B36:F36"/>
    <mergeCell ref="B43:F43"/>
    <mergeCell ref="A353:H353"/>
    <mergeCell ref="B44:F44"/>
    <mergeCell ref="A327:H327"/>
    <mergeCell ref="B46:F46"/>
    <mergeCell ref="B49:F49"/>
    <mergeCell ref="B50:F50"/>
    <mergeCell ref="B69:F69"/>
    <mergeCell ref="B82:F82"/>
    <mergeCell ref="A440:G440"/>
    <mergeCell ref="A424:H424"/>
    <mergeCell ref="A410:G410"/>
    <mergeCell ref="A399:H399"/>
    <mergeCell ref="A371:H371"/>
    <mergeCell ref="A391:G391"/>
    <mergeCell ref="A384:G384"/>
    <mergeCell ref="A385:G385"/>
    <mergeCell ref="A462:G462"/>
    <mergeCell ref="J464:K464"/>
    <mergeCell ref="A476:H476"/>
    <mergeCell ref="J481:K481"/>
    <mergeCell ref="A451:H451"/>
    <mergeCell ref="J451:K451"/>
  </mergeCells>
  <conditionalFormatting sqref="G1:G324 G326 G328:G352 G354:G370 G372:G383 G386:G388 G392:G398 G400:G409 G411:G423 G425:G439 G441:G450 G452:G461 G463:G475 G477:G1048576">
    <cfRule type="containsText" dxfId="1" priority="1" operator="containsText" text="Pending">
      <formula>NOT(ISERROR(SEARCH("Pending",G1)))</formula>
    </cfRule>
    <cfRule type="containsText" dxfId="0" priority="2" operator="containsText" text="Received">
      <formula>NOT(ISERROR(SEARCH("Received",G1)))</formula>
    </cfRule>
  </conditionalFormatting>
  <pageMargins left="0.7" right="0.7" top="0.75" bottom="0.75" header="0.3" footer="0.3"/>
  <pageSetup scale="7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0"/>
  <sheetViews>
    <sheetView zoomScale="90" zoomScaleNormal="90" workbookViewId="0">
      <pane ySplit="1" topLeftCell="A2" activePane="bottomLeft" state="frozen"/>
      <selection pane="bottomLeft" activeCell="B9" sqref="B9"/>
    </sheetView>
  </sheetViews>
  <sheetFormatPr defaultRowHeight="15" x14ac:dyDescent="0.25"/>
  <cols>
    <col min="1" max="1" width="9.140625" style="14"/>
    <col min="2" max="2" width="55.140625" style="14" customWidth="1"/>
    <col min="3" max="3" width="18.42578125" style="1" customWidth="1"/>
    <col min="4" max="4" width="14.7109375" style="1" customWidth="1"/>
    <col min="5" max="5" width="19.28515625" style="1" customWidth="1"/>
    <col min="6" max="6" width="14.5703125" style="1" customWidth="1"/>
    <col min="7" max="7" width="40.85546875" style="1" customWidth="1"/>
  </cols>
  <sheetData>
    <row r="1" spans="1:7" s="3" customFormat="1" ht="40.5" customHeight="1" x14ac:dyDescent="0.3">
      <c r="A1" s="549" t="s">
        <v>7342</v>
      </c>
      <c r="B1" s="549" t="s">
        <v>227</v>
      </c>
      <c r="C1" s="549" t="s">
        <v>7054</v>
      </c>
      <c r="D1" s="551" t="s">
        <v>7343</v>
      </c>
      <c r="E1" s="549" t="s">
        <v>7042</v>
      </c>
      <c r="F1" s="551" t="s">
        <v>7341</v>
      </c>
      <c r="G1" s="552" t="s">
        <v>5</v>
      </c>
    </row>
    <row r="2" spans="1:7" ht="38.25" customHeight="1" x14ac:dyDescent="0.25">
      <c r="A2" s="444">
        <v>1</v>
      </c>
      <c r="B2" s="417" t="s">
        <v>7425</v>
      </c>
      <c r="C2" s="553" t="s">
        <v>230</v>
      </c>
      <c r="D2" s="550" t="s">
        <v>7435</v>
      </c>
      <c r="E2" s="412"/>
      <c r="F2" s="413"/>
      <c r="G2" s="445"/>
    </row>
    <row r="3" spans="1:7" ht="38.25" customHeight="1" x14ac:dyDescent="0.25">
      <c r="A3" s="444">
        <v>2</v>
      </c>
      <c r="B3" s="411" t="s">
        <v>7424</v>
      </c>
      <c r="C3" s="553" t="s">
        <v>230</v>
      </c>
      <c r="D3" s="550" t="s">
        <v>7435</v>
      </c>
      <c r="E3" s="412"/>
      <c r="F3" s="413"/>
      <c r="G3" s="6"/>
    </row>
    <row r="4" spans="1:7" ht="30.75" customHeight="1" x14ac:dyDescent="0.25">
      <c r="A4" s="444">
        <v>3</v>
      </c>
      <c r="B4" s="411" t="s">
        <v>7427</v>
      </c>
      <c r="C4" s="412" t="s">
        <v>7434</v>
      </c>
      <c r="D4" s="550" t="s">
        <v>7435</v>
      </c>
      <c r="E4" s="412"/>
      <c r="F4" s="413"/>
      <c r="G4" s="6"/>
    </row>
    <row r="5" spans="1:7" ht="30" customHeight="1" x14ac:dyDescent="0.25">
      <c r="A5" s="444">
        <v>4</v>
      </c>
      <c r="B5" s="411" t="s">
        <v>7428</v>
      </c>
      <c r="C5" s="412" t="s">
        <v>7434</v>
      </c>
      <c r="D5" s="550" t="s">
        <v>7435</v>
      </c>
      <c r="E5" s="412"/>
      <c r="F5" s="413"/>
      <c r="G5" s="6"/>
    </row>
    <row r="6" spans="1:7" ht="38.25" customHeight="1" x14ac:dyDescent="0.25">
      <c r="A6" s="444">
        <v>5</v>
      </c>
      <c r="B6" s="411" t="s">
        <v>7429</v>
      </c>
      <c r="C6" s="412" t="s">
        <v>7434</v>
      </c>
      <c r="D6" s="550" t="s">
        <v>7435</v>
      </c>
      <c r="E6" s="412"/>
      <c r="F6" s="413"/>
      <c r="G6" s="6"/>
    </row>
    <row r="7" spans="1:7" ht="38.25" customHeight="1" x14ac:dyDescent="0.25">
      <c r="A7" s="444">
        <v>6</v>
      </c>
      <c r="B7" s="411" t="s">
        <v>7430</v>
      </c>
      <c r="C7" s="412" t="s">
        <v>7434</v>
      </c>
      <c r="D7" s="550" t="s">
        <v>7435</v>
      </c>
      <c r="E7" s="412"/>
      <c r="F7" s="413"/>
      <c r="G7" s="6"/>
    </row>
    <row r="8" spans="1:7" ht="38.25" customHeight="1" x14ac:dyDescent="0.25">
      <c r="A8" s="444">
        <v>7</v>
      </c>
      <c r="B8" s="411" t="s">
        <v>7431</v>
      </c>
      <c r="C8" s="412" t="s">
        <v>7434</v>
      </c>
      <c r="D8" s="550" t="s">
        <v>7435</v>
      </c>
      <c r="E8" s="412"/>
      <c r="F8" s="413"/>
      <c r="G8" s="6"/>
    </row>
    <row r="9" spans="1:7" ht="38.25" customHeight="1" x14ac:dyDescent="0.25">
      <c r="A9" s="444">
        <v>8</v>
      </c>
      <c r="B9" s="411" t="s">
        <v>7432</v>
      </c>
      <c r="C9" s="412" t="s">
        <v>7434</v>
      </c>
      <c r="D9" s="550" t="s">
        <v>7435</v>
      </c>
      <c r="E9" s="412"/>
      <c r="F9" s="413"/>
      <c r="G9" s="6"/>
    </row>
    <row r="10" spans="1:7" ht="38.25" customHeight="1" x14ac:dyDescent="0.25">
      <c r="A10" s="444">
        <v>9</v>
      </c>
      <c r="B10" s="411" t="s">
        <v>7433</v>
      </c>
      <c r="C10" s="412" t="s">
        <v>7434</v>
      </c>
      <c r="D10" s="550" t="s">
        <v>7435</v>
      </c>
      <c r="E10" s="412"/>
      <c r="F10" s="413"/>
      <c r="G10" s="6"/>
    </row>
    <row r="11" spans="1:7" ht="38.25" customHeight="1" x14ac:dyDescent="0.25">
      <c r="A11" s="444">
        <v>10</v>
      </c>
      <c r="B11" s="417" t="s">
        <v>7426</v>
      </c>
      <c r="C11" s="553" t="s">
        <v>230</v>
      </c>
      <c r="D11" s="550" t="s">
        <v>7435</v>
      </c>
      <c r="E11" s="412"/>
      <c r="F11" s="413"/>
      <c r="G11" s="445"/>
    </row>
    <row r="12" spans="1:7" ht="63" customHeight="1" x14ac:dyDescent="0.25">
      <c r="A12" s="444">
        <v>15</v>
      </c>
      <c r="B12" s="411"/>
      <c r="C12" s="412"/>
      <c r="D12" s="413"/>
      <c r="E12" s="412"/>
      <c r="F12" s="413"/>
      <c r="G12" s="6"/>
    </row>
    <row r="13" spans="1:7" ht="63" customHeight="1" x14ac:dyDescent="0.25">
      <c r="A13" s="444">
        <v>16</v>
      </c>
      <c r="B13" s="411"/>
      <c r="C13" s="412"/>
      <c r="D13" s="413"/>
      <c r="E13" s="412"/>
      <c r="F13" s="413"/>
      <c r="G13" s="6"/>
    </row>
    <row r="14" spans="1:7" ht="63" customHeight="1" x14ac:dyDescent="0.25">
      <c r="A14" s="444">
        <v>17</v>
      </c>
      <c r="B14" s="411"/>
      <c r="C14" s="412"/>
      <c r="D14" s="413"/>
      <c r="E14" s="412"/>
      <c r="F14" s="413"/>
      <c r="G14" s="6"/>
    </row>
    <row r="15" spans="1:7" ht="63" customHeight="1" x14ac:dyDescent="0.25">
      <c r="A15" s="444">
        <v>18</v>
      </c>
      <c r="B15" s="411"/>
      <c r="C15" s="412"/>
      <c r="D15" s="413"/>
      <c r="E15" s="412"/>
      <c r="F15" s="413"/>
      <c r="G15" s="6"/>
    </row>
    <row r="16" spans="1:7" ht="63" customHeight="1" x14ac:dyDescent="0.25">
      <c r="A16" s="444">
        <v>19</v>
      </c>
      <c r="B16" s="411"/>
      <c r="C16" s="412"/>
      <c r="D16" s="413"/>
      <c r="E16" s="412"/>
      <c r="F16" s="413"/>
      <c r="G16" s="6"/>
    </row>
    <row r="17" spans="1:7" ht="63" customHeight="1" x14ac:dyDescent="0.25">
      <c r="A17" s="444">
        <v>20</v>
      </c>
      <c r="B17" s="411"/>
      <c r="C17" s="412"/>
      <c r="D17" s="413"/>
      <c r="E17" s="412"/>
      <c r="F17" s="413"/>
      <c r="G17" s="6"/>
    </row>
    <row r="18" spans="1:7" ht="63" customHeight="1" x14ac:dyDescent="0.25">
      <c r="A18" s="444">
        <v>21</v>
      </c>
      <c r="B18" s="411"/>
      <c r="C18" s="412"/>
      <c r="D18" s="413"/>
      <c r="E18" s="412"/>
      <c r="F18" s="413"/>
      <c r="G18" s="6"/>
    </row>
    <row r="19" spans="1:7" ht="63" customHeight="1" x14ac:dyDescent="0.25">
      <c r="A19" s="444">
        <v>22</v>
      </c>
      <c r="B19" s="411"/>
      <c r="C19" s="412"/>
      <c r="D19" s="413"/>
      <c r="E19" s="412"/>
      <c r="F19" s="413"/>
      <c r="G19" s="6"/>
    </row>
    <row r="20" spans="1:7" ht="21" x14ac:dyDescent="0.25">
      <c r="A20" s="444">
        <v>23</v>
      </c>
      <c r="B20" s="411"/>
      <c r="C20" s="412"/>
      <c r="D20" s="413"/>
      <c r="E20" s="412"/>
      <c r="F20" s="413"/>
      <c r="G20" s="6"/>
    </row>
  </sheetData>
  <pageMargins left="0" right="0" top="0.75" bottom="0.75" header="0.3" footer="0.3"/>
  <pageSetup paperSize="9" scale="7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E118"/>
  <sheetViews>
    <sheetView workbookViewId="0">
      <selection activeCell="E13" sqref="E13"/>
    </sheetView>
  </sheetViews>
  <sheetFormatPr defaultRowHeight="15" x14ac:dyDescent="0.25"/>
  <cols>
    <col min="1" max="1" width="5.5703125" bestFit="1" customWidth="1"/>
    <col min="2" max="2" width="21.7109375" style="14" customWidth="1"/>
    <col min="3" max="3" width="9" customWidth="1"/>
    <col min="4" max="4" width="10.5703125" customWidth="1"/>
    <col min="5" max="5" width="29.5703125" customWidth="1"/>
    <col min="6" max="6" width="1.140625" style="323" customWidth="1"/>
    <col min="7" max="7" width="15.140625" customWidth="1"/>
    <col min="8" max="8" width="9.5703125" style="14" customWidth="1"/>
    <col min="9" max="9" width="10.85546875" style="14" customWidth="1"/>
    <col min="10" max="10" width="9.42578125" customWidth="1"/>
    <col min="11" max="11" width="1.140625" style="323" customWidth="1"/>
    <col min="12" max="12" width="9.85546875" customWidth="1"/>
    <col min="13" max="13" width="9.28515625" style="14" customWidth="1"/>
    <col min="14" max="14" width="9.7109375" style="14" customWidth="1"/>
    <col min="15" max="15" width="19.7109375" style="14" customWidth="1"/>
    <col min="16" max="16" width="14.7109375" customWidth="1"/>
    <col min="17" max="17" width="1.28515625" style="323" customWidth="1"/>
    <col min="18" max="18" width="9.85546875" customWidth="1"/>
    <col min="19" max="19" width="9.5703125" customWidth="1"/>
    <col min="20" max="20" width="10.85546875" customWidth="1"/>
    <col min="21" max="21" width="24.85546875" customWidth="1"/>
    <col min="22" max="22" width="1" style="323" customWidth="1"/>
    <col min="23" max="23" width="1" customWidth="1"/>
    <col min="24" max="24" width="24.42578125" customWidth="1"/>
    <col min="25" max="25" width="10.5703125" bestFit="1" customWidth="1"/>
    <col min="26" max="26" width="1.7109375" customWidth="1"/>
    <col min="28" max="29" width="11.140625" bestFit="1" customWidth="1"/>
    <col min="31" max="31" width="10.140625" bestFit="1" customWidth="1"/>
  </cols>
  <sheetData>
    <row r="1" spans="1:28" ht="18" customHeight="1" x14ac:dyDescent="0.25">
      <c r="A1" s="827" t="s">
        <v>6983</v>
      </c>
      <c r="B1" s="828"/>
      <c r="C1" s="828"/>
      <c r="D1" s="828"/>
      <c r="E1" s="829"/>
      <c r="G1" s="833" t="s">
        <v>6984</v>
      </c>
      <c r="H1" s="833"/>
      <c r="I1" s="833"/>
      <c r="J1" s="833"/>
      <c r="K1" s="324"/>
      <c r="L1" s="812" t="s">
        <v>7290</v>
      </c>
      <c r="M1" s="812"/>
      <c r="N1" s="812"/>
      <c r="O1" s="812"/>
      <c r="P1" s="812"/>
      <c r="R1" s="812" t="s">
        <v>6986</v>
      </c>
      <c r="S1" s="812"/>
      <c r="T1" s="812"/>
      <c r="U1" s="812"/>
    </row>
    <row r="2" spans="1:28" ht="28.15" customHeight="1" x14ac:dyDescent="0.25">
      <c r="A2" s="830"/>
      <c r="B2" s="831"/>
      <c r="C2" s="831"/>
      <c r="D2" s="831"/>
      <c r="E2" s="832"/>
      <c r="G2" s="833"/>
      <c r="H2" s="833"/>
      <c r="I2" s="833"/>
      <c r="J2" s="833"/>
      <c r="K2" s="324"/>
      <c r="L2" s="812"/>
      <c r="M2" s="812"/>
      <c r="N2" s="812"/>
      <c r="O2" s="812"/>
      <c r="P2" s="812"/>
      <c r="R2" s="812"/>
      <c r="S2" s="812"/>
      <c r="T2" s="812"/>
      <c r="U2" s="812"/>
    </row>
    <row r="3" spans="1:28" s="327" customFormat="1" ht="33" customHeight="1" x14ac:dyDescent="0.25">
      <c r="A3" s="6" t="s">
        <v>6987</v>
      </c>
      <c r="B3" s="325" t="s">
        <v>6988</v>
      </c>
      <c r="C3" s="325" t="s">
        <v>3</v>
      </c>
      <c r="D3" s="325" t="s">
        <v>214</v>
      </c>
      <c r="E3" s="325" t="s">
        <v>5</v>
      </c>
      <c r="F3" s="326"/>
      <c r="G3" s="325" t="s">
        <v>6988</v>
      </c>
      <c r="H3" s="325" t="s">
        <v>3</v>
      </c>
      <c r="I3" s="325" t="s">
        <v>214</v>
      </c>
      <c r="J3" s="325" t="s">
        <v>5</v>
      </c>
      <c r="K3" s="324"/>
      <c r="L3" s="325" t="s">
        <v>6988</v>
      </c>
      <c r="M3" s="325" t="s">
        <v>6989</v>
      </c>
      <c r="N3" s="325" t="s">
        <v>214</v>
      </c>
      <c r="O3" s="325" t="s">
        <v>7357</v>
      </c>
      <c r="P3" s="325" t="s">
        <v>5</v>
      </c>
      <c r="Q3" s="326"/>
      <c r="R3" s="325" t="s">
        <v>6988</v>
      </c>
      <c r="S3" s="325" t="s">
        <v>3</v>
      </c>
      <c r="T3" s="325" t="s">
        <v>214</v>
      </c>
      <c r="U3" s="325" t="s">
        <v>5</v>
      </c>
      <c r="V3" s="326"/>
    </row>
    <row r="4" spans="1:28" s="343" customFormat="1" ht="15.75" x14ac:dyDescent="0.25">
      <c r="A4" s="328">
        <v>1</v>
      </c>
      <c r="B4" s="329">
        <v>45261</v>
      </c>
      <c r="C4" s="330">
        <v>80000</v>
      </c>
      <c r="D4" s="331" t="s">
        <v>214</v>
      </c>
      <c r="E4" s="346" t="s">
        <v>7479</v>
      </c>
      <c r="F4" s="333"/>
      <c r="G4" s="334">
        <v>44317</v>
      </c>
      <c r="H4" s="335">
        <v>67000</v>
      </c>
      <c r="I4" s="336" t="s">
        <v>214</v>
      </c>
      <c r="J4" s="330"/>
      <c r="K4" s="337"/>
      <c r="L4" s="338">
        <v>45200</v>
      </c>
      <c r="M4" s="339">
        <v>90838</v>
      </c>
      <c r="N4" s="560">
        <v>82580</v>
      </c>
      <c r="O4" s="340" t="s">
        <v>7941</v>
      </c>
      <c r="P4" s="695" t="s">
        <v>7949</v>
      </c>
      <c r="Q4" s="333"/>
      <c r="R4" s="334">
        <v>45292</v>
      </c>
      <c r="S4" s="13">
        <v>34850</v>
      </c>
      <c r="T4" s="325" t="s">
        <v>7358</v>
      </c>
      <c r="U4" s="352" t="s">
        <v>7702</v>
      </c>
      <c r="V4" s="333"/>
      <c r="AB4" s="344"/>
    </row>
    <row r="5" spans="1:28" s="343" customFormat="1" ht="15.75" x14ac:dyDescent="0.25">
      <c r="A5" s="328">
        <v>2</v>
      </c>
      <c r="B5" s="329">
        <v>45292</v>
      </c>
      <c r="C5" s="330">
        <v>80000</v>
      </c>
      <c r="D5" s="331" t="s">
        <v>214</v>
      </c>
      <c r="E5" s="346" t="s">
        <v>7479</v>
      </c>
      <c r="F5" s="333"/>
      <c r="G5" s="334">
        <v>44348</v>
      </c>
      <c r="H5" s="335">
        <v>67000</v>
      </c>
      <c r="I5" s="336" t="s">
        <v>214</v>
      </c>
      <c r="J5" s="330"/>
      <c r="K5" s="337"/>
      <c r="L5" s="338">
        <v>45231</v>
      </c>
      <c r="M5" s="339">
        <v>90838</v>
      </c>
      <c r="N5" s="560"/>
      <c r="O5" s="340"/>
      <c r="P5" s="561"/>
      <c r="Q5" s="333"/>
      <c r="R5" s="334">
        <v>45323</v>
      </c>
      <c r="S5" s="13">
        <v>34850</v>
      </c>
      <c r="T5" s="325" t="s">
        <v>7358</v>
      </c>
      <c r="U5" s="352" t="s">
        <v>7752</v>
      </c>
      <c r="V5" s="333"/>
      <c r="AB5" s="345"/>
    </row>
    <row r="6" spans="1:28" s="343" customFormat="1" ht="15.75" x14ac:dyDescent="0.25">
      <c r="A6" s="328">
        <v>3</v>
      </c>
      <c r="B6" s="329">
        <v>45323</v>
      </c>
      <c r="C6" s="330">
        <v>80000</v>
      </c>
      <c r="D6" s="331" t="s">
        <v>214</v>
      </c>
      <c r="E6" s="346" t="s">
        <v>7479</v>
      </c>
      <c r="F6" s="333"/>
      <c r="G6" s="334">
        <v>44378</v>
      </c>
      <c r="H6" s="335">
        <v>67000</v>
      </c>
      <c r="I6" s="336" t="s">
        <v>214</v>
      </c>
      <c r="J6" s="330"/>
      <c r="K6" s="337"/>
      <c r="L6" s="338">
        <v>45261</v>
      </c>
      <c r="M6" s="339">
        <v>90838</v>
      </c>
      <c r="N6" s="560"/>
      <c r="O6" s="340"/>
      <c r="P6" s="561"/>
      <c r="Q6" s="333"/>
      <c r="R6" s="334">
        <v>45352</v>
      </c>
      <c r="S6" s="13">
        <v>34850</v>
      </c>
      <c r="T6" s="325" t="s">
        <v>7358</v>
      </c>
      <c r="U6" s="352" t="s">
        <v>7790</v>
      </c>
      <c r="V6" s="333"/>
      <c r="X6" s="344">
        <f>S23-T23</f>
        <v>0</v>
      </c>
      <c r="AB6" s="345"/>
    </row>
    <row r="7" spans="1:28" s="343" customFormat="1" ht="15.75" x14ac:dyDescent="0.25">
      <c r="A7" s="328">
        <v>4</v>
      </c>
      <c r="B7" s="329">
        <v>45352</v>
      </c>
      <c r="C7" s="330">
        <v>80000</v>
      </c>
      <c r="D7" s="331" t="s">
        <v>214</v>
      </c>
      <c r="E7" s="346" t="s">
        <v>7479</v>
      </c>
      <c r="F7" s="333"/>
      <c r="G7" s="338">
        <v>44409</v>
      </c>
      <c r="H7" s="335">
        <v>67000</v>
      </c>
      <c r="I7" s="336" t="s">
        <v>214</v>
      </c>
      <c r="J7" s="349"/>
      <c r="K7" s="350"/>
      <c r="L7" s="338">
        <v>45292</v>
      </c>
      <c r="M7" s="339">
        <v>90838</v>
      </c>
      <c r="N7" s="560"/>
      <c r="O7" s="340"/>
      <c r="P7" s="561"/>
      <c r="Q7" s="333"/>
      <c r="R7" s="334">
        <v>45383</v>
      </c>
      <c r="S7" s="13">
        <v>34850</v>
      </c>
      <c r="T7" s="325" t="s">
        <v>7358</v>
      </c>
      <c r="U7" s="352" t="s">
        <v>7850</v>
      </c>
      <c r="V7" s="333"/>
      <c r="AB7" s="344"/>
    </row>
    <row r="8" spans="1:28" s="343" customFormat="1" ht="15.75" x14ac:dyDescent="0.25">
      <c r="A8" s="328">
        <v>5</v>
      </c>
      <c r="B8" s="329">
        <v>45383</v>
      </c>
      <c r="C8" s="330">
        <v>80000</v>
      </c>
      <c r="D8" s="331" t="s">
        <v>214</v>
      </c>
      <c r="E8" s="346" t="s">
        <v>7479</v>
      </c>
      <c r="F8" s="333"/>
      <c r="G8" s="338">
        <v>44440</v>
      </c>
      <c r="H8" s="335">
        <v>67000</v>
      </c>
      <c r="I8" s="336" t="s">
        <v>214</v>
      </c>
      <c r="J8" s="349"/>
      <c r="K8" s="350"/>
      <c r="L8" s="338">
        <v>45323</v>
      </c>
      <c r="M8" s="339">
        <v>90838</v>
      </c>
      <c r="N8" s="560"/>
      <c r="O8" s="340"/>
      <c r="P8" s="561"/>
      <c r="Q8" s="333"/>
      <c r="R8" s="334">
        <v>45413</v>
      </c>
      <c r="S8" s="13">
        <v>34850</v>
      </c>
      <c r="T8" s="325" t="s">
        <v>7358</v>
      </c>
      <c r="U8" s="352" t="s">
        <v>7895</v>
      </c>
      <c r="V8" s="333"/>
      <c r="X8" s="344"/>
      <c r="AB8" s="344"/>
    </row>
    <row r="9" spans="1:28" s="343" customFormat="1" ht="34.5" customHeight="1" x14ac:dyDescent="0.25">
      <c r="A9" s="328">
        <v>6</v>
      </c>
      <c r="B9" s="329">
        <v>45413</v>
      </c>
      <c r="C9" s="330">
        <v>80000</v>
      </c>
      <c r="D9" s="353" t="s">
        <v>214</v>
      </c>
      <c r="E9" s="346" t="s">
        <v>7479</v>
      </c>
      <c r="F9" s="333"/>
      <c r="G9" s="338">
        <v>44470</v>
      </c>
      <c r="H9" s="335">
        <v>67000</v>
      </c>
      <c r="I9" s="336" t="s">
        <v>214</v>
      </c>
      <c r="J9" s="330"/>
      <c r="K9" s="337"/>
      <c r="L9" s="338">
        <v>45352</v>
      </c>
      <c r="M9" s="339">
        <v>90838</v>
      </c>
      <c r="N9" s="560"/>
      <c r="O9" s="340"/>
      <c r="P9" s="561"/>
      <c r="Q9" s="333"/>
      <c r="R9" s="334">
        <v>45444</v>
      </c>
      <c r="S9" s="13">
        <v>34850</v>
      </c>
      <c r="T9" s="325" t="s">
        <v>7358</v>
      </c>
      <c r="U9" s="352" t="s">
        <v>7955</v>
      </c>
      <c r="V9" s="333"/>
      <c r="AB9" s="344"/>
    </row>
    <row r="10" spans="1:28" s="343" customFormat="1" ht="15.75" x14ac:dyDescent="0.25">
      <c r="A10" s="328">
        <v>7</v>
      </c>
      <c r="B10" s="329">
        <v>45444</v>
      </c>
      <c r="C10" s="330">
        <v>80000</v>
      </c>
      <c r="D10" s="353" t="s">
        <v>214</v>
      </c>
      <c r="E10" s="346" t="s">
        <v>7479</v>
      </c>
      <c r="F10" s="333"/>
      <c r="G10" s="338">
        <v>44501</v>
      </c>
      <c r="H10" s="335">
        <v>67000</v>
      </c>
      <c r="I10" s="336" t="s">
        <v>214</v>
      </c>
      <c r="J10" s="330"/>
      <c r="K10" s="337"/>
      <c r="L10" s="338">
        <v>45383</v>
      </c>
      <c r="M10" s="339">
        <v>90838</v>
      </c>
      <c r="N10" s="560"/>
      <c r="O10" s="340"/>
      <c r="P10" s="561"/>
      <c r="Q10" s="333"/>
      <c r="R10" s="334">
        <v>45474</v>
      </c>
      <c r="S10" s="325"/>
      <c r="T10" s="325"/>
      <c r="U10" s="325"/>
      <c r="V10" s="333"/>
      <c r="X10" s="1" t="s">
        <v>7299</v>
      </c>
      <c r="Y10" s="533">
        <v>34384</v>
      </c>
      <c r="Z10" s="533"/>
      <c r="AA10" s="533">
        <f>34384-5917-11724</f>
        <v>16743</v>
      </c>
      <c r="AB10" s="344"/>
    </row>
    <row r="11" spans="1:28" s="343" customFormat="1" ht="15.75" x14ac:dyDescent="0.25">
      <c r="A11" s="328">
        <v>8</v>
      </c>
      <c r="B11" s="329">
        <v>45474</v>
      </c>
      <c r="C11" s="330">
        <v>80000</v>
      </c>
      <c r="D11" s="353" t="s">
        <v>214</v>
      </c>
      <c r="E11" s="346" t="s">
        <v>7479</v>
      </c>
      <c r="F11" s="333"/>
      <c r="G11" s="338">
        <v>44531</v>
      </c>
      <c r="H11" s="335">
        <v>50000</v>
      </c>
      <c r="I11" s="336" t="s">
        <v>214</v>
      </c>
      <c r="J11" s="330"/>
      <c r="K11" s="337"/>
      <c r="L11" s="338">
        <v>45413</v>
      </c>
      <c r="M11" s="339">
        <v>90838</v>
      </c>
      <c r="N11" s="560"/>
      <c r="O11" s="340"/>
      <c r="P11" s="561"/>
      <c r="Q11" s="333"/>
      <c r="R11" s="334">
        <v>45505</v>
      </c>
      <c r="S11" s="325"/>
      <c r="T11" s="325"/>
      <c r="U11" s="325"/>
      <c r="V11" s="333"/>
      <c r="X11" s="1" t="s">
        <v>7300</v>
      </c>
      <c r="Y11" s="533">
        <v>34384</v>
      </c>
      <c r="Z11"/>
      <c r="AA11" s="533">
        <f>34384-5917-11724</f>
        <v>16743</v>
      </c>
    </row>
    <row r="12" spans="1:28" s="343" customFormat="1" ht="15.75" x14ac:dyDescent="0.25">
      <c r="A12" s="328">
        <v>9</v>
      </c>
      <c r="B12" s="329">
        <v>45505</v>
      </c>
      <c r="C12" s="330">
        <v>80000</v>
      </c>
      <c r="D12" s="353" t="s">
        <v>214</v>
      </c>
      <c r="E12" s="346" t="s">
        <v>7479</v>
      </c>
      <c r="F12" s="333"/>
      <c r="G12" s="338">
        <v>44562</v>
      </c>
      <c r="H12" s="335">
        <v>50000</v>
      </c>
      <c r="I12" s="336" t="s">
        <v>214</v>
      </c>
      <c r="J12" s="330"/>
      <c r="K12" s="337"/>
      <c r="L12" s="338">
        <v>45444</v>
      </c>
      <c r="M12" s="339">
        <v>90838</v>
      </c>
      <c r="N12" s="560"/>
      <c r="O12" s="340"/>
      <c r="P12" s="561"/>
      <c r="Q12" s="333"/>
      <c r="R12" s="334">
        <v>45536</v>
      </c>
      <c r="S12" s="325"/>
      <c r="T12" s="325"/>
      <c r="U12" s="325"/>
      <c r="V12" s="333"/>
      <c r="X12"/>
      <c r="Y12" s="407">
        <f>SUM(Y10:Y11)</f>
        <v>68768</v>
      </c>
      <c r="Z12"/>
      <c r="AA12" s="407">
        <f>SUM(AA10:AA11)</f>
        <v>33486</v>
      </c>
    </row>
    <row r="13" spans="1:28" s="343" customFormat="1" ht="15.75" x14ac:dyDescent="0.25">
      <c r="A13" s="328">
        <v>10</v>
      </c>
      <c r="B13" s="329">
        <v>45536</v>
      </c>
      <c r="C13" s="330">
        <v>80000</v>
      </c>
      <c r="D13" s="331"/>
      <c r="E13" s="346"/>
      <c r="F13" s="333"/>
      <c r="G13" s="355">
        <v>44593</v>
      </c>
      <c r="H13" s="335"/>
      <c r="I13" s="356" t="s">
        <v>7006</v>
      </c>
      <c r="J13" s="357"/>
      <c r="K13" s="337"/>
      <c r="L13" s="338">
        <v>45474</v>
      </c>
      <c r="M13" s="339">
        <v>90838</v>
      </c>
      <c r="N13" s="560"/>
      <c r="O13" s="340"/>
      <c r="P13" s="561"/>
      <c r="Q13" s="333"/>
      <c r="R13" s="334">
        <v>45566</v>
      </c>
      <c r="S13" s="325"/>
      <c r="T13" s="325"/>
      <c r="U13" s="325"/>
      <c r="V13" s="333"/>
      <c r="X13"/>
      <c r="Y13"/>
      <c r="Z13"/>
      <c r="AA13"/>
    </row>
    <row r="14" spans="1:28" s="343" customFormat="1" ht="15.75" x14ac:dyDescent="0.25">
      <c r="A14" s="328">
        <v>11</v>
      </c>
      <c r="B14" s="329">
        <v>45566</v>
      </c>
      <c r="C14" s="330">
        <v>80000</v>
      </c>
      <c r="D14" s="331"/>
      <c r="E14" s="358"/>
      <c r="F14" s="359"/>
      <c r="G14" s="338">
        <v>44621</v>
      </c>
      <c r="H14" s="335"/>
      <c r="I14" s="360" t="s">
        <v>7006</v>
      </c>
      <c r="J14" s="330"/>
      <c r="K14" s="361"/>
      <c r="L14" s="338">
        <v>45505</v>
      </c>
      <c r="M14" s="339">
        <v>90838</v>
      </c>
      <c r="N14" s="560"/>
      <c r="O14" s="340"/>
      <c r="P14" s="561"/>
      <c r="Q14" s="359"/>
      <c r="R14" s="334">
        <v>45597</v>
      </c>
      <c r="S14" s="325"/>
      <c r="T14" s="325"/>
      <c r="U14" s="325"/>
      <c r="V14" s="333"/>
      <c r="X14" t="s">
        <v>7301</v>
      </c>
      <c r="Y14" s="9">
        <f>11724+5917</f>
        <v>17641</v>
      </c>
      <c r="Z14"/>
      <c r="AA14" s="9">
        <f>11724+5917</f>
        <v>17641</v>
      </c>
    </row>
    <row r="15" spans="1:28" s="343" customFormat="1" ht="15.75" x14ac:dyDescent="0.25">
      <c r="A15" s="6"/>
      <c r="B15" s="325"/>
      <c r="C15" s="325"/>
      <c r="D15" s="325"/>
      <c r="E15" s="325"/>
      <c r="F15" s="333"/>
      <c r="G15" s="362"/>
      <c r="H15" s="363"/>
      <c r="I15" s="364"/>
      <c r="J15" s="337"/>
      <c r="K15" s="337"/>
      <c r="L15" s="325"/>
      <c r="M15" s="630"/>
      <c r="N15" s="325"/>
      <c r="O15" s="325"/>
      <c r="P15" s="325"/>
      <c r="Q15" s="333"/>
      <c r="R15" s="334">
        <v>45627</v>
      </c>
      <c r="S15" s="325"/>
      <c r="T15" s="325"/>
      <c r="U15" s="325"/>
      <c r="V15" s="333"/>
      <c r="X15" t="s">
        <v>7302</v>
      </c>
      <c r="Y15" s="9">
        <f>11724+5917</f>
        <v>17641</v>
      </c>
      <c r="Z15"/>
      <c r="AA15" s="9">
        <f>11724+5917</f>
        <v>17641</v>
      </c>
    </row>
    <row r="16" spans="1:28" s="343" customFormat="1" ht="15.75" x14ac:dyDescent="0.25">
      <c r="A16" s="6"/>
      <c r="B16" s="325"/>
      <c r="C16" s="325"/>
      <c r="D16" s="325"/>
      <c r="E16" s="325"/>
      <c r="F16" s="333"/>
      <c r="G16" s="362"/>
      <c r="H16" s="363"/>
      <c r="I16" s="364"/>
      <c r="J16" s="337"/>
      <c r="K16" s="337"/>
      <c r="L16" s="325"/>
      <c r="M16" s="630"/>
      <c r="N16" s="325"/>
      <c r="O16" s="325"/>
      <c r="P16" s="325"/>
      <c r="Q16" s="333"/>
      <c r="R16" s="334"/>
      <c r="S16" s="325"/>
      <c r="T16" s="325"/>
      <c r="U16" s="325"/>
      <c r="V16" s="333"/>
      <c r="W16" s="344">
        <f>T35*10%</f>
        <v>3168</v>
      </c>
      <c r="X16" t="s">
        <v>7303</v>
      </c>
      <c r="Y16" s="373">
        <f>68768-Y15-Y14</f>
        <v>33486</v>
      </c>
      <c r="Z16"/>
      <c r="AA16" s="373">
        <f>68768-AA15-AA14</f>
        <v>33486</v>
      </c>
    </row>
    <row r="17" spans="1:30" s="343" customFormat="1" ht="15.75" customHeight="1" x14ac:dyDescent="0.25">
      <c r="A17" s="6"/>
      <c r="B17" s="325"/>
      <c r="C17" s="325"/>
      <c r="D17" s="325"/>
      <c r="E17" s="325"/>
      <c r="F17" s="333"/>
      <c r="G17" s="366"/>
      <c r="H17" s="367"/>
      <c r="I17" s="368"/>
      <c r="J17" s="344"/>
      <c r="K17" s="337"/>
      <c r="L17" s="325"/>
      <c r="M17" s="325"/>
      <c r="N17" s="325"/>
      <c r="O17" s="325"/>
      <c r="P17" s="325"/>
      <c r="Q17" s="333"/>
      <c r="R17" s="325"/>
      <c r="S17" s="325"/>
      <c r="T17" s="325"/>
      <c r="U17" s="325"/>
      <c r="V17" s="333"/>
      <c r="X17"/>
      <c r="Y17" s="407">
        <f>Y16+Y15+Y14</f>
        <v>68768</v>
      </c>
      <c r="Z17"/>
      <c r="AA17" s="407">
        <f>AA16+AA15+AA14</f>
        <v>68768</v>
      </c>
    </row>
    <row r="18" spans="1:30" s="343" customFormat="1" ht="15.75" customHeight="1" x14ac:dyDescent="0.25">
      <c r="A18" s="6"/>
      <c r="B18" s="325"/>
      <c r="C18" s="325"/>
      <c r="D18" s="325"/>
      <c r="E18" s="325"/>
      <c r="F18" s="333"/>
      <c r="G18" s="366"/>
      <c r="H18" s="367"/>
      <c r="I18" s="368"/>
      <c r="J18" s="344"/>
      <c r="K18" s="337"/>
      <c r="L18" s="325"/>
      <c r="M18" s="325"/>
      <c r="N18" s="325"/>
      <c r="O18" s="325"/>
      <c r="P18" s="325"/>
      <c r="Q18" s="333"/>
      <c r="R18" s="325"/>
      <c r="S18" s="325"/>
      <c r="T18" s="325"/>
      <c r="U18" s="325"/>
      <c r="V18" s="333"/>
      <c r="X18" s="604">
        <f>T35*1.1</f>
        <v>34848</v>
      </c>
    </row>
    <row r="19" spans="1:30" ht="15.75" x14ac:dyDescent="0.25">
      <c r="A19" s="6"/>
      <c r="B19" s="325"/>
      <c r="C19" s="325"/>
      <c r="D19" s="325"/>
      <c r="E19" s="325"/>
      <c r="H19" s="371"/>
      <c r="K19" s="372"/>
      <c r="L19" s="338">
        <v>44835</v>
      </c>
      <c r="M19" s="339">
        <v>82580</v>
      </c>
      <c r="N19" s="560" t="s">
        <v>7358</v>
      </c>
      <c r="O19" s="340" t="s">
        <v>7361</v>
      </c>
      <c r="P19" s="561" t="s">
        <v>7362</v>
      </c>
      <c r="R19" s="325"/>
      <c r="S19" s="325"/>
      <c r="T19" s="325"/>
      <c r="U19" s="325"/>
      <c r="AB19" s="373"/>
      <c r="AC19" s="373"/>
    </row>
    <row r="20" spans="1:30" ht="15.75" x14ac:dyDescent="0.25">
      <c r="A20" s="6"/>
      <c r="B20" s="325"/>
      <c r="C20" s="325"/>
      <c r="D20" s="325"/>
      <c r="E20" s="325"/>
      <c r="J20" s="694"/>
      <c r="K20" s="372"/>
      <c r="L20" s="338">
        <v>44866</v>
      </c>
      <c r="M20" s="339">
        <v>82580</v>
      </c>
      <c r="N20" s="560" t="s">
        <v>7358</v>
      </c>
      <c r="O20" s="340" t="s">
        <v>7360</v>
      </c>
      <c r="P20" s="561" t="s">
        <v>7362</v>
      </c>
      <c r="R20" s="325"/>
      <c r="S20" s="325"/>
      <c r="T20" s="325"/>
      <c r="U20" s="325"/>
      <c r="Y20">
        <v>77000</v>
      </c>
      <c r="AB20" s="373">
        <v>66000</v>
      </c>
      <c r="AC20" s="374"/>
    </row>
    <row r="21" spans="1:30" ht="15.75" x14ac:dyDescent="0.25">
      <c r="A21" s="328">
        <v>1</v>
      </c>
      <c r="B21" s="329" t="s">
        <v>7127</v>
      </c>
      <c r="C21" s="330">
        <v>77000</v>
      </c>
      <c r="D21" s="331" t="s">
        <v>214</v>
      </c>
      <c r="E21" s="332" t="s">
        <v>7138</v>
      </c>
      <c r="H21" s="371"/>
      <c r="K21" s="372"/>
      <c r="L21" s="338">
        <v>44896</v>
      </c>
      <c r="M21" s="339">
        <v>82580</v>
      </c>
      <c r="N21" s="560" t="s">
        <v>7358</v>
      </c>
      <c r="O21" s="340" t="s">
        <v>7359</v>
      </c>
      <c r="P21" s="561" t="s">
        <v>7362</v>
      </c>
      <c r="R21" s="325"/>
      <c r="S21" s="325"/>
      <c r="T21" s="325"/>
      <c r="U21" s="325"/>
      <c r="Y21" s="373">
        <f>Y20-Y16</f>
        <v>43514</v>
      </c>
      <c r="AB21" s="373">
        <v>13000</v>
      </c>
      <c r="AC21" s="374"/>
    </row>
    <row r="22" spans="1:30" ht="15.75" x14ac:dyDescent="0.25">
      <c r="A22" s="328">
        <v>2</v>
      </c>
      <c r="B22" s="329" t="s">
        <v>7128</v>
      </c>
      <c r="C22" s="330">
        <v>77000</v>
      </c>
      <c r="D22" s="331" t="s">
        <v>214</v>
      </c>
      <c r="E22" s="332"/>
      <c r="H22" s="376"/>
      <c r="I22" s="371"/>
      <c r="L22" s="338">
        <v>44927</v>
      </c>
      <c r="M22" s="339">
        <v>82580</v>
      </c>
      <c r="N22" s="560" t="s">
        <v>7358</v>
      </c>
      <c r="O22" s="340" t="s">
        <v>7422</v>
      </c>
      <c r="P22" s="561" t="s">
        <v>7421</v>
      </c>
      <c r="R22" s="325"/>
      <c r="S22" s="325"/>
      <c r="T22" s="325"/>
      <c r="U22" s="325"/>
      <c r="X22" s="532"/>
      <c r="AB22" s="373">
        <f>AB20-AB21</f>
        <v>53000</v>
      </c>
    </row>
    <row r="23" spans="1:30" ht="15.75" x14ac:dyDescent="0.25">
      <c r="A23" s="328">
        <v>3</v>
      </c>
      <c r="B23" s="329" t="s">
        <v>7129</v>
      </c>
      <c r="C23" s="330">
        <v>77000</v>
      </c>
      <c r="D23" s="331" t="s">
        <v>214</v>
      </c>
      <c r="E23" s="346"/>
      <c r="G23" s="751">
        <v>45231</v>
      </c>
      <c r="H23" s="339">
        <v>90838</v>
      </c>
      <c r="I23" s="371"/>
      <c r="L23" s="338">
        <v>44958</v>
      </c>
      <c r="M23" s="339">
        <v>82580</v>
      </c>
      <c r="N23" s="560" t="s">
        <v>7358</v>
      </c>
      <c r="O23" s="340" t="s">
        <v>7502</v>
      </c>
      <c r="P23" s="561" t="s">
        <v>7501</v>
      </c>
      <c r="R23" s="334">
        <v>44896</v>
      </c>
      <c r="S23" s="13">
        <v>31680</v>
      </c>
      <c r="T23" s="342">
        <v>31680</v>
      </c>
      <c r="U23" s="352" t="s">
        <v>7148</v>
      </c>
      <c r="X23" s="532"/>
      <c r="AB23" s="373"/>
    </row>
    <row r="24" spans="1:30" ht="15.75" x14ac:dyDescent="0.25">
      <c r="A24" s="328">
        <v>4</v>
      </c>
      <c r="B24" s="329" t="s">
        <v>7130</v>
      </c>
      <c r="C24" s="330">
        <v>77000</v>
      </c>
      <c r="D24" s="331" t="s">
        <v>214</v>
      </c>
      <c r="E24" s="348"/>
      <c r="G24" s="751">
        <v>45261</v>
      </c>
      <c r="H24" s="339">
        <v>90838</v>
      </c>
      <c r="L24" s="338">
        <v>44986</v>
      </c>
      <c r="M24" s="339">
        <v>82580</v>
      </c>
      <c r="N24" s="560" t="s">
        <v>7358</v>
      </c>
      <c r="O24" s="340" t="s">
        <v>7524</v>
      </c>
      <c r="P24" s="561" t="s">
        <v>7523</v>
      </c>
      <c r="R24" s="334">
        <v>44927</v>
      </c>
      <c r="S24" s="13">
        <v>31680</v>
      </c>
      <c r="T24" s="342">
        <v>31680</v>
      </c>
      <c r="U24" s="352" t="s">
        <v>7165</v>
      </c>
      <c r="AB24" s="373"/>
    </row>
    <row r="25" spans="1:30" ht="15.75" x14ac:dyDescent="0.25">
      <c r="A25" s="328">
        <v>5</v>
      </c>
      <c r="B25" s="329" t="s">
        <v>7131</v>
      </c>
      <c r="C25" s="330">
        <v>77000</v>
      </c>
      <c r="D25" s="331" t="s">
        <v>214</v>
      </c>
      <c r="E25" s="346"/>
      <c r="G25" s="751">
        <v>45292</v>
      </c>
      <c r="H25" s="339">
        <v>90838</v>
      </c>
      <c r="L25" s="338">
        <v>45017</v>
      </c>
      <c r="M25" s="339">
        <v>82580</v>
      </c>
      <c r="N25" s="560" t="s">
        <v>7358</v>
      </c>
      <c r="O25" s="340" t="s">
        <v>7594</v>
      </c>
      <c r="P25" s="561" t="s">
        <v>7593</v>
      </c>
      <c r="R25" s="334">
        <v>44958</v>
      </c>
      <c r="S25" s="13">
        <v>31680</v>
      </c>
      <c r="T25" s="342">
        <v>31680</v>
      </c>
      <c r="U25" s="352" t="s">
        <v>7279</v>
      </c>
      <c r="Y25" s="374"/>
      <c r="AB25" s="373"/>
    </row>
    <row r="26" spans="1:30" ht="31.5" x14ac:dyDescent="0.25">
      <c r="A26" s="328">
        <v>6</v>
      </c>
      <c r="B26" s="329" t="s">
        <v>7132</v>
      </c>
      <c r="C26" s="330">
        <v>77000</v>
      </c>
      <c r="D26" s="331" t="s">
        <v>214</v>
      </c>
      <c r="E26" s="346" t="s">
        <v>7340</v>
      </c>
      <c r="G26" s="569" t="s">
        <v>8083</v>
      </c>
      <c r="H26" s="752">
        <f>H25-N4</f>
        <v>8258</v>
      </c>
      <c r="L26" s="338">
        <v>45047</v>
      </c>
      <c r="M26" s="339">
        <v>82580</v>
      </c>
      <c r="N26" s="560" t="s">
        <v>7358</v>
      </c>
      <c r="O26" s="340" t="s">
        <v>7706</v>
      </c>
      <c r="P26" s="561" t="s">
        <v>7707</v>
      </c>
      <c r="R26" s="334">
        <v>44986</v>
      </c>
      <c r="S26" s="13">
        <v>31680</v>
      </c>
      <c r="T26" s="342">
        <v>31680</v>
      </c>
      <c r="U26" s="352" t="s">
        <v>7278</v>
      </c>
      <c r="AB26" s="373"/>
      <c r="AD26" s="373"/>
    </row>
    <row r="27" spans="1:30" ht="15.75" x14ac:dyDescent="0.25">
      <c r="A27" s="328">
        <v>7</v>
      </c>
      <c r="B27" s="329" t="s">
        <v>7133</v>
      </c>
      <c r="C27" s="330">
        <v>77000</v>
      </c>
      <c r="D27" s="331" t="s">
        <v>214</v>
      </c>
      <c r="E27" s="346" t="s">
        <v>7479</v>
      </c>
      <c r="G27" s="569"/>
      <c r="H27" s="752">
        <f>SUM(H23:H26)</f>
        <v>280772</v>
      </c>
      <c r="L27" s="338">
        <v>45078</v>
      </c>
      <c r="M27" s="339">
        <v>82580</v>
      </c>
      <c r="N27" s="560" t="s">
        <v>7358</v>
      </c>
      <c r="O27" s="340" t="s">
        <v>7370</v>
      </c>
      <c r="P27" s="561" t="s">
        <v>7730</v>
      </c>
      <c r="R27" s="334">
        <v>45017</v>
      </c>
      <c r="S27" s="13">
        <v>31680</v>
      </c>
      <c r="T27" s="342">
        <v>31680</v>
      </c>
      <c r="U27" s="352" t="s">
        <v>7286</v>
      </c>
      <c r="AB27" s="373"/>
    </row>
    <row r="28" spans="1:30" ht="15.75" x14ac:dyDescent="0.25">
      <c r="A28" s="328">
        <v>8</v>
      </c>
      <c r="B28" s="329" t="s">
        <v>7134</v>
      </c>
      <c r="C28" s="330">
        <v>77000</v>
      </c>
      <c r="D28" s="331" t="s">
        <v>214</v>
      </c>
      <c r="E28" s="346" t="s">
        <v>7479</v>
      </c>
      <c r="L28" s="338">
        <v>45108</v>
      </c>
      <c r="M28" s="339">
        <v>82580</v>
      </c>
      <c r="N28" s="560" t="s">
        <v>7358</v>
      </c>
      <c r="O28" s="340" t="s">
        <v>7370</v>
      </c>
      <c r="P28" s="561" t="s">
        <v>7730</v>
      </c>
      <c r="R28" s="334">
        <v>45047</v>
      </c>
      <c r="S28" s="13">
        <v>31680</v>
      </c>
      <c r="T28" s="342">
        <v>31680</v>
      </c>
      <c r="U28" s="352" t="s">
        <v>7304</v>
      </c>
      <c r="AB28" s="373"/>
    </row>
    <row r="29" spans="1:30" ht="15.75" x14ac:dyDescent="0.25">
      <c r="A29" s="328">
        <v>9</v>
      </c>
      <c r="B29" s="329" t="s">
        <v>7135</v>
      </c>
      <c r="C29" s="330">
        <v>77000</v>
      </c>
      <c r="D29" s="331" t="s">
        <v>214</v>
      </c>
      <c r="E29" s="346" t="s">
        <v>7479</v>
      </c>
      <c r="L29" s="338">
        <v>45139</v>
      </c>
      <c r="M29" s="339">
        <v>82580</v>
      </c>
      <c r="N29" s="560" t="s">
        <v>7358</v>
      </c>
      <c r="O29" s="340" t="s">
        <v>7837</v>
      </c>
      <c r="P29" s="561" t="s">
        <v>7838</v>
      </c>
      <c r="R29" s="334">
        <v>45078</v>
      </c>
      <c r="S29" s="13">
        <v>31680</v>
      </c>
      <c r="T29" s="342">
        <v>31680</v>
      </c>
      <c r="U29" s="352" t="s">
        <v>7344</v>
      </c>
      <c r="AB29" s="373"/>
    </row>
    <row r="30" spans="1:30" ht="15.75" x14ac:dyDescent="0.25">
      <c r="A30" s="328">
        <v>10</v>
      </c>
      <c r="B30" s="329" t="s">
        <v>7136</v>
      </c>
      <c r="C30" s="330">
        <v>77000</v>
      </c>
      <c r="D30" s="331" t="s">
        <v>214</v>
      </c>
      <c r="E30" s="346" t="s">
        <v>7479</v>
      </c>
      <c r="L30" s="338">
        <v>45170</v>
      </c>
      <c r="M30" s="339">
        <v>82580</v>
      </c>
      <c r="N30" s="560" t="s">
        <v>7358</v>
      </c>
      <c r="O30" s="340" t="s">
        <v>7835</v>
      </c>
      <c r="P30" s="561" t="s">
        <v>7836</v>
      </c>
      <c r="R30" s="334">
        <v>45108</v>
      </c>
      <c r="S30" s="13">
        <v>31680</v>
      </c>
      <c r="T30" s="342">
        <v>31680</v>
      </c>
      <c r="U30" s="352" t="s">
        <v>7363</v>
      </c>
      <c r="AB30" s="373"/>
    </row>
    <row r="31" spans="1:30" ht="22.5" customHeight="1" x14ac:dyDescent="0.25">
      <c r="A31" s="328">
        <v>11</v>
      </c>
      <c r="B31" s="329" t="s">
        <v>7137</v>
      </c>
      <c r="C31" s="330">
        <v>77000</v>
      </c>
      <c r="D31" s="331" t="s">
        <v>214</v>
      </c>
      <c r="E31" s="346" t="s">
        <v>7479</v>
      </c>
      <c r="L31" s="426"/>
      <c r="M31" s="426"/>
      <c r="N31" s="426"/>
      <c r="O31" s="426"/>
      <c r="P31" s="426"/>
      <c r="R31" s="334">
        <v>45139</v>
      </c>
      <c r="S31" s="13">
        <v>31680</v>
      </c>
      <c r="T31" s="342">
        <v>31680</v>
      </c>
      <c r="U31" s="352" t="s">
        <v>7415</v>
      </c>
      <c r="AB31" s="373"/>
    </row>
    <row r="32" spans="1:30" ht="18.75" x14ac:dyDescent="0.25">
      <c r="L32" s="426"/>
      <c r="M32" s="426"/>
      <c r="N32" s="426"/>
      <c r="O32" s="426"/>
      <c r="P32" s="426"/>
      <c r="R32" s="334">
        <v>45170</v>
      </c>
      <c r="S32" s="13">
        <v>31680</v>
      </c>
      <c r="T32" s="342">
        <v>31680</v>
      </c>
      <c r="U32" s="352" t="s">
        <v>7483</v>
      </c>
      <c r="AB32" s="373"/>
    </row>
    <row r="33" spans="1:31" ht="18.75" x14ac:dyDescent="0.25">
      <c r="L33" s="426"/>
      <c r="M33" s="426"/>
      <c r="N33" s="426"/>
      <c r="O33" s="426"/>
      <c r="P33" s="426"/>
      <c r="R33" s="334">
        <v>45200</v>
      </c>
      <c r="S33" s="13">
        <v>31680</v>
      </c>
      <c r="T33" s="342">
        <v>31680</v>
      </c>
      <c r="U33" s="352" t="s">
        <v>7503</v>
      </c>
      <c r="AB33" s="373"/>
    </row>
    <row r="34" spans="1:31" ht="18.75" x14ac:dyDescent="0.25">
      <c r="L34" s="426"/>
      <c r="M34" s="426"/>
      <c r="N34" s="426"/>
      <c r="O34" s="426"/>
      <c r="P34" s="426"/>
      <c r="R34" s="334">
        <v>45231</v>
      </c>
      <c r="S34" s="13">
        <v>31680</v>
      </c>
      <c r="T34" s="342">
        <v>31680</v>
      </c>
      <c r="U34" s="352" t="s">
        <v>7548</v>
      </c>
    </row>
    <row r="35" spans="1:31" ht="32.25" thickBot="1" x14ac:dyDescent="0.3">
      <c r="L35" s="325" t="s">
        <v>6988</v>
      </c>
      <c r="M35" s="325" t="s">
        <v>6989</v>
      </c>
      <c r="N35" s="325" t="s">
        <v>214</v>
      </c>
      <c r="O35" s="325"/>
      <c r="P35" s="325" t="s">
        <v>5</v>
      </c>
      <c r="R35" s="334">
        <v>45261</v>
      </c>
      <c r="S35" s="13">
        <v>31680</v>
      </c>
      <c r="T35" s="342">
        <v>31680</v>
      </c>
      <c r="U35" s="352" t="s">
        <v>7614</v>
      </c>
      <c r="AB35" s="373"/>
    </row>
    <row r="36" spans="1:31" x14ac:dyDescent="0.25">
      <c r="A36" s="827" t="s">
        <v>6983</v>
      </c>
      <c r="B36" s="828"/>
      <c r="C36" s="828"/>
      <c r="D36" s="828"/>
      <c r="E36" s="829"/>
      <c r="L36" s="338">
        <v>44501</v>
      </c>
      <c r="M36" s="339">
        <v>78650</v>
      </c>
      <c r="N36" s="340">
        <v>78650</v>
      </c>
      <c r="O36" s="340"/>
      <c r="P36" s="341"/>
      <c r="W36">
        <v>26200</v>
      </c>
    </row>
    <row r="37" spans="1:31" x14ac:dyDescent="0.25">
      <c r="A37" s="830"/>
      <c r="B37" s="831"/>
      <c r="C37" s="831"/>
      <c r="D37" s="831"/>
      <c r="E37" s="832"/>
      <c r="L37" s="338">
        <v>44531</v>
      </c>
      <c r="M37" s="339">
        <v>78650</v>
      </c>
      <c r="N37" s="340">
        <v>78650</v>
      </c>
      <c r="O37" s="340"/>
      <c r="P37" s="341"/>
      <c r="W37">
        <f>W36*10%</f>
        <v>2620</v>
      </c>
    </row>
    <row r="38" spans="1:31" ht="15.75" x14ac:dyDescent="0.25">
      <c r="A38" s="6" t="s">
        <v>6987</v>
      </c>
      <c r="B38" s="325" t="s">
        <v>6988</v>
      </c>
      <c r="C38" s="325" t="s">
        <v>3</v>
      </c>
      <c r="D38" s="325" t="s">
        <v>214</v>
      </c>
      <c r="E38" s="325" t="s">
        <v>5</v>
      </c>
      <c r="L38" s="338">
        <v>44562</v>
      </c>
      <c r="M38" s="339">
        <v>78650</v>
      </c>
      <c r="N38" s="340">
        <v>78650</v>
      </c>
      <c r="O38" s="340"/>
      <c r="P38" s="341"/>
      <c r="R38" s="812" t="s">
        <v>6986</v>
      </c>
      <c r="S38" s="812"/>
      <c r="T38" s="812"/>
      <c r="U38" s="812"/>
      <c r="W38">
        <f>W37+W36</f>
        <v>28820</v>
      </c>
      <c r="AE38" s="374"/>
    </row>
    <row r="39" spans="1:31" x14ac:dyDescent="0.25">
      <c r="A39" s="328">
        <v>1</v>
      </c>
      <c r="B39" s="329" t="s">
        <v>6990</v>
      </c>
      <c r="C39" s="330">
        <v>70000</v>
      </c>
      <c r="D39" s="331" t="s">
        <v>214</v>
      </c>
      <c r="E39" s="332" t="s">
        <v>6991</v>
      </c>
      <c r="L39" s="338">
        <v>44593</v>
      </c>
      <c r="M39" s="339">
        <v>78650</v>
      </c>
      <c r="N39" s="340">
        <v>78650</v>
      </c>
      <c r="O39" s="340"/>
      <c r="P39" s="12"/>
      <c r="R39" s="812"/>
      <c r="S39" s="812"/>
      <c r="T39" s="812"/>
      <c r="U39" s="812"/>
      <c r="AE39" s="374"/>
    </row>
    <row r="40" spans="1:31" ht="31.5" x14ac:dyDescent="0.25">
      <c r="A40" s="328">
        <v>2</v>
      </c>
      <c r="B40" s="329" t="s">
        <v>6993</v>
      </c>
      <c r="C40" s="330">
        <v>70000</v>
      </c>
      <c r="D40" s="331" t="s">
        <v>214</v>
      </c>
      <c r="E40" s="332" t="s">
        <v>6991</v>
      </c>
      <c r="L40" s="338">
        <v>44621</v>
      </c>
      <c r="M40" s="339">
        <v>78650</v>
      </c>
      <c r="N40" s="340">
        <v>78650</v>
      </c>
      <c r="O40" s="340"/>
      <c r="P40" s="12"/>
      <c r="R40" s="325" t="s">
        <v>6988</v>
      </c>
      <c r="S40" s="325" t="s">
        <v>3</v>
      </c>
      <c r="T40" s="325" t="s">
        <v>214</v>
      </c>
      <c r="U40" s="325" t="s">
        <v>5</v>
      </c>
    </row>
    <row r="41" spans="1:31" ht="15.75" x14ac:dyDescent="0.25">
      <c r="A41" s="328">
        <v>3</v>
      </c>
      <c r="B41" s="329" t="s">
        <v>6994</v>
      </c>
      <c r="C41" s="330">
        <v>70000</v>
      </c>
      <c r="D41" s="331" t="s">
        <v>214</v>
      </c>
      <c r="E41" s="346" t="s">
        <v>6995</v>
      </c>
      <c r="L41" s="338">
        <v>44652</v>
      </c>
      <c r="M41" s="339">
        <v>78650</v>
      </c>
      <c r="N41" s="340">
        <v>78650</v>
      </c>
      <c r="O41" s="340"/>
      <c r="P41" s="12"/>
      <c r="R41" s="334">
        <v>44501</v>
      </c>
      <c r="S41" s="13">
        <v>28820</v>
      </c>
      <c r="T41" s="342">
        <v>28800</v>
      </c>
      <c r="U41" s="343" t="s">
        <v>6992</v>
      </c>
    </row>
    <row r="42" spans="1:31" x14ac:dyDescent="0.25">
      <c r="A42" s="328">
        <v>4</v>
      </c>
      <c r="B42" s="329" t="s">
        <v>6997</v>
      </c>
      <c r="C42" s="330">
        <v>70000</v>
      </c>
      <c r="D42" s="331" t="s">
        <v>214</v>
      </c>
      <c r="E42" s="348"/>
      <c r="L42" s="338">
        <v>44682</v>
      </c>
      <c r="M42" s="339">
        <v>78650</v>
      </c>
      <c r="N42" s="340">
        <v>78650</v>
      </c>
      <c r="O42" s="340"/>
      <c r="P42" s="12"/>
      <c r="R42" s="334">
        <v>44531</v>
      </c>
      <c r="S42" s="13">
        <v>28820</v>
      </c>
      <c r="T42" s="342">
        <v>28800</v>
      </c>
      <c r="U42" s="343" t="s">
        <v>6992</v>
      </c>
    </row>
    <row r="43" spans="1:31" ht="15.75" x14ac:dyDescent="0.25">
      <c r="A43" s="328">
        <v>5</v>
      </c>
      <c r="B43" s="329" t="s">
        <v>6998</v>
      </c>
      <c r="C43" s="330">
        <v>70000</v>
      </c>
      <c r="D43" s="331" t="s">
        <v>214</v>
      </c>
      <c r="E43" s="346" t="s">
        <v>6999</v>
      </c>
      <c r="L43" s="338">
        <v>44713</v>
      </c>
      <c r="M43" s="339">
        <v>78650</v>
      </c>
      <c r="N43" s="340">
        <v>78650</v>
      </c>
      <c r="O43" s="340"/>
      <c r="P43" s="12" t="s">
        <v>7077</v>
      </c>
      <c r="R43" s="334">
        <v>44562</v>
      </c>
      <c r="S43" s="13">
        <v>28820</v>
      </c>
      <c r="T43" s="342">
        <v>28800</v>
      </c>
      <c r="U43" s="347" t="s">
        <v>6996</v>
      </c>
    </row>
    <row r="44" spans="1:31" ht="30" x14ac:dyDescent="0.25">
      <c r="A44" s="328">
        <v>6</v>
      </c>
      <c r="B44" s="329" t="s">
        <v>7000</v>
      </c>
      <c r="C44" s="330">
        <v>70000</v>
      </c>
      <c r="D44" s="331" t="s">
        <v>214</v>
      </c>
      <c r="E44" s="346" t="s">
        <v>6999</v>
      </c>
      <c r="G44" s="812" t="s">
        <v>7022</v>
      </c>
      <c r="H44" s="812"/>
      <c r="I44" s="812"/>
      <c r="J44" s="812"/>
      <c r="L44" s="338">
        <v>44743</v>
      </c>
      <c r="M44" s="339">
        <v>78650</v>
      </c>
      <c r="N44" s="340">
        <v>78650</v>
      </c>
      <c r="O44" s="340"/>
      <c r="P44" s="12" t="s">
        <v>7149</v>
      </c>
      <c r="R44" s="334">
        <v>44593</v>
      </c>
      <c r="S44" s="13">
        <v>28820</v>
      </c>
      <c r="T44" s="342">
        <v>28800</v>
      </c>
      <c r="U44" s="346" t="s">
        <v>6995</v>
      </c>
    </row>
    <row r="45" spans="1:31" ht="15.75" x14ac:dyDescent="0.25">
      <c r="A45" s="328">
        <v>7</v>
      </c>
      <c r="B45" s="329" t="s">
        <v>7001</v>
      </c>
      <c r="C45" s="330">
        <v>70000</v>
      </c>
      <c r="D45" s="331" t="s">
        <v>214</v>
      </c>
      <c r="E45" s="346" t="s">
        <v>6999</v>
      </c>
      <c r="G45" s="812"/>
      <c r="H45" s="812"/>
      <c r="I45" s="812"/>
      <c r="J45" s="812"/>
      <c r="L45" s="338">
        <v>44774</v>
      </c>
      <c r="M45" s="339">
        <v>78650</v>
      </c>
      <c r="N45" s="340">
        <v>78650</v>
      </c>
      <c r="O45" s="340"/>
      <c r="P45" s="12" t="s">
        <v>7172</v>
      </c>
      <c r="R45" s="334">
        <v>44621</v>
      </c>
      <c r="S45" s="13">
        <v>28820</v>
      </c>
      <c r="T45" s="342">
        <v>28800</v>
      </c>
      <c r="U45" s="351"/>
    </row>
    <row r="46" spans="1:31" ht="75" x14ac:dyDescent="0.25">
      <c r="A46" s="328">
        <v>8</v>
      </c>
      <c r="B46" s="329" t="s">
        <v>7002</v>
      </c>
      <c r="C46" s="330">
        <v>70000</v>
      </c>
      <c r="D46" s="331" t="s">
        <v>214</v>
      </c>
      <c r="E46" s="346" t="s">
        <v>6999</v>
      </c>
      <c r="G46" s="22" t="s">
        <v>6988</v>
      </c>
      <c r="H46" s="400" t="s">
        <v>7025</v>
      </c>
      <c r="I46" s="23" t="s">
        <v>7026</v>
      </c>
      <c r="J46" s="23" t="s">
        <v>7027</v>
      </c>
      <c r="L46" s="338">
        <v>44805</v>
      </c>
      <c r="M46" s="339">
        <v>78650</v>
      </c>
      <c r="N46" s="340">
        <v>78650</v>
      </c>
      <c r="O46" s="340"/>
      <c r="P46" s="12" t="s">
        <v>7289</v>
      </c>
      <c r="R46" s="334">
        <v>44652</v>
      </c>
      <c r="S46" s="13">
        <v>28820</v>
      </c>
      <c r="T46" s="342">
        <v>28800</v>
      </c>
      <c r="U46" s="352"/>
    </row>
    <row r="47" spans="1:31" ht="18.75" x14ac:dyDescent="0.25">
      <c r="A47" s="328">
        <v>9</v>
      </c>
      <c r="B47" s="329" t="s">
        <v>7004</v>
      </c>
      <c r="C47" s="330">
        <v>70000</v>
      </c>
      <c r="D47" s="331" t="s">
        <v>214</v>
      </c>
      <c r="E47" s="346" t="s">
        <v>6999</v>
      </c>
      <c r="G47" s="12" t="s">
        <v>7028</v>
      </c>
      <c r="H47" s="402">
        <v>56268</v>
      </c>
      <c r="I47" s="339">
        <v>61900</v>
      </c>
      <c r="J47" s="341">
        <f>I47-H47</f>
        <v>5632</v>
      </c>
      <c r="K47" s="403"/>
      <c r="R47" s="334">
        <v>44682</v>
      </c>
      <c r="S47" s="13">
        <v>28820</v>
      </c>
      <c r="T47" s="342">
        <v>28800</v>
      </c>
      <c r="U47" s="349"/>
    </row>
    <row r="48" spans="1:31" ht="18.75" x14ac:dyDescent="0.25">
      <c r="A48" s="328">
        <v>10</v>
      </c>
      <c r="B48" s="329" t="s">
        <v>7005</v>
      </c>
      <c r="C48" s="330">
        <v>70000</v>
      </c>
      <c r="D48" s="331" t="s">
        <v>214</v>
      </c>
      <c r="E48" s="346" t="s">
        <v>6999</v>
      </c>
      <c r="G48" s="12" t="s">
        <v>7029</v>
      </c>
      <c r="H48" s="402">
        <v>56268</v>
      </c>
      <c r="I48" s="339">
        <v>61900</v>
      </c>
      <c r="J48" s="341">
        <f>I48-H48</f>
        <v>5632</v>
      </c>
      <c r="K48" s="403"/>
      <c r="R48" s="334">
        <v>44713</v>
      </c>
      <c r="S48" s="13">
        <v>28820</v>
      </c>
      <c r="T48" s="342">
        <v>28800</v>
      </c>
      <c r="U48" s="349" t="s">
        <v>7003</v>
      </c>
    </row>
    <row r="49" spans="1:21" x14ac:dyDescent="0.25">
      <c r="A49" s="328">
        <v>11</v>
      </c>
      <c r="B49" s="329" t="s">
        <v>7007</v>
      </c>
      <c r="C49" s="330">
        <v>70000</v>
      </c>
      <c r="D49" s="331" t="s">
        <v>214</v>
      </c>
      <c r="E49" s="358" t="s">
        <v>7008</v>
      </c>
      <c r="I49" s="404" t="s">
        <v>7030</v>
      </c>
      <c r="J49" s="351">
        <f>SUM(J47:J48)</f>
        <v>11264</v>
      </c>
      <c r="K49" s="405"/>
      <c r="R49" s="334">
        <v>44743</v>
      </c>
      <c r="S49" s="13">
        <v>28820</v>
      </c>
      <c r="T49" s="342">
        <v>28800</v>
      </c>
      <c r="U49" s="349" t="s">
        <v>7003</v>
      </c>
    </row>
    <row r="50" spans="1:21" x14ac:dyDescent="0.25">
      <c r="K50" s="406"/>
      <c r="L50" s="812" t="s">
        <v>6985</v>
      </c>
      <c r="M50" s="812"/>
      <c r="N50" s="812"/>
      <c r="O50" s="812"/>
      <c r="P50" s="812"/>
      <c r="R50" s="334">
        <v>44774</v>
      </c>
      <c r="S50" s="13">
        <v>28820</v>
      </c>
      <c r="T50" s="342">
        <v>28800</v>
      </c>
      <c r="U50" s="349" t="s">
        <v>7033</v>
      </c>
    </row>
    <row r="51" spans="1:21" x14ac:dyDescent="0.25">
      <c r="G51" s="813" t="s">
        <v>7031</v>
      </c>
      <c r="H51" s="813"/>
      <c r="I51" s="813"/>
      <c r="J51" s="407">
        <f>J49+I48</f>
        <v>73164</v>
      </c>
      <c r="K51" s="406"/>
      <c r="L51" s="812"/>
      <c r="M51" s="812"/>
      <c r="N51" s="812"/>
      <c r="O51" s="812"/>
      <c r="P51" s="812"/>
      <c r="R51" s="334">
        <v>44805</v>
      </c>
      <c r="S51" s="13">
        <v>28820</v>
      </c>
      <c r="T51" s="342">
        <v>28800</v>
      </c>
      <c r="U51" s="349" t="s">
        <v>7050</v>
      </c>
    </row>
    <row r="52" spans="1:21" ht="32.25" thickBot="1" x14ac:dyDescent="0.3">
      <c r="G52" s="408" t="s">
        <v>7032</v>
      </c>
      <c r="K52" s="409"/>
      <c r="L52" s="325" t="s">
        <v>6988</v>
      </c>
      <c r="M52" s="325" t="s">
        <v>6989</v>
      </c>
      <c r="N52" s="325" t="s">
        <v>214</v>
      </c>
      <c r="O52" s="325"/>
      <c r="P52" s="325" t="s">
        <v>5</v>
      </c>
      <c r="R52" s="334">
        <v>44835</v>
      </c>
      <c r="S52" s="13">
        <v>28820</v>
      </c>
      <c r="T52" s="342">
        <v>28800</v>
      </c>
      <c r="U52" s="349" t="s">
        <v>7078</v>
      </c>
    </row>
    <row r="53" spans="1:21" x14ac:dyDescent="0.25">
      <c r="A53" s="827" t="s">
        <v>7009</v>
      </c>
      <c r="B53" s="828"/>
      <c r="C53" s="828"/>
      <c r="D53" s="828"/>
      <c r="E53" s="829"/>
      <c r="L53" s="338">
        <v>44166</v>
      </c>
      <c r="M53" s="339">
        <v>71500</v>
      </c>
      <c r="N53" s="340" t="s">
        <v>214</v>
      </c>
      <c r="O53" s="340"/>
      <c r="P53" s="341"/>
      <c r="R53" s="334">
        <v>44866</v>
      </c>
      <c r="S53" s="13">
        <v>28820</v>
      </c>
      <c r="T53" s="342">
        <v>28800</v>
      </c>
      <c r="U53" s="349" t="s">
        <v>7112</v>
      </c>
    </row>
    <row r="54" spans="1:21" x14ac:dyDescent="0.25">
      <c r="A54" s="830"/>
      <c r="B54" s="831"/>
      <c r="C54" s="831"/>
      <c r="D54" s="831"/>
      <c r="E54" s="832"/>
      <c r="K54" s="409"/>
      <c r="L54" s="338">
        <v>44197</v>
      </c>
      <c r="M54" s="339">
        <v>71500</v>
      </c>
      <c r="N54" s="340" t="s">
        <v>214</v>
      </c>
      <c r="O54" s="340"/>
      <c r="P54" s="341"/>
      <c r="R54" s="362"/>
      <c r="S54" s="365"/>
      <c r="T54" s="365"/>
      <c r="U54" s="350"/>
    </row>
    <row r="55" spans="1:21" ht="15.75" x14ac:dyDescent="0.25">
      <c r="A55" s="6" t="s">
        <v>6987</v>
      </c>
      <c r="B55" s="325" t="s">
        <v>6988</v>
      </c>
      <c r="C55" s="325" t="s">
        <v>3</v>
      </c>
      <c r="D55" s="325" t="s">
        <v>214</v>
      </c>
      <c r="E55" s="325" t="s">
        <v>5</v>
      </c>
      <c r="L55" s="338">
        <v>44228</v>
      </c>
      <c r="M55" s="339">
        <v>71500</v>
      </c>
      <c r="N55" s="340" t="s">
        <v>214</v>
      </c>
      <c r="O55" s="340"/>
      <c r="P55" s="341"/>
      <c r="R55" s="366"/>
      <c r="S55" s="369"/>
      <c r="T55" s="369"/>
      <c r="U55" s="370"/>
    </row>
    <row r="56" spans="1:21" ht="31.5" x14ac:dyDescent="0.25">
      <c r="A56" s="328">
        <v>1</v>
      </c>
      <c r="B56" s="375">
        <v>44501</v>
      </c>
      <c r="C56" s="330">
        <v>65100</v>
      </c>
      <c r="D56" s="331" t="s">
        <v>214</v>
      </c>
      <c r="E56" s="348"/>
      <c r="L56" s="338">
        <v>44256</v>
      </c>
      <c r="M56" s="339">
        <v>71500</v>
      </c>
      <c r="N56" s="340" t="s">
        <v>214</v>
      </c>
      <c r="O56" s="340"/>
      <c r="P56" s="12"/>
      <c r="R56" s="325" t="s">
        <v>6988</v>
      </c>
      <c r="S56" s="325" t="s">
        <v>3</v>
      </c>
      <c r="T56" s="325" t="s">
        <v>214</v>
      </c>
      <c r="U56" s="325" t="s">
        <v>5</v>
      </c>
    </row>
    <row r="57" spans="1:21" x14ac:dyDescent="0.25">
      <c r="A57" s="328">
        <v>2</v>
      </c>
      <c r="B57" s="375">
        <v>44531</v>
      </c>
      <c r="C57" s="330"/>
      <c r="D57" s="331"/>
      <c r="E57" s="348"/>
      <c r="L57" s="338">
        <v>44287</v>
      </c>
      <c r="M57" s="339">
        <v>71500</v>
      </c>
      <c r="N57" s="340" t="s">
        <v>214</v>
      </c>
      <c r="O57" s="340"/>
      <c r="P57" s="12"/>
      <c r="R57" s="334">
        <v>44166</v>
      </c>
      <c r="S57" s="13">
        <v>26200</v>
      </c>
      <c r="T57" s="342">
        <v>24000</v>
      </c>
      <c r="U57" s="349" t="s">
        <v>7010</v>
      </c>
    </row>
    <row r="58" spans="1:21" ht="30" x14ac:dyDescent="0.25">
      <c r="A58" s="328">
        <v>3</v>
      </c>
      <c r="B58" s="375">
        <v>44562</v>
      </c>
      <c r="C58" s="330"/>
      <c r="D58" s="331"/>
      <c r="E58" s="348"/>
      <c r="L58" s="338">
        <v>44317</v>
      </c>
      <c r="M58" s="339">
        <v>71500</v>
      </c>
      <c r="N58" s="340" t="s">
        <v>214</v>
      </c>
      <c r="O58" s="340"/>
      <c r="P58" s="12"/>
      <c r="R58" s="334">
        <v>44197</v>
      </c>
      <c r="S58" s="13">
        <v>26200</v>
      </c>
      <c r="T58" s="342">
        <v>26000</v>
      </c>
      <c r="U58" s="349" t="s">
        <v>7011</v>
      </c>
    </row>
    <row r="59" spans="1:21" ht="45" x14ac:dyDescent="0.25">
      <c r="A59" s="328">
        <v>4</v>
      </c>
      <c r="B59" s="375">
        <v>44593</v>
      </c>
      <c r="C59" s="330"/>
      <c r="D59" s="331"/>
      <c r="E59" s="348"/>
      <c r="L59" s="338">
        <v>44348</v>
      </c>
      <c r="M59" s="339">
        <v>71500</v>
      </c>
      <c r="N59" s="340" t="s">
        <v>214</v>
      </c>
      <c r="O59" s="340"/>
      <c r="P59" s="12"/>
      <c r="R59" s="334">
        <v>44228</v>
      </c>
      <c r="S59" s="13">
        <v>26200</v>
      </c>
      <c r="T59" s="342">
        <v>30000</v>
      </c>
      <c r="U59" s="349" t="s">
        <v>7012</v>
      </c>
    </row>
    <row r="60" spans="1:21" ht="15.75" x14ac:dyDescent="0.25">
      <c r="A60" s="328">
        <v>5</v>
      </c>
      <c r="B60" s="375">
        <v>44621</v>
      </c>
      <c r="C60" s="330"/>
      <c r="D60" s="331"/>
      <c r="E60" s="346"/>
      <c r="L60" s="338">
        <v>44378</v>
      </c>
      <c r="M60" s="339">
        <v>71500</v>
      </c>
      <c r="N60" s="340" t="s">
        <v>214</v>
      </c>
      <c r="O60" s="340"/>
      <c r="P60" s="12"/>
      <c r="R60" s="334">
        <v>44256</v>
      </c>
      <c r="S60" s="342">
        <v>26200</v>
      </c>
      <c r="T60" s="342">
        <v>24800</v>
      </c>
      <c r="U60" s="349" t="s">
        <v>7013</v>
      </c>
    </row>
    <row r="61" spans="1:21" x14ac:dyDescent="0.25">
      <c r="A61" s="328">
        <v>6</v>
      </c>
      <c r="B61" s="375">
        <v>44652</v>
      </c>
      <c r="C61" s="330"/>
      <c r="D61" s="353"/>
      <c r="E61" s="331"/>
      <c r="L61" s="338">
        <v>44409</v>
      </c>
      <c r="M61" s="339">
        <v>71500</v>
      </c>
      <c r="N61" s="340" t="s">
        <v>214</v>
      </c>
      <c r="O61" s="340"/>
      <c r="P61" s="12"/>
      <c r="R61" s="334">
        <v>44287</v>
      </c>
      <c r="S61" s="342">
        <v>26200</v>
      </c>
      <c r="T61" s="377">
        <v>26200</v>
      </c>
      <c r="U61" s="351" t="s">
        <v>7014</v>
      </c>
    </row>
    <row r="62" spans="1:21" ht="15.75" x14ac:dyDescent="0.25">
      <c r="A62" s="328">
        <v>7</v>
      </c>
      <c r="B62" s="375">
        <v>44682</v>
      </c>
      <c r="C62" s="330"/>
      <c r="D62" s="353"/>
      <c r="E62" s="381"/>
      <c r="L62" s="338">
        <v>44440</v>
      </c>
      <c r="M62" s="339">
        <v>71500</v>
      </c>
      <c r="N62" s="340" t="s">
        <v>214</v>
      </c>
      <c r="O62" s="340"/>
      <c r="P62" s="12"/>
      <c r="R62" s="334">
        <v>44317</v>
      </c>
      <c r="S62" s="342">
        <v>26000</v>
      </c>
      <c r="T62" s="12"/>
      <c r="U62" s="352" t="s">
        <v>7015</v>
      </c>
    </row>
    <row r="63" spans="1:21" x14ac:dyDescent="0.25">
      <c r="A63" s="328">
        <v>8</v>
      </c>
      <c r="B63" s="375">
        <v>44713</v>
      </c>
      <c r="C63" s="330"/>
      <c r="D63" s="353"/>
      <c r="E63" s="354"/>
      <c r="L63" s="338">
        <v>44470</v>
      </c>
      <c r="M63" s="339">
        <v>71500</v>
      </c>
      <c r="N63" s="340" t="s">
        <v>214</v>
      </c>
      <c r="O63" s="340"/>
      <c r="P63" s="12"/>
      <c r="R63" s="334">
        <v>44348</v>
      </c>
      <c r="S63" s="342">
        <v>26000</v>
      </c>
      <c r="T63" s="12"/>
      <c r="U63" s="349" t="s">
        <v>7003</v>
      </c>
    </row>
    <row r="64" spans="1:21" x14ac:dyDescent="0.25">
      <c r="A64" s="328">
        <v>9</v>
      </c>
      <c r="B64" s="375">
        <v>44743</v>
      </c>
      <c r="C64" s="330"/>
      <c r="D64" s="353"/>
      <c r="E64" s="354"/>
      <c r="L64" s="389"/>
      <c r="M64" s="390"/>
      <c r="N64" s="390"/>
      <c r="O64" s="390"/>
      <c r="P64" s="323"/>
      <c r="R64" s="334">
        <v>44378</v>
      </c>
      <c r="S64" s="378">
        <v>24000</v>
      </c>
      <c r="T64" s="379"/>
      <c r="U64" s="380" t="s">
        <v>7016</v>
      </c>
    </row>
    <row r="65" spans="1:21" x14ac:dyDescent="0.25">
      <c r="A65" s="328">
        <v>10</v>
      </c>
      <c r="B65" s="375">
        <v>44774</v>
      </c>
      <c r="C65" s="330"/>
      <c r="D65" s="353"/>
      <c r="E65" s="354"/>
      <c r="L65" s="392"/>
      <c r="R65" s="334">
        <v>44409</v>
      </c>
      <c r="S65" s="342">
        <v>26000</v>
      </c>
      <c r="T65" s="12"/>
      <c r="U65" s="343" t="s">
        <v>7003</v>
      </c>
    </row>
    <row r="66" spans="1:21" x14ac:dyDescent="0.25">
      <c r="A66" s="328">
        <v>11</v>
      </c>
      <c r="B66" s="375">
        <v>44805</v>
      </c>
      <c r="C66" s="330"/>
      <c r="D66" s="353"/>
      <c r="E66" s="354"/>
      <c r="L66" s="826" t="s">
        <v>6985</v>
      </c>
      <c r="M66" s="826"/>
      <c r="N66" s="826"/>
      <c r="O66" s="826"/>
      <c r="P66" s="826"/>
      <c r="R66" s="382">
        <v>44440</v>
      </c>
      <c r="S66" s="383">
        <v>26000</v>
      </c>
      <c r="T66" s="384"/>
      <c r="U66" s="343" t="s">
        <v>7003</v>
      </c>
    </row>
    <row r="67" spans="1:21" ht="18.75" x14ac:dyDescent="0.25">
      <c r="A67" s="388"/>
      <c r="B67" s="388"/>
      <c r="C67" s="388"/>
      <c r="D67" s="388"/>
      <c r="E67" s="388"/>
      <c r="L67" s="812"/>
      <c r="M67" s="812"/>
      <c r="N67" s="812"/>
      <c r="O67" s="812"/>
      <c r="P67" s="812"/>
      <c r="R67" s="334">
        <v>44470</v>
      </c>
      <c r="S67" s="342">
        <v>26000</v>
      </c>
      <c r="T67" s="12"/>
      <c r="U67" s="385" t="s">
        <v>7017</v>
      </c>
    </row>
    <row r="68" spans="1:21" ht="19.5" thickBot="1" x14ac:dyDescent="0.3">
      <c r="A68" s="391"/>
      <c r="B68" s="391"/>
      <c r="C68" s="391"/>
      <c r="D68" s="391"/>
      <c r="E68" s="391"/>
      <c r="L68" s="334">
        <v>43862</v>
      </c>
      <c r="M68" s="335">
        <v>61900</v>
      </c>
      <c r="N68" s="336" t="s">
        <v>214</v>
      </c>
      <c r="O68" s="336"/>
      <c r="P68" s="330"/>
      <c r="R68" s="366"/>
      <c r="S68" s="386"/>
      <c r="U68" s="387"/>
    </row>
    <row r="69" spans="1:21" x14ac:dyDescent="0.25">
      <c r="A69" s="814" t="s">
        <v>7018</v>
      </c>
      <c r="B69" s="815"/>
      <c r="C69" s="815"/>
      <c r="D69" s="815"/>
      <c r="E69" s="816"/>
      <c r="L69" s="334">
        <v>43891</v>
      </c>
      <c r="M69" s="335">
        <v>61900</v>
      </c>
      <c r="N69" s="336" t="s">
        <v>214</v>
      </c>
      <c r="O69" s="336"/>
      <c r="P69" s="330"/>
      <c r="R69" s="366"/>
      <c r="S69" s="386"/>
      <c r="U69" s="387"/>
    </row>
    <row r="70" spans="1:21" x14ac:dyDescent="0.25">
      <c r="A70" s="817"/>
      <c r="B70" s="818"/>
      <c r="C70" s="818"/>
      <c r="D70" s="818"/>
      <c r="E70" s="819"/>
      <c r="L70" s="334">
        <v>43922</v>
      </c>
      <c r="M70" s="335">
        <v>61900</v>
      </c>
      <c r="N70" s="336" t="s">
        <v>214</v>
      </c>
      <c r="O70" s="336"/>
      <c r="P70" s="349"/>
      <c r="R70" s="812" t="s">
        <v>6986</v>
      </c>
      <c r="S70" s="812"/>
      <c r="T70" s="812"/>
      <c r="U70" s="812"/>
    </row>
    <row r="71" spans="1:21" x14ac:dyDescent="0.25">
      <c r="A71" s="328">
        <v>1</v>
      </c>
      <c r="B71" s="375">
        <v>44136</v>
      </c>
      <c r="C71" s="330">
        <v>62000</v>
      </c>
      <c r="D71" s="331" t="s">
        <v>214</v>
      </c>
      <c r="E71" s="348"/>
      <c r="L71" s="334">
        <v>43952</v>
      </c>
      <c r="M71" s="335">
        <v>61900</v>
      </c>
      <c r="N71" s="336" t="s">
        <v>214</v>
      </c>
      <c r="O71" s="336"/>
      <c r="P71" s="349"/>
      <c r="R71" s="812"/>
      <c r="S71" s="812"/>
      <c r="T71" s="812"/>
      <c r="U71" s="812"/>
    </row>
    <row r="72" spans="1:21" x14ac:dyDescent="0.25">
      <c r="A72" s="328">
        <v>2</v>
      </c>
      <c r="B72" s="375">
        <v>44166</v>
      </c>
      <c r="C72" s="330">
        <v>62000</v>
      </c>
      <c r="D72" s="331" t="s">
        <v>214</v>
      </c>
      <c r="E72" s="348"/>
      <c r="L72" s="338">
        <v>43983</v>
      </c>
      <c r="M72" s="335">
        <v>64995</v>
      </c>
      <c r="N72" s="336" t="s">
        <v>214</v>
      </c>
      <c r="O72" s="336"/>
      <c r="P72" s="330"/>
      <c r="R72" s="334">
        <v>43831</v>
      </c>
      <c r="S72" s="393">
        <v>24000</v>
      </c>
      <c r="T72" s="394">
        <v>24000</v>
      </c>
      <c r="U72" s="349">
        <f>S72-T72</f>
        <v>0</v>
      </c>
    </row>
    <row r="73" spans="1:21" x14ac:dyDescent="0.25">
      <c r="A73" s="328">
        <v>3</v>
      </c>
      <c r="B73" s="375">
        <v>44197</v>
      </c>
      <c r="C73" s="330">
        <v>62000</v>
      </c>
      <c r="D73" s="331" t="s">
        <v>214</v>
      </c>
      <c r="E73" s="348"/>
      <c r="L73" s="338">
        <v>44013</v>
      </c>
      <c r="M73" s="335">
        <v>64995</v>
      </c>
      <c r="N73" s="336" t="s">
        <v>214</v>
      </c>
      <c r="O73" s="336"/>
      <c r="P73" s="330"/>
      <c r="R73" s="334">
        <v>43862</v>
      </c>
      <c r="S73" s="393">
        <v>24000</v>
      </c>
      <c r="T73" s="394">
        <v>24000</v>
      </c>
      <c r="U73" s="349">
        <f>S73-T73</f>
        <v>0</v>
      </c>
    </row>
    <row r="74" spans="1:21" x14ac:dyDescent="0.25">
      <c r="A74" s="328">
        <v>4</v>
      </c>
      <c r="B74" s="375">
        <v>44228</v>
      </c>
      <c r="C74" s="330">
        <v>62000</v>
      </c>
      <c r="D74" s="331" t="s">
        <v>214</v>
      </c>
      <c r="E74" s="348"/>
      <c r="L74" s="338">
        <v>44044</v>
      </c>
      <c r="M74" s="335">
        <v>64995</v>
      </c>
      <c r="N74" s="336" t="s">
        <v>214</v>
      </c>
      <c r="O74" s="336"/>
      <c r="P74" s="330"/>
      <c r="R74" s="334">
        <v>43891</v>
      </c>
      <c r="S74" s="393">
        <v>24000</v>
      </c>
      <c r="T74" s="820">
        <v>30000</v>
      </c>
      <c r="U74" s="823">
        <f>72000-T74-15000-10000-12000</f>
        <v>5000</v>
      </c>
    </row>
    <row r="75" spans="1:21" ht="15.75" x14ac:dyDescent="0.25">
      <c r="A75" s="328">
        <v>5</v>
      </c>
      <c r="B75" s="375">
        <v>44256</v>
      </c>
      <c r="C75" s="349">
        <v>62000</v>
      </c>
      <c r="D75" s="331" t="s">
        <v>214</v>
      </c>
      <c r="E75" s="346" t="s">
        <v>7015</v>
      </c>
      <c r="L75" s="338">
        <v>44075</v>
      </c>
      <c r="M75" s="335">
        <v>64995</v>
      </c>
      <c r="N75" s="336" t="s">
        <v>214</v>
      </c>
      <c r="O75" s="336"/>
      <c r="P75" s="330"/>
      <c r="R75" s="334">
        <v>43922</v>
      </c>
      <c r="S75" s="393">
        <v>24000</v>
      </c>
      <c r="T75" s="821"/>
      <c r="U75" s="824"/>
    </row>
    <row r="76" spans="1:21" x14ac:dyDescent="0.25">
      <c r="A76" s="328">
        <v>6</v>
      </c>
      <c r="B76" s="375">
        <v>44287</v>
      </c>
      <c r="C76" s="330">
        <v>62000</v>
      </c>
      <c r="D76" s="353" t="s">
        <v>214</v>
      </c>
      <c r="E76" s="331"/>
      <c r="L76" s="355">
        <v>44105</v>
      </c>
      <c r="M76" s="398">
        <v>64995</v>
      </c>
      <c r="N76" s="399" t="s">
        <v>214</v>
      </c>
      <c r="O76" s="399"/>
      <c r="P76" s="357"/>
      <c r="R76" s="334">
        <v>43952</v>
      </c>
      <c r="S76" s="393">
        <v>24000</v>
      </c>
      <c r="T76" s="822"/>
      <c r="U76" s="825"/>
    </row>
    <row r="77" spans="1:21" x14ac:dyDescent="0.25">
      <c r="A77" s="328">
        <v>7</v>
      </c>
      <c r="B77" s="375">
        <v>44317</v>
      </c>
      <c r="C77" s="330">
        <v>62000</v>
      </c>
      <c r="D77" s="353" t="s">
        <v>214</v>
      </c>
      <c r="E77" s="381" t="s">
        <v>7019</v>
      </c>
      <c r="L77" s="338">
        <v>44136</v>
      </c>
      <c r="M77" s="335">
        <v>64995</v>
      </c>
      <c r="N77" s="336" t="s">
        <v>214</v>
      </c>
      <c r="O77" s="336"/>
      <c r="P77" s="330"/>
      <c r="R77" s="334">
        <v>43983</v>
      </c>
      <c r="S77" s="393">
        <v>24000</v>
      </c>
      <c r="T77" s="394">
        <f t="shared" ref="T77:T82" si="0">S77</f>
        <v>24000</v>
      </c>
      <c r="U77" s="349">
        <f>S77-T77</f>
        <v>0</v>
      </c>
    </row>
    <row r="78" spans="1:21" ht="30" x14ac:dyDescent="0.25">
      <c r="A78" s="328">
        <v>8</v>
      </c>
      <c r="B78" s="375">
        <v>44348</v>
      </c>
      <c r="C78" s="330">
        <v>62000</v>
      </c>
      <c r="D78" s="353" t="s">
        <v>214</v>
      </c>
      <c r="E78" s="354" t="s">
        <v>7020</v>
      </c>
      <c r="L78" s="392"/>
      <c r="M78" s="367"/>
      <c r="N78" s="367"/>
      <c r="O78" s="367"/>
      <c r="P78" s="344"/>
      <c r="R78" s="334">
        <v>44013</v>
      </c>
      <c r="S78" s="393">
        <v>24000</v>
      </c>
      <c r="T78" s="394">
        <f t="shared" si="0"/>
        <v>24000</v>
      </c>
      <c r="U78" s="349"/>
    </row>
    <row r="79" spans="1:21" ht="30" x14ac:dyDescent="0.25">
      <c r="A79" s="328">
        <v>9</v>
      </c>
      <c r="B79" s="375">
        <v>44378</v>
      </c>
      <c r="C79" s="330">
        <v>62000</v>
      </c>
      <c r="D79" s="353" t="s">
        <v>214</v>
      </c>
      <c r="E79" s="354" t="s">
        <v>7021</v>
      </c>
      <c r="R79" s="334">
        <v>44044</v>
      </c>
      <c r="S79" s="393">
        <v>24000</v>
      </c>
      <c r="T79" s="394">
        <f t="shared" si="0"/>
        <v>24000</v>
      </c>
      <c r="U79" s="349"/>
    </row>
    <row r="80" spans="1:21" x14ac:dyDescent="0.25">
      <c r="A80" s="328">
        <v>10</v>
      </c>
      <c r="B80" s="375">
        <v>44409</v>
      </c>
      <c r="C80" s="330">
        <v>62000</v>
      </c>
      <c r="D80" s="353" t="s">
        <v>214</v>
      </c>
      <c r="E80" s="354" t="s">
        <v>7023</v>
      </c>
      <c r="R80" s="334">
        <v>44075</v>
      </c>
      <c r="S80" s="393">
        <v>24000</v>
      </c>
      <c r="T80" s="394">
        <f t="shared" si="0"/>
        <v>24000</v>
      </c>
      <c r="U80" s="349"/>
    </row>
    <row r="81" spans="1:21" x14ac:dyDescent="0.25">
      <c r="A81" s="328">
        <v>11</v>
      </c>
      <c r="B81" s="375">
        <v>44440</v>
      </c>
      <c r="C81" s="330">
        <v>62000</v>
      </c>
      <c r="D81" s="353" t="s">
        <v>214</v>
      </c>
      <c r="E81" s="354" t="s">
        <v>7024</v>
      </c>
      <c r="R81" s="382">
        <v>44105</v>
      </c>
      <c r="S81" s="395">
        <v>24000</v>
      </c>
      <c r="T81" s="396">
        <f t="shared" si="0"/>
        <v>24000</v>
      </c>
      <c r="U81" s="397"/>
    </row>
    <row r="82" spans="1:21" x14ac:dyDescent="0.25">
      <c r="A82" s="328">
        <v>12</v>
      </c>
      <c r="B82" s="375">
        <v>44470</v>
      </c>
      <c r="C82" s="330">
        <v>62000</v>
      </c>
      <c r="D82" s="353" t="s">
        <v>214</v>
      </c>
      <c r="E82" s="401"/>
      <c r="R82" s="334">
        <v>44136</v>
      </c>
      <c r="S82" s="393">
        <v>24000</v>
      </c>
      <c r="T82" s="394">
        <f t="shared" si="0"/>
        <v>24000</v>
      </c>
      <c r="U82" s="349"/>
    </row>
    <row r="97" spans="3:16" x14ac:dyDescent="0.25">
      <c r="C97" s="373"/>
    </row>
    <row r="98" spans="3:16" x14ac:dyDescent="0.25">
      <c r="C98" s="373"/>
    </row>
    <row r="109" spans="3:16" x14ac:dyDescent="0.25">
      <c r="L109" s="812" t="s">
        <v>7022</v>
      </c>
      <c r="M109" s="812"/>
      <c r="N109" s="812"/>
      <c r="O109" s="812"/>
      <c r="P109" s="812"/>
    </row>
    <row r="110" spans="3:16" x14ac:dyDescent="0.25">
      <c r="L110" s="812"/>
      <c r="M110" s="812"/>
      <c r="N110" s="812"/>
      <c r="O110" s="812"/>
      <c r="P110" s="812"/>
    </row>
    <row r="111" spans="3:16" ht="75" x14ac:dyDescent="0.25">
      <c r="L111" s="22" t="s">
        <v>6988</v>
      </c>
      <c r="M111" s="400" t="s">
        <v>7025</v>
      </c>
      <c r="N111" s="23" t="s">
        <v>7026</v>
      </c>
      <c r="O111" s="23"/>
      <c r="P111" s="23" t="s">
        <v>7027</v>
      </c>
    </row>
    <row r="112" spans="3:16" x14ac:dyDescent="0.25">
      <c r="L112" s="12" t="s">
        <v>7028</v>
      </c>
      <c r="M112" s="402">
        <v>56268</v>
      </c>
      <c r="N112" s="339">
        <v>61900</v>
      </c>
      <c r="O112" s="339"/>
      <c r="P112" s="341">
        <f>N112-M112</f>
        <v>5632</v>
      </c>
    </row>
    <row r="113" spans="7:16" x14ac:dyDescent="0.25">
      <c r="L113" s="12" t="s">
        <v>7029</v>
      </c>
      <c r="M113" s="402">
        <v>56268</v>
      </c>
      <c r="N113" s="339">
        <v>61900</v>
      </c>
      <c r="O113" s="339"/>
      <c r="P113" s="341">
        <f>N113-M113</f>
        <v>5632</v>
      </c>
    </row>
    <row r="114" spans="7:16" x14ac:dyDescent="0.25">
      <c r="N114" s="404" t="s">
        <v>7030</v>
      </c>
      <c r="O114" s="404"/>
      <c r="P114" s="351">
        <f>SUM(P112:P113)</f>
        <v>11264</v>
      </c>
    </row>
    <row r="116" spans="7:16" x14ac:dyDescent="0.25">
      <c r="H116" s="415"/>
      <c r="L116" s="813" t="s">
        <v>7031</v>
      </c>
      <c r="M116" s="813"/>
      <c r="N116" s="813"/>
      <c r="O116" s="408"/>
      <c r="P116" s="407">
        <f>P114+N113</f>
        <v>73164</v>
      </c>
    </row>
    <row r="117" spans="7:16" x14ac:dyDescent="0.25">
      <c r="G117" s="631"/>
      <c r="H117" s="415"/>
      <c r="L117" s="408" t="s">
        <v>7032</v>
      </c>
    </row>
    <row r="118" spans="7:16" x14ac:dyDescent="0.25">
      <c r="H118" s="415"/>
    </row>
  </sheetData>
  <mergeCells count="17">
    <mergeCell ref="L66:P67"/>
    <mergeCell ref="R38:U39"/>
    <mergeCell ref="A53:E54"/>
    <mergeCell ref="L50:P51"/>
    <mergeCell ref="A1:E2"/>
    <mergeCell ref="R1:U2"/>
    <mergeCell ref="G44:J45"/>
    <mergeCell ref="G51:I51"/>
    <mergeCell ref="A36:E37"/>
    <mergeCell ref="G1:J2"/>
    <mergeCell ref="L1:P2"/>
    <mergeCell ref="L109:P110"/>
    <mergeCell ref="L116:N116"/>
    <mergeCell ref="R70:U71"/>
    <mergeCell ref="A69:E70"/>
    <mergeCell ref="T74:T76"/>
    <mergeCell ref="U74:U76"/>
  </mergeCells>
  <pageMargins left="0.7" right="0.7" top="0.75" bottom="0.75" header="0.3" footer="0.3"/>
  <pageSetup orientation="portrait" horizontalDpi="4294967295" verticalDpi="4294967295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Tele</vt:lpstr>
      <vt:lpstr>Paymetns</vt:lpstr>
      <vt:lpstr>Al madina</vt:lpstr>
      <vt:lpstr>invoices</vt:lpstr>
      <vt:lpstr>SRB invoices</vt:lpstr>
      <vt:lpstr>Tender list</vt:lpstr>
      <vt:lpstr>Rent Details</vt:lpstr>
      <vt:lpstr>'Al madina'!Print_Area</vt:lpstr>
      <vt:lpstr>invoices!Print_Area</vt:lpstr>
      <vt:lpstr>Paymetns!Print_Area</vt:lpstr>
      <vt:lpstr>'SRB invoices'!Print_Area</vt:lpstr>
      <vt:lpstr>'Tender list'!Print_Area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2024-08-24T13:04:21Z</dcterms:modified>
</cp:coreProperties>
</file>