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BE4C99C-4C87-4F3D-9DCC-40797D805885}"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Posting!$A$1:$P$20704</definedName>
    <definedName name="_xlnm._FilterDatabase" localSheetId="5" hidden="1">Supplier!$A$1:$XFC$4033</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75" r:id="rId29"/>
    <pivotCache cacheId="81" r:id="rId30"/>
  </pivotCaches>
</workbook>
</file>

<file path=xl/calcChain.xml><?xml version="1.0" encoding="utf-8"?>
<calcChain xmlns="http://schemas.openxmlformats.org/spreadsheetml/2006/main">
  <c r="G20612" i="1" l="1"/>
  <c r="G20604" i="1" l="1"/>
  <c r="G20624" i="1"/>
  <c r="G20619" i="1"/>
  <c r="G20609" i="1"/>
  <c r="G20608" i="1"/>
  <c r="G20610" i="1"/>
  <c r="G20611" i="1"/>
  <c r="G4027" i="2"/>
  <c r="G20602" i="1"/>
  <c r="G20679" i="1"/>
  <c r="G4033" i="2"/>
  <c r="G3992" i="2"/>
  <c r="G20678" i="1"/>
  <c r="G4032" i="2"/>
  <c r="G4031" i="2"/>
  <c r="G20677" i="1"/>
  <c r="G20625" i="1"/>
  <c r="G20626" i="1"/>
  <c r="G20627" i="1"/>
  <c r="G20622" i="1"/>
  <c r="G20623" i="1"/>
  <c r="G20618" i="1"/>
  <c r="G20617" i="1"/>
  <c r="G20616" i="1"/>
  <c r="G20615" i="1"/>
  <c r="G20620" i="1"/>
  <c r="G20621" i="1"/>
  <c r="G20613" i="1"/>
  <c r="G20614" i="1"/>
  <c r="G20607" i="1"/>
  <c r="G20606" i="1"/>
  <c r="G4030" i="2"/>
  <c r="G4029" i="2"/>
  <c r="G4028" i="2"/>
  <c r="G20603" i="1"/>
  <c r="G20605" i="1"/>
  <c r="G20593" i="1"/>
  <c r="G20594" i="1"/>
  <c r="G20595" i="1"/>
  <c r="G20596" i="1"/>
  <c r="G20597" i="1"/>
  <c r="G20598" i="1"/>
  <c r="G20599" i="1"/>
  <c r="G20600" i="1"/>
  <c r="G20601" i="1"/>
  <c r="G20591" i="1"/>
  <c r="G20592" i="1"/>
  <c r="G20590" i="1"/>
  <c r="G20579" i="1"/>
  <c r="G20580" i="1"/>
  <c r="G20581" i="1"/>
  <c r="G20582" i="1"/>
  <c r="G20583" i="1"/>
  <c r="G20584" i="1"/>
  <c r="G20585" i="1"/>
  <c r="G20586" i="1"/>
  <c r="G20587" i="1"/>
  <c r="G20588" i="1"/>
  <c r="G20589" i="1"/>
  <c r="G20578" i="1"/>
  <c r="G20704" i="1"/>
  <c r="G20703" i="1"/>
  <c r="G20702" i="1"/>
  <c r="G20701" i="1"/>
  <c r="G20577" i="1" l="1"/>
  <c r="G20700" i="1"/>
  <c r="G20676" i="1"/>
  <c r="G4026" i="2" l="1"/>
  <c r="G4025" i="2"/>
  <c r="G4024" i="2"/>
  <c r="G4023" i="2"/>
  <c r="G3984" i="2"/>
  <c r="G3983" i="2"/>
  <c r="G3982" i="2"/>
  <c r="G3981" i="2"/>
  <c r="G3980" i="2"/>
  <c r="G4019" i="2"/>
  <c r="G4018" i="2"/>
  <c r="G4016" i="2"/>
  <c r="G4015" i="2"/>
  <c r="G4006" i="2"/>
  <c r="G3999" i="2"/>
  <c r="G3998" i="2"/>
  <c r="G3997" i="2"/>
  <c r="G4021" i="2"/>
  <c r="G4017" i="2"/>
  <c r="G4020" i="2"/>
  <c r="G20574" i="1"/>
  <c r="G20575" i="1"/>
  <c r="G20576" i="1"/>
  <c r="G20567" i="1"/>
  <c r="G20568" i="1"/>
  <c r="G20569" i="1"/>
  <c r="G20570" i="1"/>
  <c r="G20571" i="1"/>
  <c r="G20572" i="1"/>
  <c r="G20573" i="1"/>
  <c r="G20557" i="1"/>
  <c r="G20693" i="1"/>
  <c r="G20566" i="1"/>
  <c r="G20560" i="1"/>
  <c r="G20544" i="1"/>
  <c r="G20563" i="1"/>
  <c r="G20564" i="1"/>
  <c r="G20565" i="1"/>
  <c r="G20561" i="1"/>
  <c r="G20562" i="1"/>
  <c r="G4022" i="2"/>
  <c r="G20555" i="1"/>
  <c r="G20556" i="1"/>
  <c r="G20558" i="1"/>
  <c r="G20559" i="1"/>
  <c r="G20545" i="1"/>
  <c r="G20546" i="1"/>
  <c r="G20547" i="1"/>
  <c r="G20548" i="1"/>
  <c r="G20549" i="1"/>
  <c r="G20550" i="1"/>
  <c r="G20551" i="1"/>
  <c r="G20552" i="1"/>
  <c r="G20553" i="1"/>
  <c r="G20554" i="1"/>
  <c r="G20541" i="1"/>
  <c r="G20542" i="1"/>
  <c r="G20543" i="1"/>
  <c r="G20531" i="1"/>
  <c r="G20532" i="1"/>
  <c r="G20533" i="1"/>
  <c r="G20534" i="1"/>
  <c r="G20535" i="1"/>
  <c r="G20536" i="1"/>
  <c r="G20537" i="1"/>
  <c r="G20538" i="1"/>
  <c r="G20539" i="1"/>
  <c r="G20540" i="1"/>
  <c r="G20502" i="1" l="1"/>
  <c r="G20529" i="1"/>
  <c r="G20530" i="1"/>
  <c r="G20527" i="1"/>
  <c r="G20528" i="1"/>
  <c r="G20352" i="1"/>
  <c r="G20353" i="1"/>
  <c r="G20354" i="1"/>
  <c r="G20355" i="1"/>
  <c r="G20356" i="1"/>
  <c r="G20357" i="1"/>
  <c r="G20358" i="1"/>
  <c r="G20359" i="1"/>
  <c r="G20699" i="1"/>
  <c r="G20670" i="1"/>
  <c r="G20671" i="1"/>
  <c r="G20672" i="1"/>
  <c r="G20673" i="1"/>
  <c r="G20674" i="1"/>
  <c r="G20675" i="1"/>
  <c r="G20669" i="1" l="1"/>
  <c r="G20698" i="1"/>
  <c r="G20691" i="1"/>
  <c r="G20524" i="1" l="1"/>
  <c r="G20523" i="1"/>
  <c r="G20522" i="1"/>
  <c r="G20521" i="1"/>
  <c r="G20520" i="1"/>
  <c r="E20518" i="1"/>
  <c r="G20518" i="1" s="1"/>
  <c r="E20517" i="1"/>
  <c r="G20517" i="1" s="1"/>
  <c r="E20516" i="1"/>
  <c r="G20516" i="1" s="1"/>
  <c r="G20513" i="1"/>
  <c r="G20514" i="1"/>
  <c r="G20515" i="1"/>
  <c r="G20519" i="1"/>
  <c r="G20525" i="1"/>
  <c r="G20526" i="1"/>
  <c r="G20512" i="1"/>
  <c r="G20696" i="1" l="1"/>
  <c r="G20697" i="1"/>
  <c r="G3938" i="2"/>
  <c r="G3939" i="2"/>
  <c r="G3940" i="2"/>
  <c r="G3941" i="2"/>
  <c r="G3942" i="2"/>
  <c r="G3943" i="2"/>
  <c r="G3944" i="2"/>
  <c r="G3945" i="2"/>
  <c r="G4005" i="2"/>
  <c r="G4004" i="2"/>
  <c r="G4003" i="2"/>
  <c r="G3993" i="2"/>
  <c r="G3979" i="2"/>
  <c r="G3978" i="2"/>
  <c r="G3977" i="2"/>
  <c r="G3976" i="2"/>
  <c r="G3926" i="2"/>
  <c r="G3922" i="2"/>
  <c r="G3921" i="2"/>
  <c r="G3920" i="2"/>
  <c r="G3919" i="2"/>
  <c r="E3918" i="2"/>
  <c r="G3918" i="2" s="1"/>
  <c r="G20273" i="1"/>
  <c r="G20509" i="1"/>
  <c r="G20510" i="1"/>
  <c r="G20511" i="1"/>
  <c r="G20503" i="1"/>
  <c r="G20504" i="1"/>
  <c r="G20505" i="1"/>
  <c r="G20506" i="1"/>
  <c r="G20507" i="1"/>
  <c r="G20442" i="1"/>
  <c r="G4007" i="2"/>
  <c r="G4008" i="2"/>
  <c r="G4009" i="2"/>
  <c r="G4010" i="2"/>
  <c r="G4011" i="2"/>
  <c r="G4012" i="2"/>
  <c r="G4013" i="2"/>
  <c r="G4014" i="2"/>
  <c r="G20668" i="1"/>
  <c r="G20662" i="1"/>
  <c r="G20663" i="1"/>
  <c r="G20664" i="1"/>
  <c r="G20665" i="1"/>
  <c r="G20666" i="1"/>
  <c r="G20667" i="1"/>
  <c r="G3986" i="2"/>
  <c r="G3987" i="2"/>
  <c r="G3988" i="2"/>
  <c r="G3989" i="2"/>
  <c r="G3990" i="2"/>
  <c r="G3991" i="2"/>
  <c r="G20444" i="1"/>
  <c r="G20445" i="1"/>
  <c r="G20446" i="1"/>
  <c r="G20447" i="1"/>
  <c r="G20448" i="1"/>
  <c r="G20430" i="1"/>
  <c r="G20429" i="1"/>
  <c r="G20428" i="1"/>
  <c r="G3925" i="2" l="1"/>
  <c r="G3924" i="2"/>
  <c r="G3909" i="2"/>
  <c r="G3908" i="2"/>
  <c r="G3904" i="2"/>
  <c r="G3903" i="2"/>
  <c r="G3896" i="2"/>
  <c r="G3895" i="2"/>
  <c r="G3887" i="2"/>
  <c r="G3886" i="2"/>
  <c r="G3915" i="2"/>
  <c r="G3893" i="2"/>
  <c r="G3973" i="2"/>
  <c r="G3972" i="2"/>
  <c r="G4002" i="2"/>
  <c r="G3783" i="2"/>
  <c r="G3745" i="2"/>
  <c r="G3996" i="2"/>
  <c r="G3971" i="2"/>
  <c r="G20501" i="1"/>
  <c r="G20508" i="1"/>
  <c r="G20497" i="1"/>
  <c r="G20498" i="1"/>
  <c r="G20499" i="1"/>
  <c r="G20500" i="1"/>
  <c r="G20496" i="1"/>
  <c r="G20492" i="1" l="1"/>
  <c r="G20493" i="1"/>
  <c r="G20494" i="1"/>
  <c r="G20495" i="1"/>
  <c r="G20490" i="1"/>
  <c r="G20491" i="1"/>
  <c r="G20487" i="1"/>
  <c r="G20488" i="1"/>
  <c r="G20489" i="1"/>
  <c r="G19889" i="1"/>
  <c r="G20270" i="1" l="1"/>
  <c r="G20695" i="1"/>
  <c r="G20694" i="1"/>
  <c r="G3970" i="2" l="1"/>
  <c r="G3969" i="2"/>
  <c r="G3934" i="2"/>
  <c r="G3913" i="2"/>
  <c r="G3954" i="2"/>
  <c r="G3955" i="2"/>
  <c r="G3956" i="2"/>
  <c r="G3957" i="2"/>
  <c r="G3958" i="2"/>
  <c r="G3959" i="2"/>
  <c r="G20641" i="1"/>
  <c r="G20640" i="1"/>
  <c r="G20636" i="1"/>
  <c r="G20637" i="1"/>
  <c r="G20638" i="1"/>
  <c r="G20639" i="1"/>
  <c r="G3947" i="2"/>
  <c r="G3948" i="2"/>
  <c r="G3949" i="2"/>
  <c r="G3950" i="2"/>
  <c r="G3951" i="2"/>
  <c r="G3952" i="2"/>
  <c r="G20629" i="1"/>
  <c r="G20630" i="1"/>
  <c r="G20631" i="1"/>
  <c r="G20632" i="1"/>
  <c r="G20633" i="1"/>
  <c r="G20634" i="1"/>
  <c r="G3962" i="2"/>
  <c r="G3963" i="2"/>
  <c r="G3964" i="2"/>
  <c r="G3965" i="2"/>
  <c r="G3966" i="2"/>
  <c r="G3967" i="2"/>
  <c r="G3968" i="2"/>
  <c r="G20653" i="1"/>
  <c r="G20647" i="1"/>
  <c r="G20650" i="1"/>
  <c r="G20652" i="1"/>
  <c r="G20651" i="1"/>
  <c r="G20648" i="1"/>
  <c r="G20649" i="1"/>
  <c r="G3936" i="2"/>
  <c r="G20349" i="1"/>
  <c r="G20661" i="1" l="1"/>
  <c r="G20660" i="1"/>
  <c r="G20692" i="1"/>
  <c r="G20690" i="1"/>
  <c r="G20689" i="1"/>
  <c r="G20688" i="1"/>
  <c r="G20687" i="1"/>
  <c r="G3994" i="2" l="1"/>
  <c r="G4001" i="2"/>
  <c r="G4000" i="2"/>
  <c r="G3995" i="2"/>
  <c r="G3985" i="2"/>
  <c r="G3975" i="2"/>
  <c r="G3933" i="2"/>
  <c r="G3932" i="2"/>
  <c r="G3916" i="2"/>
  <c r="G3917" i="2"/>
  <c r="G3923" i="2"/>
  <c r="G3927" i="2"/>
  <c r="G3928" i="2"/>
  <c r="G3929" i="2"/>
  <c r="G3930" i="2"/>
  <c r="G3931" i="2"/>
  <c r="G3914" i="2"/>
  <c r="G3892" i="2"/>
  <c r="G3867" i="2"/>
  <c r="G3866" i="2"/>
  <c r="G20486" i="1" l="1"/>
  <c r="G20485" i="1"/>
  <c r="G20484" i="1"/>
  <c r="G20483" i="1"/>
  <c r="G20469" i="1"/>
  <c r="G20482" i="1"/>
  <c r="G20473" i="1"/>
  <c r="G20474" i="1"/>
  <c r="G20475" i="1"/>
  <c r="G20476" i="1"/>
  <c r="G20477" i="1"/>
  <c r="G20478" i="1"/>
  <c r="G20479" i="1"/>
  <c r="G20480" i="1"/>
  <c r="G20481" i="1"/>
  <c r="G19275" i="1"/>
  <c r="G19274" i="1"/>
  <c r="G20464" i="1"/>
  <c r="G20465" i="1"/>
  <c r="G20472" i="1"/>
  <c r="G20468" i="1"/>
  <c r="G20470" i="1"/>
  <c r="G20471" i="1"/>
  <c r="G19995" i="1"/>
  <c r="G20659" i="1" l="1"/>
  <c r="E20657" i="1"/>
  <c r="G20657" i="1" s="1"/>
  <c r="E20655" i="1"/>
  <c r="G20655" i="1" s="1"/>
  <c r="E20656" i="1"/>
  <c r="G20656" i="1" s="1"/>
  <c r="G20467" i="1"/>
  <c r="G20466" i="1"/>
  <c r="G20420" i="1"/>
  <c r="G20421" i="1"/>
  <c r="G20449" i="1"/>
  <c r="G20450" i="1"/>
  <c r="G20451" i="1"/>
  <c r="G20452" i="1"/>
  <c r="G20453" i="1"/>
  <c r="G20454" i="1"/>
  <c r="G20455" i="1"/>
  <c r="G20456" i="1"/>
  <c r="G20457" i="1"/>
  <c r="G20458" i="1"/>
  <c r="G20459" i="1"/>
  <c r="G20460" i="1"/>
  <c r="G20461" i="1"/>
  <c r="G20462" i="1"/>
  <c r="G20441" i="1"/>
  <c r="G20443" i="1"/>
  <c r="G20463" i="1"/>
  <c r="G20440" i="1"/>
  <c r="G20431" i="1"/>
  <c r="G20432" i="1"/>
  <c r="G20433" i="1"/>
  <c r="G20434" i="1"/>
  <c r="G20435" i="1"/>
  <c r="G20436" i="1"/>
  <c r="G20437" i="1"/>
  <c r="G20438" i="1"/>
  <c r="G20439" i="1"/>
  <c r="G20685" i="1"/>
  <c r="E20658" i="1" l="1"/>
  <c r="G20658" i="1" s="1"/>
  <c r="C7" i="3"/>
  <c r="G18" i="3"/>
  <c r="G19634" i="1"/>
  <c r="G19926" i="1" l="1"/>
  <c r="G20682" i="1"/>
  <c r="G3974" i="2" l="1"/>
  <c r="G19595" i="1"/>
  <c r="G19932" i="1"/>
  <c r="G20382" i="1"/>
  <c r="G20383" i="1"/>
  <c r="G20423" i="1"/>
  <c r="G20424" i="1"/>
  <c r="G20425" i="1"/>
  <c r="G20426" i="1"/>
  <c r="G20427" i="1"/>
  <c r="G20410" i="1"/>
  <c r="G20411" i="1"/>
  <c r="G20412" i="1"/>
  <c r="G20413" i="1"/>
  <c r="G20414" i="1"/>
  <c r="G20415" i="1"/>
  <c r="G20416" i="1"/>
  <c r="G20417" i="1"/>
  <c r="G20418" i="1"/>
  <c r="G20419" i="1"/>
  <c r="G20422" i="1"/>
  <c r="G20401" i="1"/>
  <c r="G20402" i="1"/>
  <c r="G20403" i="1"/>
  <c r="G20404" i="1"/>
  <c r="G20405" i="1"/>
  <c r="G20406" i="1"/>
  <c r="G20407" i="1"/>
  <c r="G20408" i="1"/>
  <c r="G20409" i="1"/>
  <c r="G20686" i="1" l="1"/>
  <c r="G20390" i="1"/>
  <c r="G20654" i="1"/>
  <c r="G20392" i="1" l="1"/>
  <c r="G20393" i="1"/>
  <c r="G20394" i="1"/>
  <c r="G20395" i="1"/>
  <c r="G20396" i="1"/>
  <c r="G20397" i="1"/>
  <c r="G20398" i="1"/>
  <c r="G20399" i="1"/>
  <c r="G20400" i="1"/>
  <c r="G20384" i="1"/>
  <c r="G20385" i="1"/>
  <c r="G20386" i="1"/>
  <c r="G20387" i="1"/>
  <c r="G20388" i="1"/>
  <c r="G20389" i="1"/>
  <c r="G20391" i="1"/>
  <c r="G20381" i="1"/>
  <c r="G20380" i="1"/>
  <c r="G20683" i="1"/>
  <c r="G20684" i="1"/>
  <c r="G3960" i="2"/>
  <c r="G3961" i="2"/>
  <c r="G20645" i="1"/>
  <c r="G20644" i="1"/>
  <c r="G20643" i="1"/>
  <c r="G20635" i="1"/>
  <c r="G20642" i="1"/>
  <c r="G20646" i="1"/>
  <c r="G3946" i="2"/>
  <c r="G3953" i="2"/>
  <c r="G20628" i="1"/>
  <c r="G3937" i="2"/>
  <c r="G3935" i="2"/>
  <c r="G20379" i="1"/>
  <c r="G20378" i="1"/>
  <c r="G20361" i="1"/>
  <c r="G20362" i="1"/>
  <c r="G20363" i="1"/>
  <c r="G20364" i="1"/>
  <c r="G20365" i="1"/>
  <c r="G20366" i="1"/>
  <c r="G20367" i="1"/>
  <c r="G20368" i="1"/>
  <c r="G20369" i="1"/>
  <c r="G20370" i="1"/>
  <c r="G20371" i="1"/>
  <c r="G20372" i="1"/>
  <c r="G20373" i="1"/>
  <c r="G20374" i="1"/>
  <c r="G20375" i="1"/>
  <c r="G20376" i="1"/>
  <c r="G20377" i="1"/>
  <c r="G20348" i="1"/>
  <c r="G20350" i="1"/>
  <c r="G20351" i="1"/>
  <c r="G20360" i="1"/>
  <c r="G20334" i="1"/>
  <c r="G20335" i="1"/>
  <c r="G20336" i="1"/>
  <c r="G20337" i="1"/>
  <c r="G20338" i="1"/>
  <c r="G20339" i="1"/>
  <c r="G20340" i="1"/>
  <c r="G20341" i="1"/>
  <c r="G20342" i="1"/>
  <c r="G20343" i="1"/>
  <c r="G20344" i="1"/>
  <c r="G20345" i="1"/>
  <c r="G20346" i="1"/>
  <c r="G20347" i="1"/>
  <c r="G20329" i="1"/>
  <c r="G20330" i="1"/>
  <c r="G20331" i="1"/>
  <c r="G20332" i="1"/>
  <c r="G20333" i="1"/>
  <c r="G3912" i="2"/>
  <c r="G3911" i="2"/>
  <c r="G3910" i="2"/>
  <c r="G3907" i="2"/>
  <c r="G3906" i="2"/>
  <c r="G3902" i="2"/>
  <c r="G20279" i="1"/>
  <c r="G20278" i="1"/>
  <c r="G20277" i="1"/>
  <c r="G20276" i="1"/>
  <c r="G20328" i="1"/>
  <c r="G20324" i="1"/>
  <c r="G20325" i="1"/>
  <c r="G20326" i="1"/>
  <c r="G20327" i="1"/>
  <c r="C8" i="3"/>
  <c r="B8" i="3"/>
  <c r="B7" i="3"/>
  <c r="G20252" i="1"/>
  <c r="G20321" i="1"/>
  <c r="G20322" i="1"/>
  <c r="G20323" i="1"/>
  <c r="G20314" i="1"/>
  <c r="G20315" i="1"/>
  <c r="G20316" i="1"/>
  <c r="G20317" i="1"/>
  <c r="G20318" i="1"/>
  <c r="G20319" i="1"/>
  <c r="G20320" i="1"/>
  <c r="G20311" i="1"/>
  <c r="G20312" i="1"/>
  <c r="G20313" i="1"/>
  <c r="G20300" i="1"/>
  <c r="G20301" i="1"/>
  <c r="G20302" i="1"/>
  <c r="G20303" i="1"/>
  <c r="G20304" i="1"/>
  <c r="G20305" i="1"/>
  <c r="G20306" i="1"/>
  <c r="G20307" i="1"/>
  <c r="G20308" i="1"/>
  <c r="G20309" i="1"/>
  <c r="G20310" i="1"/>
  <c r="G20275" i="1"/>
  <c r="G20280" i="1"/>
  <c r="G20281" i="1"/>
  <c r="G20282" i="1"/>
  <c r="G20283" i="1"/>
  <c r="G20284" i="1"/>
  <c r="G20285" i="1"/>
  <c r="G20286" i="1"/>
  <c r="G20287" i="1"/>
  <c r="G20288" i="1"/>
  <c r="G20289" i="1"/>
  <c r="G20290" i="1"/>
  <c r="G20291" i="1"/>
  <c r="G20292" i="1"/>
  <c r="G20293" i="1"/>
  <c r="G20294" i="1"/>
  <c r="G20295" i="1"/>
  <c r="G20296" i="1"/>
  <c r="G20297" i="1"/>
  <c r="G20298" i="1"/>
  <c r="G20299" i="1"/>
  <c r="G20251" i="1"/>
  <c r="G20250" i="1" l="1"/>
  <c r="G20246" i="1"/>
  <c r="G20247" i="1"/>
  <c r="G20248" i="1"/>
  <c r="G20249" i="1"/>
  <c r="G20244" i="1"/>
  <c r="G20245" i="1"/>
  <c r="G20241" i="1"/>
  <c r="G20242" i="1"/>
  <c r="G20243" i="1"/>
  <c r="G20681" i="1"/>
  <c r="G20680" i="1" l="1"/>
  <c r="H2" i="40"/>
  <c r="I2" i="40" s="1"/>
  <c r="J2" i="40" s="1"/>
  <c r="D2" i="40"/>
  <c r="E2" i="40" s="1"/>
  <c r="G3901" i="2"/>
  <c r="G3900" i="2"/>
  <c r="G3899" i="2"/>
  <c r="G3891" i="2"/>
  <c r="G3890" i="2"/>
  <c r="G3889" i="2"/>
  <c r="G3888" i="2"/>
  <c r="G3884" i="2"/>
  <c r="G3883" i="2"/>
  <c r="G3865" i="2"/>
  <c r="G3857" i="2"/>
  <c r="G20154" i="1" l="1"/>
  <c r="G20146" i="1"/>
  <c r="G20147" i="1"/>
  <c r="G20148" i="1"/>
  <c r="G20149" i="1"/>
  <c r="G20150" i="1"/>
  <c r="G20151" i="1"/>
  <c r="G20152" i="1"/>
  <c r="G20153" i="1"/>
  <c r="G20240" i="1"/>
  <c r="G20239" i="1"/>
  <c r="G20274" i="1"/>
  <c r="G20227" i="1"/>
  <c r="G20238" i="1"/>
  <c r="G3905" i="2"/>
  <c r="G20237" i="1"/>
  <c r="G20236" i="1"/>
  <c r="G20233" i="1"/>
  <c r="G20234" i="1"/>
  <c r="G20235" i="1"/>
  <c r="G20228" i="1"/>
  <c r="G20229" i="1"/>
  <c r="G20230" i="1"/>
  <c r="G20231" i="1"/>
  <c r="G20232" i="1"/>
  <c r="G3898" i="2"/>
  <c r="G20226" i="1"/>
  <c r="G20210" i="1"/>
  <c r="G20211" i="1"/>
  <c r="G20212" i="1"/>
  <c r="G20213" i="1"/>
  <c r="G20214" i="1"/>
  <c r="G20215" i="1"/>
  <c r="G20216" i="1"/>
  <c r="G20217" i="1"/>
  <c r="G20218" i="1"/>
  <c r="G20219" i="1"/>
  <c r="G20220" i="1"/>
  <c r="G20221" i="1"/>
  <c r="G20222" i="1"/>
  <c r="G20223" i="1"/>
  <c r="G20224" i="1"/>
  <c r="G20225" i="1"/>
  <c r="G20204" i="1"/>
  <c r="G20205" i="1"/>
  <c r="G20206" i="1"/>
  <c r="G20207" i="1"/>
  <c r="G20208" i="1"/>
  <c r="G20209" i="1"/>
  <c r="G20272" i="1"/>
  <c r="G20198" i="1"/>
  <c r="G20271" i="1"/>
  <c r="G3897" i="2"/>
  <c r="G3856" i="2"/>
  <c r="G3882" i="2"/>
  <c r="G3869" i="2"/>
  <c r="G3885" i="2"/>
  <c r="G3863" i="2"/>
  <c r="G3798" i="2"/>
  <c r="G3871" i="2" l="1"/>
  <c r="G3872" i="2"/>
  <c r="G3873" i="2"/>
  <c r="G3874" i="2"/>
  <c r="G3875" i="2"/>
  <c r="G3876" i="2"/>
  <c r="G3877" i="2"/>
  <c r="G3878" i="2"/>
  <c r="F3879" i="2"/>
  <c r="G3879" i="2" s="1"/>
  <c r="G3849" i="2"/>
  <c r="G3848" i="2"/>
  <c r="G3847" i="2"/>
  <c r="G3846" i="2"/>
  <c r="G3894" i="2"/>
  <c r="G3881" i="2"/>
  <c r="G20203" i="1"/>
  <c r="G20192" i="1"/>
  <c r="G20199" i="1"/>
  <c r="G20200" i="1"/>
  <c r="G20201" i="1"/>
  <c r="G20202" i="1"/>
  <c r="G3880" i="2"/>
  <c r="G20195" i="1"/>
  <c r="G20196" i="1"/>
  <c r="G20197" i="1"/>
  <c r="G3870" i="2"/>
  <c r="G20193" i="1"/>
  <c r="G20194" i="1"/>
  <c r="G20178" i="1"/>
  <c r="G20179" i="1"/>
  <c r="G20180" i="1"/>
  <c r="G20181" i="1"/>
  <c r="G20182" i="1"/>
  <c r="G20183" i="1"/>
  <c r="G20184" i="1"/>
  <c r="G20185" i="1"/>
  <c r="G20186" i="1"/>
  <c r="G20187" i="1"/>
  <c r="G20188" i="1"/>
  <c r="G20189" i="1"/>
  <c r="G20190" i="1"/>
  <c r="G20191" i="1"/>
  <c r="G20169" i="1"/>
  <c r="G20170" i="1"/>
  <c r="G20171" i="1"/>
  <c r="G20172" i="1"/>
  <c r="G20173" i="1"/>
  <c r="G20174" i="1"/>
  <c r="G20175" i="1"/>
  <c r="G20176" i="1"/>
  <c r="G20177" i="1"/>
  <c r="G20269" i="1"/>
  <c r="G3845" i="2"/>
  <c r="G3843" i="2"/>
  <c r="G3842" i="2"/>
  <c r="G3841" i="2"/>
  <c r="G3840" i="2"/>
  <c r="G3839" i="2"/>
  <c r="G3844" i="2"/>
  <c r="G3838" i="2"/>
  <c r="G3818" i="2"/>
  <c r="G3815" i="2"/>
  <c r="G3816" i="2"/>
  <c r="G3817" i="2"/>
  <c r="G20157" i="1" l="1"/>
  <c r="G20158" i="1"/>
  <c r="G20159" i="1"/>
  <c r="G20160" i="1"/>
  <c r="G20161" i="1"/>
  <c r="G20162" i="1"/>
  <c r="G20163" i="1"/>
  <c r="G20164" i="1"/>
  <c r="G20165" i="1"/>
  <c r="G20166" i="1"/>
  <c r="G20167" i="1"/>
  <c r="G20168" i="1"/>
  <c r="G20145" i="1"/>
  <c r="G20155" i="1"/>
  <c r="G20156" i="1"/>
  <c r="G20137" i="1"/>
  <c r="G20138" i="1"/>
  <c r="G20139" i="1"/>
  <c r="G20140" i="1"/>
  <c r="G20141" i="1"/>
  <c r="G20142" i="1"/>
  <c r="G20143" i="1"/>
  <c r="G20144" i="1"/>
  <c r="G20136" i="1"/>
  <c r="G20131" i="1"/>
  <c r="G20132" i="1"/>
  <c r="G20133" i="1"/>
  <c r="G20134" i="1"/>
  <c r="G20135" i="1"/>
  <c r="G20130" i="1"/>
  <c r="G20123" i="1"/>
  <c r="G20124" i="1"/>
  <c r="G20125" i="1"/>
  <c r="G20126" i="1"/>
  <c r="G20127" i="1"/>
  <c r="G20128" i="1"/>
  <c r="G20129" i="1"/>
  <c r="G3859" i="2"/>
  <c r="G3868" i="2"/>
  <c r="G3837" i="2"/>
  <c r="G3864" i="2"/>
  <c r="G3862" i="2"/>
  <c r="G3861" i="2"/>
  <c r="G3860" i="2"/>
  <c r="G3858" i="2"/>
  <c r="G20268" i="1"/>
  <c r="L2" i="33"/>
  <c r="D2" i="33"/>
  <c r="L3" i="33"/>
  <c r="D3" i="33"/>
  <c r="K31" i="33"/>
  <c r="G3814" i="2"/>
  <c r="J28" i="31"/>
  <c r="I28" i="31"/>
  <c r="N169" i="28"/>
  <c r="I169" i="28"/>
  <c r="H28" i="31" s="1"/>
  <c r="D169" i="28"/>
  <c r="E20" i="31"/>
  <c r="P5" i="31"/>
  <c r="B25" i="3" s="1"/>
  <c r="P11" i="31"/>
  <c r="C26" i="3" s="1"/>
  <c r="P10" i="31"/>
  <c r="B26" i="3" s="1"/>
  <c r="P6" i="31"/>
  <c r="C25" i="3" s="1"/>
  <c r="G20122" i="1"/>
  <c r="G20267" i="1"/>
  <c r="G20262" i="1"/>
  <c r="G20120" i="1"/>
  <c r="G20121" i="1"/>
  <c r="G20113" i="1"/>
  <c r="G20114" i="1"/>
  <c r="G20105" i="1"/>
  <c r="G20106" i="1"/>
  <c r="G20107" i="1"/>
  <c r="G20108" i="1"/>
  <c r="G20109" i="1"/>
  <c r="G20110" i="1"/>
  <c r="G20111" i="1"/>
  <c r="G20112" i="1"/>
  <c r="G20104" i="1"/>
  <c r="G20119" i="1"/>
  <c r="G20118" i="1"/>
  <c r="G20116" i="1" l="1"/>
  <c r="G19967" i="1"/>
  <c r="G19832" i="1"/>
  <c r="G20117" i="1"/>
  <c r="G20115" i="1"/>
  <c r="G20103" i="1"/>
  <c r="D11" i="40"/>
  <c r="G3820" i="2" l="1"/>
  <c r="G3855" i="2"/>
  <c r="G3854" i="2"/>
  <c r="G3852" i="2"/>
  <c r="G3819" i="2"/>
  <c r="G20096" i="1"/>
  <c r="G20097" i="1"/>
  <c r="G20098" i="1"/>
  <c r="G20099" i="1"/>
  <c r="G20100" i="1"/>
  <c r="G20101" i="1"/>
  <c r="G20102" i="1"/>
  <c r="G20261" i="1"/>
  <c r="G20260" i="1"/>
  <c r="G20259" i="1"/>
  <c r="G3836" i="2"/>
  <c r="G3813" i="2"/>
  <c r="G20082" i="1" l="1"/>
  <c r="G20095" i="1"/>
  <c r="G20093" i="1"/>
  <c r="G20094" i="1"/>
  <c r="G20266" i="1"/>
  <c r="G20092" i="1"/>
  <c r="G20086" i="1"/>
  <c r="G20087" i="1"/>
  <c r="G20088" i="1"/>
  <c r="G20089" i="1"/>
  <c r="G20090" i="1"/>
  <c r="G20091" i="1"/>
  <c r="G20084" i="1"/>
  <c r="G20085" i="1"/>
  <c r="G20083" i="1"/>
  <c r="G20081" i="1"/>
  <c r="G20078" i="1"/>
  <c r="G20079" i="1"/>
  <c r="G20080" i="1"/>
  <c r="G20072" i="1" l="1"/>
  <c r="G20073" i="1"/>
  <c r="G20074" i="1"/>
  <c r="G20075" i="1"/>
  <c r="G20076" i="1"/>
  <c r="G20077" i="1"/>
  <c r="G19957" i="1"/>
  <c r="G20071" i="1"/>
  <c r="G20054" i="1"/>
  <c r="G20055" i="1"/>
  <c r="G19783" i="1" l="1"/>
  <c r="G3831" i="2"/>
  <c r="G3832" i="2"/>
  <c r="G3833" i="2"/>
  <c r="G3834" i="2"/>
  <c r="G20043" i="1"/>
  <c r="G20040" i="1"/>
  <c r="G20041" i="1"/>
  <c r="G20042" i="1"/>
  <c r="G3853" i="2"/>
  <c r="G3851" i="2"/>
  <c r="G3850" i="2"/>
  <c r="G3835" i="2"/>
  <c r="G20070" i="1" l="1"/>
  <c r="G20067" i="1"/>
  <c r="G20066" i="1" l="1"/>
  <c r="G20069" i="1"/>
  <c r="G20061" i="1"/>
  <c r="G19956" i="1"/>
  <c r="G20062" i="1"/>
  <c r="G20063" i="1"/>
  <c r="G20064" i="1"/>
  <c r="G20065" i="1"/>
  <c r="G20068" i="1"/>
  <c r="G20060" i="1"/>
  <c r="G20059" i="1"/>
  <c r="G20056" i="1"/>
  <c r="G20057" i="1"/>
  <c r="G20058" i="1"/>
  <c r="G20033" i="1"/>
  <c r="G20034" i="1"/>
  <c r="G20035" i="1"/>
  <c r="G20036" i="1"/>
  <c r="G20037" i="1"/>
  <c r="G20038" i="1"/>
  <c r="G20039" i="1"/>
  <c r="G20044" i="1"/>
  <c r="G20045" i="1"/>
  <c r="G20046" i="1"/>
  <c r="G20047" i="1"/>
  <c r="G20048" i="1"/>
  <c r="G20049" i="1"/>
  <c r="G20050" i="1"/>
  <c r="G20051" i="1"/>
  <c r="G20052" i="1"/>
  <c r="G20053" i="1"/>
  <c r="G20257" i="1"/>
  <c r="G20018" i="1"/>
  <c r="G20019" i="1"/>
  <c r="G20020" i="1"/>
  <c r="G20021" i="1"/>
  <c r="G20022" i="1"/>
  <c r="G20023" i="1"/>
  <c r="G20024" i="1"/>
  <c r="G20025" i="1"/>
  <c r="G20026" i="1"/>
  <c r="G20027" i="1"/>
  <c r="G20028" i="1"/>
  <c r="G20029" i="1"/>
  <c r="G20030" i="1"/>
  <c r="G20031" i="1"/>
  <c r="G20032" i="1"/>
  <c r="G20254" i="1"/>
  <c r="G20255" i="1"/>
  <c r="G20256" i="1"/>
  <c r="G20253" i="1"/>
  <c r="G19907" i="1"/>
  <c r="G20258" i="1"/>
  <c r="G19955" i="1" l="1"/>
  <c r="G19998" i="1" l="1"/>
  <c r="G19999" i="1"/>
  <c r="G20000" i="1"/>
  <c r="G20001" i="1"/>
  <c r="G20002" i="1"/>
  <c r="G20265" i="1"/>
  <c r="G19954" i="1"/>
  <c r="G3824" i="2"/>
  <c r="G3825" i="2"/>
  <c r="G3826" i="2"/>
  <c r="G3827" i="2"/>
  <c r="G3828" i="2"/>
  <c r="G3829" i="2"/>
  <c r="G3823" i="2"/>
  <c r="G3830" i="2"/>
  <c r="G3822" i="2"/>
  <c r="G3821" i="2"/>
  <c r="G20015" i="1"/>
  <c r="G20016" i="1"/>
  <c r="G20017" i="1"/>
  <c r="G19996" i="1"/>
  <c r="G20003" i="1"/>
  <c r="G20004" i="1"/>
  <c r="G19950" i="1"/>
  <c r="G19951" i="1"/>
  <c r="G20005" i="1"/>
  <c r="G20006" i="1"/>
  <c r="G20007" i="1"/>
  <c r="G20008" i="1"/>
  <c r="G19952" i="1"/>
  <c r="G20009" i="1"/>
  <c r="G19953" i="1"/>
  <c r="G20010" i="1"/>
  <c r="G20011" i="1"/>
  <c r="G20012" i="1"/>
  <c r="G20013" i="1"/>
  <c r="G20014" i="1"/>
  <c r="G19997" i="1"/>
  <c r="G19987" i="1"/>
  <c r="G19988" i="1"/>
  <c r="G19993" i="1"/>
  <c r="G19994" i="1"/>
  <c r="G19992" i="1"/>
  <c r="G19948" i="1"/>
  <c r="G19949" i="1"/>
  <c r="G19985" i="1"/>
  <c r="G19934" i="1"/>
  <c r="G19935" i="1"/>
  <c r="G19936" i="1"/>
  <c r="G19937" i="1"/>
  <c r="G20264" i="1" l="1"/>
  <c r="G20263" i="1"/>
  <c r="G3801" i="2"/>
  <c r="G3812" i="2"/>
  <c r="G3811" i="2"/>
  <c r="G3810" i="2"/>
  <c r="G3800" i="2"/>
  <c r="G19945" i="1"/>
  <c r="G19629" i="1" l="1"/>
  <c r="G19929" i="1"/>
  <c r="G19924" i="1"/>
  <c r="G19983" i="1"/>
  <c r="G19984" i="1"/>
  <c r="G19963" i="1" l="1"/>
  <c r="G19944" i="1"/>
  <c r="G19943" i="1"/>
  <c r="G19946" i="1"/>
  <c r="G19947" i="1"/>
  <c r="G19989" i="1"/>
  <c r="G19990" i="1"/>
  <c r="G19991" i="1"/>
  <c r="G19982" i="1"/>
  <c r="G19986" i="1"/>
  <c r="G19980" i="1"/>
  <c r="G19981" i="1"/>
  <c r="G19942" i="1"/>
  <c r="G19968" i="1"/>
  <c r="G19941" i="1"/>
  <c r="G19969" i="1"/>
  <c r="G19970" i="1"/>
  <c r="G19971" i="1"/>
  <c r="G19972" i="1"/>
  <c r="G19973" i="1"/>
  <c r="G19974" i="1"/>
  <c r="G19975" i="1"/>
  <c r="G19976" i="1"/>
  <c r="G19977" i="1"/>
  <c r="G19978" i="1"/>
  <c r="G19979" i="1"/>
  <c r="G19938" i="1"/>
  <c r="G19965" i="1"/>
  <c r="G19966" i="1"/>
  <c r="G19939" i="1"/>
  <c r="G19940" i="1"/>
  <c r="G19888" i="1"/>
  <c r="G19887" i="1"/>
  <c r="B19" i="3"/>
  <c r="E4" i="31" s="1"/>
  <c r="C18" i="3"/>
  <c r="C17" i="3"/>
  <c r="C16" i="3"/>
  <c r="C15" i="3"/>
  <c r="C14" i="3"/>
  <c r="C13" i="3"/>
  <c r="C12" i="3"/>
  <c r="C11" i="3"/>
  <c r="C10" i="3"/>
  <c r="C9" i="3"/>
  <c r="G19964" i="1"/>
  <c r="B28" i="3" l="1"/>
  <c r="C19" i="3"/>
  <c r="G3749" i="2"/>
  <c r="G19961" i="1"/>
  <c r="G19962" i="1"/>
  <c r="G19933" i="1"/>
  <c r="G19958" i="1"/>
  <c r="G19959" i="1"/>
  <c r="G19960" i="1"/>
  <c r="G19890" i="1"/>
  <c r="G19891" i="1"/>
  <c r="G19892" i="1"/>
  <c r="G19886" i="1"/>
  <c r="G19867" i="1"/>
  <c r="G19848" i="1"/>
  <c r="G3809" i="2"/>
  <c r="G3808" i="2"/>
  <c r="G19885" i="1"/>
  <c r="G19884" i="1"/>
  <c r="G19855" i="1"/>
  <c r="G19871" i="1"/>
  <c r="G19872" i="1"/>
  <c r="G19883" i="1"/>
  <c r="G19877" i="1"/>
  <c r="G19878" i="1"/>
  <c r="G19879" i="1"/>
  <c r="G19880" i="1"/>
  <c r="G19881" i="1"/>
  <c r="G19882" i="1"/>
  <c r="G19873" i="1"/>
  <c r="G19874" i="1"/>
  <c r="G19875" i="1"/>
  <c r="G19876" i="1"/>
  <c r="G19906" i="1"/>
  <c r="G19905" i="1"/>
  <c r="E19820" i="1"/>
  <c r="G19820" i="1" s="1"/>
  <c r="E19819" i="1"/>
  <c r="G19866" i="1"/>
  <c r="G19868" i="1"/>
  <c r="G19869" i="1"/>
  <c r="G19870" i="1"/>
  <c r="G19865" i="1"/>
  <c r="G19864" i="1"/>
  <c r="G19861" i="1"/>
  <c r="G19862" i="1"/>
  <c r="G19863" i="1"/>
  <c r="G19858" i="1"/>
  <c r="G19859" i="1"/>
  <c r="G19860" i="1"/>
  <c r="G19856" i="1"/>
  <c r="G19857" i="1"/>
  <c r="G19854" i="1"/>
  <c r="G3805" i="2"/>
  <c r="G3806" i="2"/>
  <c r="G3807" i="2"/>
  <c r="G19853" i="1"/>
  <c r="G19852" i="1"/>
  <c r="G19851" i="1"/>
  <c r="G19850" i="1"/>
  <c r="G19849" i="1"/>
  <c r="G19843" i="1"/>
  <c r="G19844" i="1"/>
  <c r="G19845" i="1"/>
  <c r="G19846" i="1"/>
  <c r="G19847" i="1"/>
  <c r="G3804" i="2"/>
  <c r="G3803" i="2"/>
  <c r="G3802" i="2"/>
  <c r="G19819" i="1" l="1"/>
  <c r="F18" i="3"/>
  <c r="C21" i="3"/>
  <c r="E5" i="31"/>
  <c r="E6" i="31" s="1"/>
  <c r="E11" i="31" s="1"/>
  <c r="E22" i="31" s="1"/>
  <c r="C28" i="3"/>
  <c r="C30" i="3" s="1"/>
  <c r="G19931" i="1"/>
  <c r="G3799" i="2"/>
  <c r="G19842" i="1"/>
  <c r="G19840" i="1"/>
  <c r="G19841" i="1"/>
  <c r="D27" i="31" l="1"/>
  <c r="D29" i="31" s="1"/>
  <c r="C27" i="31"/>
  <c r="C29" i="31" s="1"/>
  <c r="E27" i="31"/>
  <c r="E29" i="31" s="1"/>
  <c r="G19930" i="1"/>
  <c r="G19928" i="1"/>
  <c r="G19927" i="1"/>
  <c r="G19925" i="1" l="1"/>
  <c r="G19923" i="1"/>
  <c r="G19831" i="1" l="1"/>
  <c r="G19838" i="1"/>
  <c r="G19837" i="1"/>
  <c r="G19839" i="1"/>
  <c r="G19833" i="1"/>
  <c r="G19834" i="1"/>
  <c r="G19835" i="1"/>
  <c r="G19836" i="1"/>
  <c r="G19829" i="1"/>
  <c r="G19830" i="1"/>
  <c r="G19821" i="1"/>
  <c r="G19822" i="1"/>
  <c r="G19823" i="1"/>
  <c r="G19824" i="1"/>
  <c r="G19825" i="1"/>
  <c r="G19826" i="1"/>
  <c r="G19827" i="1"/>
  <c r="G19828" i="1"/>
  <c r="G19920" i="1"/>
  <c r="G19919" i="1"/>
  <c r="G19922" i="1" l="1"/>
  <c r="H3" i="40"/>
  <c r="I3" i="40" s="1"/>
  <c r="J3" i="40" s="1"/>
  <c r="D3" i="40"/>
  <c r="E3" i="40" s="1"/>
  <c r="G19816" i="1"/>
  <c r="G19818" i="1"/>
  <c r="G19815" i="1"/>
  <c r="G19814" i="1"/>
  <c r="G19817" i="1"/>
  <c r="G19807" i="1"/>
  <c r="G19808" i="1"/>
  <c r="G19809" i="1"/>
  <c r="G19810" i="1"/>
  <c r="G19811" i="1"/>
  <c r="G19812" i="1"/>
  <c r="G19813" i="1"/>
  <c r="G19804" i="1"/>
  <c r="G19805" i="1"/>
  <c r="G19806" i="1"/>
  <c r="G19799" i="1"/>
  <c r="G19921" i="1" l="1"/>
  <c r="H4" i="40" l="1"/>
  <c r="I4" i="40" s="1"/>
  <c r="J4" i="40" s="1"/>
  <c r="D4" i="40"/>
  <c r="E4" i="40" s="1"/>
  <c r="G19790" i="1"/>
  <c r="G19909" i="1" l="1"/>
  <c r="G19910" i="1"/>
  <c r="G19911" i="1"/>
  <c r="G19912" i="1"/>
  <c r="G19913" i="1"/>
  <c r="G19914" i="1"/>
  <c r="G19915" i="1"/>
  <c r="G19916" i="1"/>
  <c r="G19917" i="1"/>
  <c r="G19918" i="1"/>
  <c r="G19894" i="1"/>
  <c r="G19895" i="1"/>
  <c r="G19896" i="1"/>
  <c r="G19897" i="1"/>
  <c r="G19898" i="1"/>
  <c r="G19899" i="1"/>
  <c r="G19900" i="1"/>
  <c r="G19901" i="1"/>
  <c r="G19902" i="1"/>
  <c r="G19903" i="1"/>
  <c r="G19904" i="1"/>
  <c r="G19797" i="1"/>
  <c r="G19798" i="1"/>
  <c r="G19800" i="1"/>
  <c r="G19801" i="1"/>
  <c r="G19802" i="1"/>
  <c r="G19803"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4" i="1"/>
  <c r="G19785" i="1"/>
  <c r="G19786" i="1"/>
  <c r="G19787" i="1"/>
  <c r="G19788" i="1"/>
  <c r="G19789" i="1"/>
  <c r="G19791" i="1"/>
  <c r="G19792" i="1"/>
  <c r="G19793" i="1"/>
  <c r="G19794" i="1"/>
  <c r="G19795" i="1"/>
  <c r="G3782" i="2" l="1"/>
  <c r="G19796"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8" i="1"/>
  <c r="G19639" i="1"/>
  <c r="G19637" i="1"/>
  <c r="G19596" i="1"/>
  <c r="G19593" i="1" l="1"/>
  <c r="G19594" i="1"/>
  <c r="G19591" i="1"/>
  <c r="G19592" i="1"/>
  <c r="G19908" i="1"/>
  <c r="G19893" i="1"/>
  <c r="G3715" i="2"/>
  <c r="G3751" i="2"/>
  <c r="G3733" i="2"/>
  <c r="G3761" i="2"/>
  <c r="G3752" i="2"/>
  <c r="G3753" i="2"/>
  <c r="G3764" i="2"/>
  <c r="G19572" i="1"/>
  <c r="G19610" i="1"/>
  <c r="G19609" i="1"/>
  <c r="G19583" i="1"/>
  <c r="G19584" i="1"/>
  <c r="G19585" i="1"/>
  <c r="G19586" i="1"/>
  <c r="G19587" i="1"/>
  <c r="G19588" i="1"/>
  <c r="G19589" i="1"/>
  <c r="G19590" i="1"/>
  <c r="G19561" i="1" l="1"/>
  <c r="G19608" i="1"/>
  <c r="G19550" i="1"/>
  <c r="G19562" i="1"/>
  <c r="G19580" i="1"/>
  <c r="G19581" i="1"/>
  <c r="G19582" i="1"/>
  <c r="G3770" i="2"/>
  <c r="G19546" i="1"/>
  <c r="G19547" i="1"/>
  <c r="G19548" i="1"/>
  <c r="G19549" i="1"/>
  <c r="G19551" i="1"/>
  <c r="G19552" i="1"/>
  <c r="G19553" i="1"/>
  <c r="G19554" i="1"/>
  <c r="G19555" i="1"/>
  <c r="G19556" i="1"/>
  <c r="G19557" i="1"/>
  <c r="G19558" i="1"/>
  <c r="G19559" i="1"/>
  <c r="G19560" i="1"/>
  <c r="G19563" i="1"/>
  <c r="G19564" i="1"/>
  <c r="G19565" i="1"/>
  <c r="G19566" i="1"/>
  <c r="G19567" i="1"/>
  <c r="G19570" i="1"/>
  <c r="G19571" i="1"/>
  <c r="G19573" i="1"/>
  <c r="G19574" i="1"/>
  <c r="G19575" i="1"/>
  <c r="G19576" i="1"/>
  <c r="G19577" i="1"/>
  <c r="G19568" i="1"/>
  <c r="G19569" i="1"/>
  <c r="G19578" i="1"/>
  <c r="G19579" i="1"/>
  <c r="G19537" i="1"/>
  <c r="G19543" i="1"/>
  <c r="G19544" i="1"/>
  <c r="G19545" i="1"/>
  <c r="G19636" i="1"/>
  <c r="G19635" i="1"/>
  <c r="G3765" i="2"/>
  <c r="G19633" i="1" l="1"/>
  <c r="G19632" i="1"/>
  <c r="G19631" i="1"/>
  <c r="G19011" i="1"/>
  <c r="G19242" i="1"/>
  <c r="G19239" i="1"/>
  <c r="G19255" i="1"/>
  <c r="G19254" i="1"/>
  <c r="G19538" i="1"/>
  <c r="G19539" i="1"/>
  <c r="G19540" i="1"/>
  <c r="G19541" i="1"/>
  <c r="G19542" i="1"/>
  <c r="G19536" i="1" l="1"/>
  <c r="G19535" i="1"/>
  <c r="G19522" i="1" l="1"/>
  <c r="G19606" i="1"/>
  <c r="G19607" i="1"/>
  <c r="G3757" i="2"/>
  <c r="G3758" i="2"/>
  <c r="G3759" i="2"/>
  <c r="G19605" i="1"/>
  <c r="G19534" i="1"/>
  <c r="G19533" i="1"/>
  <c r="G19532" i="1"/>
  <c r="G19524" i="1"/>
  <c r="G19525" i="1"/>
  <c r="G19526" i="1"/>
  <c r="G19527" i="1"/>
  <c r="G19528" i="1"/>
  <c r="G19529" i="1"/>
  <c r="G19530" i="1"/>
  <c r="G19531" i="1"/>
  <c r="G19499" i="1"/>
  <c r="G19523" i="1"/>
  <c r="G19521" i="1"/>
  <c r="G16" i="3"/>
  <c r="G19279" i="1"/>
  <c r="G19516" i="1"/>
  <c r="G19517" i="1"/>
  <c r="G19518" i="1"/>
  <c r="G19519" i="1"/>
  <c r="G19520" i="1"/>
  <c r="G19506" i="1"/>
  <c r="G19507" i="1"/>
  <c r="G19508" i="1"/>
  <c r="G19509" i="1"/>
  <c r="G19510" i="1"/>
  <c r="G19511" i="1"/>
  <c r="G19512" i="1"/>
  <c r="G19513" i="1"/>
  <c r="G19514" i="1"/>
  <c r="G19515" i="1"/>
  <c r="G19505" i="1"/>
  <c r="G19500" i="1"/>
  <c r="G19501" i="1"/>
  <c r="G19502" i="1"/>
  <c r="G19503" i="1"/>
  <c r="G19504" i="1"/>
  <c r="G19630" i="1" l="1"/>
  <c r="G19628" i="1"/>
  <c r="G19627" i="1"/>
  <c r="G19626" i="1"/>
  <c r="G19498" i="1"/>
  <c r="G19497" i="1"/>
  <c r="G19496" i="1"/>
  <c r="G19495" i="1"/>
  <c r="G19494" i="1"/>
  <c r="G19493" i="1"/>
  <c r="G19491" i="1"/>
  <c r="G19492" i="1"/>
  <c r="G3756" i="2"/>
  <c r="G3755" i="2"/>
  <c r="G3754" i="2"/>
  <c r="G19490" i="1"/>
  <c r="G19489" i="1" l="1"/>
  <c r="G19488" i="1"/>
  <c r="G19482" i="1"/>
  <c r="G19483" i="1"/>
  <c r="G19484" i="1"/>
  <c r="G19485" i="1"/>
  <c r="G19486" i="1"/>
  <c r="G19487" i="1"/>
  <c r="G19481" i="1"/>
  <c r="G19480" i="1"/>
  <c r="G19470" i="1"/>
  <c r="G19465" i="1"/>
  <c r="G3750" i="2"/>
  <c r="G3748" i="2"/>
  <c r="G3747" i="2"/>
  <c r="G3746" i="2"/>
  <c r="G19479" i="1"/>
  <c r="G19476" i="1"/>
  <c r="G19477" i="1"/>
  <c r="G19478" i="1"/>
  <c r="G19475" i="1"/>
  <c r="G19474" i="1"/>
  <c r="G19473" i="1" l="1"/>
  <c r="G19472" i="1"/>
  <c r="G19468" i="1"/>
  <c r="G19469" i="1"/>
  <c r="G19471" i="1"/>
  <c r="G19467" i="1"/>
  <c r="G19464" i="1"/>
  <c r="G19466" i="1"/>
  <c r="G19440" i="1"/>
  <c r="G19441" i="1"/>
  <c r="G19625" i="1"/>
  <c r="G19624" i="1"/>
  <c r="G19623" i="1"/>
  <c r="E19026" i="1"/>
  <c r="D139" i="28"/>
  <c r="N139" i="28"/>
  <c r="I139" i="28"/>
  <c r="G19346" i="1" l="1"/>
  <c r="G19458" i="1"/>
  <c r="G19459" i="1"/>
  <c r="G19460" i="1"/>
  <c r="G19461" i="1"/>
  <c r="G19462" i="1"/>
  <c r="G19463" i="1"/>
  <c r="G19456" i="1"/>
  <c r="G19457" i="1"/>
  <c r="G19453" i="1"/>
  <c r="G19454" i="1"/>
  <c r="G19455" i="1"/>
  <c r="G19451" i="1"/>
  <c r="G19452" i="1"/>
  <c r="G19450" i="1"/>
  <c r="G19449" i="1"/>
  <c r="G19446" i="1"/>
  <c r="G19447" i="1"/>
  <c r="G19448" i="1"/>
  <c r="G19445" i="1"/>
  <c r="G19444" i="1"/>
  <c r="G19437" i="1" l="1"/>
  <c r="G19438" i="1"/>
  <c r="G19439" i="1"/>
  <c r="G19442" i="1"/>
  <c r="G19443" i="1"/>
  <c r="G19436" i="1"/>
  <c r="G19434" i="1"/>
  <c r="G19435" i="1"/>
  <c r="G19433" i="1"/>
  <c r="G19429" i="1"/>
  <c r="G19430" i="1"/>
  <c r="G19431" i="1"/>
  <c r="G19432" i="1"/>
  <c r="G19604" i="1"/>
  <c r="G19622" i="1"/>
  <c r="G19424" i="1" l="1"/>
  <c r="G19403" i="1" l="1"/>
  <c r="G19404" i="1"/>
  <c r="G19405" i="1"/>
  <c r="G19401" i="1"/>
  <c r="G19402" i="1"/>
  <c r="G19406" i="1"/>
  <c r="G19398" i="1"/>
  <c r="G19426" i="1"/>
  <c r="G19427" i="1"/>
  <c r="G19428" i="1"/>
  <c r="G19425" i="1"/>
  <c r="G19423" i="1"/>
  <c r="G19422" i="1"/>
  <c r="G19328" i="1"/>
  <c r="G19400" i="1"/>
  <c r="G19330" i="1"/>
  <c r="G19407" i="1"/>
  <c r="G19408" i="1"/>
  <c r="G19409" i="1"/>
  <c r="G19410" i="1"/>
  <c r="G19411" i="1"/>
  <c r="G19412" i="1"/>
  <c r="G19413" i="1"/>
  <c r="G19414" i="1"/>
  <c r="G19415" i="1"/>
  <c r="G19416" i="1"/>
  <c r="G19417" i="1"/>
  <c r="G19418" i="1"/>
  <c r="G19419" i="1"/>
  <c r="G19420" i="1"/>
  <c r="G19421" i="1"/>
  <c r="G19388" i="1"/>
  <c r="G19387" i="1"/>
  <c r="G19621" i="1" l="1"/>
  <c r="G19620" i="1"/>
  <c r="G19619" i="1"/>
  <c r="G19329" i="1"/>
  <c r="G15" i="3"/>
  <c r="G19399" i="1"/>
  <c r="G19618" i="1" l="1"/>
  <c r="G3498" i="2"/>
  <c r="G3499" i="2"/>
  <c r="G3500" i="2"/>
  <c r="G17991" i="1"/>
  <c r="G17992" i="1"/>
  <c r="G17993" i="1"/>
  <c r="G3743" i="2"/>
  <c r="G3735" i="2"/>
  <c r="G3736" i="2"/>
  <c r="G3737" i="2"/>
  <c r="G3738" i="2"/>
  <c r="G3739" i="2"/>
  <c r="G3740" i="2"/>
  <c r="G3741" i="2"/>
  <c r="G3742" i="2"/>
  <c r="G3564" i="2"/>
  <c r="G19307" i="1" l="1"/>
  <c r="G3720" i="2"/>
  <c r="G3721" i="2"/>
  <c r="G3722" i="2"/>
  <c r="G3723" i="2"/>
  <c r="G3724" i="2"/>
  <c r="G3725" i="2"/>
  <c r="G19302" i="1"/>
  <c r="G19303" i="1"/>
  <c r="G19304" i="1"/>
  <c r="G19305" i="1"/>
  <c r="G19306" i="1"/>
  <c r="G3691" i="2"/>
  <c r="G18923" i="1"/>
  <c r="G3719" i="2"/>
  <c r="G19301" i="1"/>
  <c r="G19360" i="1" l="1"/>
  <c r="G19361" i="1"/>
  <c r="G19362" i="1"/>
  <c r="G3731" i="2"/>
  <c r="G3730" i="2"/>
  <c r="G3729" i="2"/>
  <c r="G3728" i="2"/>
  <c r="G18415" i="1"/>
  <c r="G3610" i="2"/>
  <c r="G19258" i="1" l="1"/>
  <c r="G19308" i="1"/>
  <c r="G19309" i="1"/>
  <c r="G19310" i="1"/>
  <c r="G19311" i="1"/>
  <c r="G19394" i="1"/>
  <c r="G19395" i="1"/>
  <c r="G19396" i="1"/>
  <c r="G19397" i="1"/>
  <c r="G19393" i="1"/>
  <c r="G19345" i="1"/>
  <c r="G19347" i="1"/>
  <c r="G19392" i="1"/>
  <c r="G19391" i="1"/>
  <c r="G19379" i="1"/>
  <c r="G19380" i="1"/>
  <c r="G19381" i="1"/>
  <c r="G19382" i="1"/>
  <c r="G19383" i="1"/>
  <c r="G19384" i="1"/>
  <c r="G19385" i="1"/>
  <c r="G19320" i="1"/>
  <c r="G19321" i="1"/>
  <c r="G19322" i="1"/>
  <c r="G19386" i="1"/>
  <c r="G19323" i="1"/>
  <c r="G19324" i="1"/>
  <c r="G19325" i="1"/>
  <c r="G19326" i="1"/>
  <c r="G19327" i="1"/>
  <c r="G19389" i="1"/>
  <c r="G19390" i="1"/>
  <c r="G19374" i="1"/>
  <c r="G19375" i="1"/>
  <c r="G19376" i="1"/>
  <c r="G19377" i="1"/>
  <c r="G19378" i="1"/>
  <c r="G19318" i="1"/>
  <c r="G19363" i="1"/>
  <c r="G19364" i="1"/>
  <c r="G19365" i="1"/>
  <c r="G19366" i="1"/>
  <c r="G19367" i="1"/>
  <c r="G19368" i="1"/>
  <c r="G19369" i="1"/>
  <c r="G19319" i="1"/>
  <c r="G19370" i="1"/>
  <c r="G19371" i="1"/>
  <c r="G19372" i="1"/>
  <c r="G19373" i="1"/>
  <c r="G19359" i="1"/>
  <c r="G19355" i="1" l="1"/>
  <c r="G19356" i="1"/>
  <c r="G19357" i="1"/>
  <c r="G19358" i="1"/>
  <c r="G19348" i="1"/>
  <c r="G19349" i="1"/>
  <c r="G19350" i="1"/>
  <c r="G19351" i="1"/>
  <c r="G19313" i="1"/>
  <c r="G19314" i="1"/>
  <c r="G19315" i="1"/>
  <c r="G19316" i="1"/>
  <c r="G19317" i="1"/>
  <c r="G19352" i="1"/>
  <c r="G19353" i="1"/>
  <c r="G19354" i="1"/>
  <c r="G19312" i="1"/>
  <c r="G19331" i="1"/>
  <c r="G19332" i="1"/>
  <c r="G19333" i="1"/>
  <c r="G19334" i="1"/>
  <c r="G19335" i="1"/>
  <c r="G19336" i="1"/>
  <c r="G19337" i="1"/>
  <c r="G19338" i="1"/>
  <c r="G19339" i="1"/>
  <c r="G19340" i="1"/>
  <c r="G19341" i="1"/>
  <c r="G19342" i="1"/>
  <c r="G19343" i="1"/>
  <c r="G19344" i="1"/>
  <c r="G19299" i="1"/>
  <c r="G19300" i="1"/>
  <c r="G19289" i="1"/>
  <c r="G19298" i="1"/>
  <c r="G19296" i="1"/>
  <c r="G19295" i="1"/>
  <c r="G19292" i="1"/>
  <c r="G19293" i="1"/>
  <c r="G19294" i="1"/>
  <c r="G19297" i="1"/>
  <c r="G3712" i="2" l="1"/>
  <c r="G3709" i="2"/>
  <c r="G3714" i="2"/>
  <c r="G3711" i="2"/>
  <c r="G3734" i="2"/>
  <c r="G18434" i="1"/>
  <c r="G18435" i="1"/>
  <c r="G18436" i="1"/>
  <c r="G3491" i="2"/>
  <c r="G3490" i="2"/>
  <c r="G3489" i="2"/>
  <c r="G3706" i="2"/>
  <c r="G3708" i="2"/>
  <c r="G3732" i="2"/>
  <c r="G3710" i="2"/>
  <c r="G19617" i="1"/>
  <c r="G19615" i="1"/>
  <c r="G19616" i="1"/>
  <c r="G3717" i="2"/>
  <c r="G3682" i="2"/>
  <c r="G3681" i="2"/>
  <c r="G3692" i="2"/>
  <c r="G3679" i="2"/>
  <c r="G3707" i="2"/>
  <c r="G3698" i="2"/>
  <c r="G3713" i="2"/>
  <c r="G19603" i="1"/>
  <c r="G19601" i="1"/>
  <c r="G19602" i="1"/>
  <c r="G3726" i="2"/>
  <c r="G3727" i="2"/>
  <c r="G19599" i="1"/>
  <c r="G19600" i="1"/>
  <c r="G19598" i="1" l="1"/>
  <c r="G19597" i="1"/>
  <c r="G19612" i="1"/>
  <c r="G19611" i="1"/>
  <c r="G19271" i="1"/>
  <c r="G19272" i="1"/>
  <c r="G19273" i="1"/>
  <c r="G19267" i="1"/>
  <c r="G19268" i="1"/>
  <c r="G19269" i="1"/>
  <c r="G19270" i="1"/>
  <c r="G19264" i="1"/>
  <c r="G19265" i="1"/>
  <c r="G19266" i="1"/>
  <c r="G19290" i="1"/>
  <c r="G19291" i="1"/>
  <c r="G19287" i="1"/>
  <c r="G19288" i="1"/>
  <c r="G19282" i="1"/>
  <c r="G19283" i="1"/>
  <c r="G19284" i="1"/>
  <c r="G19285" i="1"/>
  <c r="G19286" i="1"/>
  <c r="G19281" i="1"/>
  <c r="G19280"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4" i="1" l="1"/>
  <c r="G19613"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8" i="1"/>
  <c r="G19229" i="1"/>
  <c r="G19230" i="1"/>
  <c r="G19231" i="1"/>
  <c r="G19232" i="1"/>
  <c r="G19233" i="1"/>
  <c r="G19234" i="1"/>
  <c r="G19235" i="1"/>
  <c r="G19277" i="1"/>
  <c r="G19276"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3" i="33" l="1"/>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<sst xmlns="http://schemas.openxmlformats.org/spreadsheetml/2006/main" count="93691" uniqueCount="14007">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</sst>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23"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4">
    <cellStyle name="Comma" xfId="1" builtinId="3"/>
    <cellStyle name="Hyperlink" xfId="2" builtinId="8"/>
    <cellStyle name="Normal" xfId="0" builtinId="0"/>
    <cellStyle name="Percent" xfId="3" builtinId="5"/>
  </cellStyles>
  <dxfs count="925">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24-Aug-24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28.670471990743" createdVersion="5" refreshedVersion="8" minRefreshableVersion="3" recordCount="20701" xr:uid="{00000000-000A-0000-FFFF-FFFF2E000000}">
  <cacheSource type="worksheet">
    <worksheetSource ref="A1:H21468" sheet="Posting"/>
  </cacheSource>
  <cacheFields count="8">
    <cacheField name="Date" numFmtId="0">
      <sharedItems containsDate="1" containsBlank="1" containsMixedTypes="1" minDate="2013-12-15T00:00:00" maxDate="2024-08-25T00:00:00" count="241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Sana safinaz DML"/>
        <s v="C-50 Kuchi Memon soc."/>
        <s v="Yousuf Dara"/>
        <s v="GSK DMC"/>
        <s v="J out let DML"/>
        <s v="Gul Ahmed"/>
        <s v="CITI Bank"/>
        <s v="Tahiri Masjid"/>
        <s v="Generation Store"/>
        <s v="BAF Phase VIII"/>
        <s v="DHL office"/>
        <s v="Karachi parsi club"/>
        <s v="Various sites"/>
        <s v="New Jubilee"/>
        <s v="LAMA Outlet"/>
        <s v="Manto DML"/>
        <s v="Orient DML"/>
        <s v="Generation DML"/>
        <s v="Eat On Project"/>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70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purhcased cable tie"/>
        <s v="Online by adeel to Araish Interior &amp; contructors for purhcasd of 04 water shield Bucket = 62,000"/>
        <s v="Online by adeel to M azam rafiq  for fittings purchased from Abbas brothers = 46525"/>
        <s v="Online by adeel to muzammil for purchased of linkadptor "/>
        <s v="Online by adeel to Gul Zameen Khan for Purchased 125 Nos Threaded rods 10mm and 21 KG Nut from Mehmood = 69245"/>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28.728123842593" createdVersion="5" refreshedVersion="8" minRefreshableVersion="3" recordCount="4355" xr:uid="{00000000-000A-0000-FFFF-FFFF2F000000}">
  <cacheSource type="worksheet">
    <worksheetSource ref="A1:H5740" sheet="Supplier"/>
  </cacheSource>
  <cacheFields count="8">
    <cacheField name="Date" numFmtId="0">
      <sharedItems containsNonDate="0" containsDate="1" containsString="0" containsBlank="1" minDate="2015-11-24T00:00:00" maxDate="2024-08-25T00:00:00" count="1433">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7T00:00:00"/>
        <d v="2024-08-08T00:00:00"/>
        <d v="2024-08-09T00:00:00"/>
        <d v="2024-08-10T00:00:00"/>
        <d v="2024-08-12T00:00:00"/>
        <d v="2024-08-13T00:00:00"/>
        <d v="2024-08-15T00:00:00"/>
        <d v="2024-08-16T00:00:00"/>
        <d v="2024-08-17T00:00:00"/>
        <d v="2024-08-18T00:00:00"/>
        <d v="2024-08-19T00:00:00"/>
        <d v="2024-08-20T00:00:00"/>
        <d v="2024-08-21T00:00:00"/>
        <d v="2024-08-23T00:00:00"/>
        <d v="2024-08-24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0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1"/>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2"/>
    <x v="9815"/>
    <n v="75000"/>
    <m/>
    <n v="-75000"/>
    <x v="113"/>
  </r>
  <r>
    <x v="2195"/>
    <x v="106"/>
    <x v="812"/>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3"/>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4"/>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5"/>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6"/>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7"/>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8"/>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1"/>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1"/>
    <x v="9917"/>
    <n v="1600"/>
    <m/>
    <n v="-1600"/>
    <x v="114"/>
  </r>
  <r>
    <x v="2215"/>
    <x v="104"/>
    <x v="278"/>
    <x v="9918"/>
    <n v="789650"/>
    <m/>
    <n v="-789650"/>
    <x v="114"/>
  </r>
  <r>
    <x v="2215"/>
    <x v="91"/>
    <x v="819"/>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0"/>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1"/>
    <x v="9948"/>
    <n v="500000"/>
    <m/>
    <n v="-500000"/>
    <x v="114"/>
  </r>
  <r>
    <x v="2220"/>
    <x v="91"/>
    <x v="821"/>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2"/>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3"/>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1"/>
    <x v="97"/>
    <x v="9962"/>
    <m/>
    <n v="500000"/>
    <n v="500000"/>
    <x v="114"/>
  </r>
  <r>
    <x v="2204"/>
    <x v="111"/>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73"/>
    <x v="97"/>
    <x v="9973"/>
    <m/>
    <n v="250000"/>
    <n v="250000"/>
    <x v="114"/>
  </r>
  <r>
    <x v="2217"/>
    <x v="73"/>
    <x v="97"/>
    <x v="9973"/>
    <m/>
    <n v="355000"/>
    <n v="355000"/>
    <x v="114"/>
  </r>
  <r>
    <x v="2217"/>
    <x v="73"/>
    <x v="97"/>
    <x v="9973"/>
    <m/>
    <n v="100000"/>
    <n v="100000"/>
    <x v="114"/>
  </r>
  <r>
    <x v="2217"/>
    <x v="73"/>
    <x v="97"/>
    <x v="9973"/>
    <m/>
    <n v="200000"/>
    <n v="200000"/>
    <x v="114"/>
  </r>
  <r>
    <x v="2217"/>
    <x v="73"/>
    <x v="97"/>
    <x v="9974"/>
    <m/>
    <n v="250000"/>
    <n v="250000"/>
    <x v="114"/>
  </r>
  <r>
    <x v="2217"/>
    <x v="37"/>
    <x v="97"/>
    <x v="9974"/>
    <m/>
    <n v="1000000"/>
    <n v="1000000"/>
    <x v="114"/>
  </r>
  <r>
    <x v="2217"/>
    <x v="73"/>
    <x v="97"/>
    <x v="9974"/>
    <m/>
    <n v="215000"/>
    <n v="215000"/>
    <x v="114"/>
  </r>
  <r>
    <x v="2222"/>
    <x v="73"/>
    <x v="97"/>
    <x v="9974"/>
    <m/>
    <n v="150000"/>
    <n v="150000"/>
    <x v="114"/>
  </r>
  <r>
    <x v="2222"/>
    <x v="73"/>
    <x v="97"/>
    <x v="9974"/>
    <m/>
    <n v="150000"/>
    <n v="150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3"/>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2"/>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2"/>
    <x v="824"/>
    <x v="10011"/>
    <n v="27500"/>
    <m/>
    <n v="-27500"/>
    <x v="115"/>
  </r>
  <r>
    <x v="2226"/>
    <x v="112"/>
    <x v="824"/>
    <x v="10011"/>
    <n v="7000"/>
    <m/>
    <n v="-7000"/>
    <x v="115"/>
  </r>
  <r>
    <x v="2226"/>
    <x v="79"/>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2"/>
    <x v="474"/>
    <x v="233"/>
    <n v="1000"/>
    <m/>
    <n v="-1000"/>
    <x v="115"/>
  </r>
  <r>
    <x v="2227"/>
    <x v="84"/>
    <x v="694"/>
    <x v="233"/>
    <n v="1530"/>
    <m/>
    <n v="-1530"/>
    <x v="115"/>
  </r>
  <r>
    <x v="2227"/>
    <x v="84"/>
    <x v="285"/>
    <x v="7068"/>
    <n v="1000"/>
    <m/>
    <n v="-1000"/>
    <x v="115"/>
  </r>
  <r>
    <x v="2227"/>
    <x v="97"/>
    <x v="825"/>
    <x v="10015"/>
    <n v="15000"/>
    <m/>
    <n v="-15000"/>
    <x v="115"/>
  </r>
  <r>
    <x v="2227"/>
    <x v="73"/>
    <x v="2"/>
    <x v="9883"/>
    <n v="1500"/>
    <m/>
    <n v="-1500"/>
    <x v="115"/>
  </r>
  <r>
    <x v="2227"/>
    <x v="7"/>
    <x v="198"/>
    <x v="10016"/>
    <n v="2450"/>
    <m/>
    <n v="-2450"/>
    <x v="115"/>
  </r>
  <r>
    <x v="2227"/>
    <x v="94"/>
    <x v="474"/>
    <x v="233"/>
    <n v="200"/>
    <m/>
    <n v="-200"/>
    <x v="115"/>
  </r>
  <r>
    <x v="2227"/>
    <x v="92"/>
    <x v="814"/>
    <x v="10017"/>
    <n v="130000"/>
    <m/>
    <n v="-130000"/>
    <x v="115"/>
  </r>
  <r>
    <x v="2227"/>
    <x v="77"/>
    <x v="324"/>
    <x v="10018"/>
    <n v="250000"/>
    <m/>
    <n v="-250000"/>
    <x v="115"/>
  </r>
  <r>
    <x v="2227"/>
    <x v="98"/>
    <x v="518"/>
    <x v="10019"/>
    <n v="65000"/>
    <m/>
    <n v="-65000"/>
    <x v="115"/>
  </r>
  <r>
    <x v="2227"/>
    <x v="23"/>
    <x v="286"/>
    <x v="10020"/>
    <n v="45000"/>
    <m/>
    <n v="-45000"/>
    <x v="115"/>
  </r>
  <r>
    <x v="2227"/>
    <x v="97"/>
    <x v="826"/>
    <x v="10021"/>
    <n v="50000"/>
    <m/>
    <n v="-50000"/>
    <x v="115"/>
  </r>
  <r>
    <x v="2228"/>
    <x v="7"/>
    <x v="27"/>
    <x v="5156"/>
    <n v="865"/>
    <m/>
    <n v="-865"/>
    <x v="115"/>
  </r>
  <r>
    <x v="2228"/>
    <x v="91"/>
    <x v="474"/>
    <x v="10022"/>
    <n v="1500"/>
    <m/>
    <n v="-1500"/>
    <x v="115"/>
  </r>
  <r>
    <x v="2228"/>
    <x v="113"/>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7"/>
    <x v="10031"/>
    <n v="40000"/>
    <m/>
    <n v="-40000"/>
    <x v="115"/>
  </r>
  <r>
    <x v="2228"/>
    <x v="23"/>
    <x v="828"/>
    <x v="10032"/>
    <n v="50000"/>
    <m/>
    <n v="-50000"/>
    <x v="115"/>
  </r>
  <r>
    <x v="2228"/>
    <x v="52"/>
    <x v="794"/>
    <x v="10033"/>
    <n v="400000"/>
    <m/>
    <n v="-400000"/>
    <x v="115"/>
  </r>
  <r>
    <x v="2228"/>
    <x v="98"/>
    <x v="813"/>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634"/>
    <x v="8731"/>
    <n v="51350"/>
    <m/>
    <n v="-51350"/>
    <x v="115"/>
  </r>
  <r>
    <x v="2233"/>
    <x v="97"/>
    <x v="278"/>
    <x v="10046"/>
    <n v="70000"/>
    <m/>
    <n v="-70000"/>
    <x v="115"/>
  </r>
  <r>
    <x v="2233"/>
    <x v="92"/>
    <x v="278"/>
    <x v="10047"/>
    <n v="25000"/>
    <m/>
    <n v="-25000"/>
    <x v="115"/>
  </r>
  <r>
    <x v="2234"/>
    <x v="98"/>
    <x v="823"/>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3"/>
    <x v="474"/>
    <x v="898"/>
    <n v="300"/>
    <m/>
    <n v="-300"/>
    <x v="115"/>
  </r>
  <r>
    <x v="2236"/>
    <x v="94"/>
    <x v="278"/>
    <x v="10064"/>
    <n v="10000"/>
    <m/>
    <n v="-10000"/>
    <x v="115"/>
  </r>
  <r>
    <x v="2236"/>
    <x v="113"/>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29"/>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3"/>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0"/>
    <x v="10082"/>
    <n v="50000"/>
    <m/>
    <n v="-50000"/>
    <x v="115"/>
  </r>
  <r>
    <x v="2241"/>
    <x v="91"/>
    <x v="2"/>
    <x v="10083"/>
    <n v="4000"/>
    <m/>
    <n v="-4000"/>
    <x v="115"/>
  </r>
  <r>
    <x v="2241"/>
    <x v="105"/>
    <x v="694"/>
    <x v="7505"/>
    <n v="3150"/>
    <m/>
    <n v="-3150"/>
    <x v="115"/>
  </r>
  <r>
    <x v="2241"/>
    <x v="114"/>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4"/>
    <x v="619"/>
    <x v="10087"/>
    <n v="1000000"/>
    <m/>
    <n v="-1000000"/>
    <x v="115"/>
  </r>
  <r>
    <x v="2241"/>
    <x v="73"/>
    <x v="278"/>
    <x v="10088"/>
    <n v="15200"/>
    <m/>
    <n v="-15200"/>
    <x v="115"/>
  </r>
  <r>
    <x v="2241"/>
    <x v="114"/>
    <x v="619"/>
    <x v="10087"/>
    <n v="400000"/>
    <m/>
    <n v="-400000"/>
    <x v="115"/>
  </r>
  <r>
    <x v="2241"/>
    <x v="94"/>
    <x v="417"/>
    <x v="9478"/>
    <n v="450000"/>
    <m/>
    <n v="-450000"/>
    <x v="115"/>
  </r>
  <r>
    <x v="2241"/>
    <x v="114"/>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3"/>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4"/>
    <x v="465"/>
    <x v="10096"/>
    <n v="5000"/>
    <m/>
    <n v="-5000"/>
    <x v="115"/>
  </r>
  <r>
    <x v="2243"/>
    <x v="58"/>
    <x v="314"/>
    <x v="898"/>
    <n v="3000"/>
    <m/>
    <n v="-3000"/>
    <x v="115"/>
  </r>
  <r>
    <x v="2243"/>
    <x v="114"/>
    <x v="278"/>
    <x v="10097"/>
    <n v="5000"/>
    <m/>
    <n v="-5000"/>
    <x v="115"/>
  </r>
  <r>
    <x v="2243"/>
    <x v="100"/>
    <x v="474"/>
    <x v="233"/>
    <n v="600"/>
    <m/>
    <n v="-600"/>
    <x v="115"/>
  </r>
  <r>
    <x v="2243"/>
    <x v="100"/>
    <x v="285"/>
    <x v="7872"/>
    <n v="300"/>
    <m/>
    <n v="-300"/>
    <x v="115"/>
  </r>
  <r>
    <x v="2243"/>
    <x v="99"/>
    <x v="219"/>
    <x v="10098"/>
    <n v="7000"/>
    <m/>
    <n v="-7000"/>
    <x v="115"/>
  </r>
  <r>
    <x v="2244"/>
    <x v="4"/>
    <x v="831"/>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3"/>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2"/>
    <x v="10106"/>
    <n v="370000"/>
    <m/>
    <n v="-370000"/>
    <x v="115"/>
  </r>
  <r>
    <x v="2246"/>
    <x v="92"/>
    <x v="833"/>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4"/>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4"/>
    <x v="2"/>
    <x v="10122"/>
    <n v="10000"/>
    <m/>
    <n v="-10000"/>
    <x v="115"/>
  </r>
  <r>
    <x v="2248"/>
    <x v="98"/>
    <x v="661"/>
    <x v="10123"/>
    <n v="164500"/>
    <m/>
    <n v="-164500"/>
    <x v="115"/>
  </r>
  <r>
    <x v="2248"/>
    <x v="100"/>
    <x v="2"/>
    <x v="3557"/>
    <n v="4870"/>
    <m/>
    <n v="-4870"/>
    <x v="115"/>
  </r>
  <r>
    <x v="2226"/>
    <x v="80"/>
    <x v="767"/>
    <x v="10124"/>
    <n v="120000"/>
    <m/>
    <n v="-120000"/>
    <x v="115"/>
  </r>
  <r>
    <x v="2226"/>
    <x v="69"/>
    <x v="767"/>
    <x v="10125"/>
    <n v="69932"/>
    <m/>
    <n v="-69932"/>
    <x v="115"/>
  </r>
  <r>
    <x v="2226"/>
    <x v="94"/>
    <x v="592"/>
    <x v="10126"/>
    <n v="900000"/>
    <m/>
    <n v="-900000"/>
    <x v="115"/>
  </r>
  <r>
    <x v="2226"/>
    <x v="94"/>
    <x v="592"/>
    <x v="10126"/>
    <n v="924000"/>
    <m/>
    <n v="-924000"/>
    <x v="115"/>
  </r>
  <r>
    <x v="2228"/>
    <x v="1"/>
    <x v="261"/>
    <x v="10127"/>
    <n v="20525"/>
    <m/>
    <n v="-20525"/>
    <x v="115"/>
  </r>
  <r>
    <x v="2228"/>
    <x v="22"/>
    <x v="261"/>
    <x v="10127"/>
    <n v="35364"/>
    <m/>
    <n v="-35364"/>
    <x v="115"/>
  </r>
  <r>
    <x v="2228"/>
    <x v="23"/>
    <x v="261"/>
    <x v="10127"/>
    <n v="32760"/>
    <m/>
    <n v="-32760"/>
    <x v="115"/>
  </r>
  <r>
    <x v="2233"/>
    <x v="79"/>
    <x v="389"/>
    <x v="10128"/>
    <n v="640444"/>
    <m/>
    <n v="-640444"/>
    <x v="115"/>
  </r>
  <r>
    <x v="2243"/>
    <x v="73"/>
    <x v="248"/>
    <x v="10129"/>
    <n v="90000"/>
    <m/>
    <n v="-90000"/>
    <x v="115"/>
  </r>
  <r>
    <x v="2243"/>
    <x v="91"/>
    <x v="248"/>
    <x v="10129"/>
    <n v="10000"/>
    <m/>
    <n v="-10000"/>
    <x v="115"/>
  </r>
  <r>
    <x v="2243"/>
    <x v="104"/>
    <x v="248"/>
    <x v="10129"/>
    <n v="200000"/>
    <m/>
    <n v="-200000"/>
    <x v="115"/>
  </r>
  <r>
    <x v="2246"/>
    <x v="80"/>
    <x v="542"/>
    <x v="10130"/>
    <n v="22000"/>
    <m/>
    <n v="-22000"/>
    <x v="115"/>
  </r>
  <r>
    <x v="2248"/>
    <x v="97"/>
    <x v="742"/>
    <x v="10131"/>
    <n v="150000"/>
    <m/>
    <n v="-150000"/>
    <x v="115"/>
  </r>
  <r>
    <x v="2248"/>
    <x v="23"/>
    <x v="835"/>
    <x v="10132"/>
    <n v="600000"/>
    <m/>
    <n v="-600000"/>
    <x v="115"/>
  </r>
  <r>
    <x v="2223"/>
    <x v="73"/>
    <x v="97"/>
    <x v="9974"/>
    <m/>
    <n v="1000000"/>
    <n v="1000000"/>
    <x v="115"/>
  </r>
  <r>
    <x v="2223"/>
    <x v="73"/>
    <x v="97"/>
    <x v="9974"/>
    <m/>
    <n v="1000000"/>
    <n v="1000000"/>
    <x v="115"/>
  </r>
  <r>
    <x v="2223"/>
    <x v="52"/>
    <x v="97"/>
    <x v="10126"/>
    <m/>
    <n v="900000"/>
    <n v="900000"/>
    <x v="115"/>
  </r>
  <r>
    <x v="2223"/>
    <x v="52"/>
    <x v="97"/>
    <x v="10126"/>
    <m/>
    <n v="924000"/>
    <n v="924000"/>
    <x v="115"/>
  </r>
  <r>
    <x v="2230"/>
    <x v="22"/>
    <x v="97"/>
    <x v="10133"/>
    <m/>
    <n v="333522"/>
    <n v="333522"/>
    <x v="115"/>
  </r>
  <r>
    <x v="2230"/>
    <x v="22"/>
    <x v="97"/>
    <x v="10134"/>
    <m/>
    <n v="333522"/>
    <n v="333522"/>
    <x v="115"/>
  </r>
  <r>
    <x v="2230"/>
    <x v="22"/>
    <x v="97"/>
    <x v="10135"/>
    <m/>
    <n v="333522"/>
    <n v="333522"/>
    <x v="115"/>
  </r>
  <r>
    <x v="2229"/>
    <x v="84"/>
    <x v="97"/>
    <x v="10136"/>
    <m/>
    <n v="10328660"/>
    <n v="10328660"/>
    <x v="115"/>
  </r>
  <r>
    <x v="2229"/>
    <x v="23"/>
    <x v="97"/>
    <x v="10137"/>
    <m/>
    <n v="359992"/>
    <n v="359992"/>
    <x v="115"/>
  </r>
  <r>
    <x v="2231"/>
    <x v="23"/>
    <x v="97"/>
    <x v="10138"/>
    <m/>
    <n v="93000"/>
    <n v="93000"/>
    <x v="115"/>
  </r>
  <r>
    <x v="2233"/>
    <x v="113"/>
    <x v="97"/>
    <x v="10139"/>
    <m/>
    <n v="200000"/>
    <n v="200000"/>
    <x v="115"/>
  </r>
  <r>
    <x v="2234"/>
    <x v="79"/>
    <x v="97"/>
    <x v="10140"/>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1"/>
    <m/>
    <n v="300000"/>
    <n v="300000"/>
    <x v="115"/>
  </r>
  <r>
    <x v="2241"/>
    <x v="55"/>
    <x v="97"/>
    <x v="10142"/>
    <m/>
    <n v="670318"/>
    <n v="670318"/>
    <x v="115"/>
  </r>
  <r>
    <x v="2241"/>
    <x v="55"/>
    <x v="97"/>
    <x v="9184"/>
    <n v="6700"/>
    <m/>
    <n v="-6700"/>
    <x v="115"/>
  </r>
  <r>
    <x v="2243"/>
    <x v="109"/>
    <x v="97"/>
    <x v="10143"/>
    <m/>
    <n v="1520392"/>
    <n v="1520392"/>
    <x v="115"/>
  </r>
  <r>
    <x v="2246"/>
    <x v="1"/>
    <x v="97"/>
    <x v="10144"/>
    <m/>
    <n v="246087"/>
    <n v="246087"/>
    <x v="115"/>
  </r>
  <r>
    <x v="2246"/>
    <x v="1"/>
    <x v="97"/>
    <x v="10145"/>
    <m/>
    <n v="246087"/>
    <n v="246087"/>
    <x v="115"/>
  </r>
  <r>
    <x v="2246"/>
    <x v="1"/>
    <x v="97"/>
    <x v="10146"/>
    <m/>
    <n v="246087"/>
    <n v="246087"/>
    <x v="115"/>
  </r>
  <r>
    <x v="2246"/>
    <x v="91"/>
    <x v="97"/>
    <x v="10147"/>
    <n v="72145"/>
    <m/>
    <n v="-72145"/>
    <x v="115"/>
  </r>
  <r>
    <x v="2246"/>
    <x v="73"/>
    <x v="97"/>
    <x v="10148"/>
    <m/>
    <n v="1400000"/>
    <n v="1400000"/>
    <x v="115"/>
  </r>
  <r>
    <x v="2246"/>
    <x v="73"/>
    <x v="97"/>
    <x v="10108"/>
    <m/>
    <n v="1000000"/>
    <n v="1000000"/>
    <x v="115"/>
  </r>
  <r>
    <x v="2249"/>
    <x v="115"/>
    <x v="753"/>
    <x v="7886"/>
    <n v="40000"/>
    <m/>
    <n v="-40000"/>
    <x v="116"/>
  </r>
  <r>
    <x v="2249"/>
    <x v="84"/>
    <x v="2"/>
    <x v="10149"/>
    <n v="35000"/>
    <m/>
    <n v="-35000"/>
    <x v="116"/>
  </r>
  <r>
    <x v="2249"/>
    <x v="3"/>
    <x v="467"/>
    <x v="10150"/>
    <n v="14000"/>
    <m/>
    <n v="-14000"/>
    <x v="116"/>
  </r>
  <r>
    <x v="2249"/>
    <x v="99"/>
    <x v="467"/>
    <x v="10150"/>
    <n v="15000"/>
    <m/>
    <n v="-15000"/>
    <x v="116"/>
  </r>
  <r>
    <x v="2249"/>
    <x v="91"/>
    <x v="467"/>
    <x v="10150"/>
    <n v="4000"/>
    <m/>
    <n v="-4000"/>
    <x v="116"/>
  </r>
  <r>
    <x v="2249"/>
    <x v="23"/>
    <x v="518"/>
    <x v="10151"/>
    <n v="50000"/>
    <m/>
    <n v="-50000"/>
    <x v="116"/>
  </r>
  <r>
    <x v="2249"/>
    <x v="23"/>
    <x v="836"/>
    <x v="10152"/>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3"/>
    <n v="50330"/>
    <m/>
    <n v="-50330"/>
    <x v="116"/>
  </r>
  <r>
    <x v="2250"/>
    <x v="99"/>
    <x v="43"/>
    <x v="10154"/>
    <n v="166630"/>
    <m/>
    <n v="-166630"/>
    <x v="116"/>
  </r>
  <r>
    <x v="2250"/>
    <x v="73"/>
    <x v="43"/>
    <x v="10155"/>
    <n v="70770"/>
    <m/>
    <n v="-70770"/>
    <x v="116"/>
  </r>
  <r>
    <x v="2251"/>
    <x v="100"/>
    <x v="43"/>
    <x v="10156"/>
    <n v="174970"/>
    <m/>
    <n v="-174970"/>
    <x v="116"/>
  </r>
  <r>
    <x v="2251"/>
    <x v="1"/>
    <x v="43"/>
    <x v="6874"/>
    <n v="187830"/>
    <m/>
    <n v="-187830"/>
    <x v="116"/>
  </r>
  <r>
    <x v="2251"/>
    <x v="94"/>
    <x v="43"/>
    <x v="10157"/>
    <n v="62710"/>
    <m/>
    <n v="-62710"/>
    <x v="116"/>
  </r>
  <r>
    <x v="2251"/>
    <x v="23"/>
    <x v="43"/>
    <x v="9227"/>
    <n v="137420"/>
    <m/>
    <n v="-137420"/>
    <x v="116"/>
  </r>
  <r>
    <x v="2251"/>
    <x v="22"/>
    <x v="43"/>
    <x v="8535"/>
    <n v="134710"/>
    <m/>
    <n v="-134710"/>
    <x v="116"/>
  </r>
  <r>
    <x v="2251"/>
    <x v="73"/>
    <x v="43"/>
    <x v="7775"/>
    <n v="41820"/>
    <m/>
    <n v="-41820"/>
    <x v="116"/>
  </r>
  <r>
    <x v="2251"/>
    <x v="91"/>
    <x v="43"/>
    <x v="10158"/>
    <n v="52660"/>
    <m/>
    <n v="-52660"/>
    <x v="116"/>
  </r>
  <r>
    <x v="2251"/>
    <x v="99"/>
    <x v="43"/>
    <x v="2354"/>
    <n v="21000"/>
    <m/>
    <n v="-21000"/>
    <x v="116"/>
  </r>
  <r>
    <x v="2251"/>
    <x v="23"/>
    <x v="43"/>
    <x v="4902"/>
    <n v="28000"/>
    <m/>
    <n v="-28000"/>
    <x v="116"/>
  </r>
  <r>
    <x v="2251"/>
    <x v="98"/>
    <x v="43"/>
    <x v="10159"/>
    <n v="108860"/>
    <m/>
    <n v="-108860"/>
    <x v="116"/>
  </r>
  <r>
    <x v="2252"/>
    <x v="91"/>
    <x v="43"/>
    <x v="9522"/>
    <n v="663140"/>
    <m/>
    <n v="-663140"/>
    <x v="116"/>
  </r>
  <r>
    <x v="2253"/>
    <x v="73"/>
    <x v="43"/>
    <x v="5437"/>
    <n v="51600"/>
    <m/>
    <n v="-51600"/>
    <x v="116"/>
  </r>
  <r>
    <x v="2254"/>
    <x v="104"/>
    <x v="43"/>
    <x v="10160"/>
    <n v="58050"/>
    <m/>
    <n v="-58050"/>
    <x v="116"/>
  </r>
  <r>
    <x v="2253"/>
    <x v="100"/>
    <x v="43"/>
    <x v="10161"/>
    <n v="70000"/>
    <m/>
    <n v="-70000"/>
    <x v="116"/>
  </r>
  <r>
    <x v="2255"/>
    <x v="91"/>
    <x v="43"/>
    <x v="10162"/>
    <n v="61350"/>
    <m/>
    <n v="-61350"/>
    <x v="116"/>
  </r>
  <r>
    <x v="2255"/>
    <x v="91"/>
    <x v="43"/>
    <x v="10163"/>
    <n v="27100"/>
    <m/>
    <n v="-27100"/>
    <x v="116"/>
  </r>
  <r>
    <x v="2256"/>
    <x v="23"/>
    <x v="43"/>
    <x v="10164"/>
    <n v="20000"/>
    <m/>
    <n v="-20000"/>
    <x v="116"/>
  </r>
  <r>
    <x v="2257"/>
    <x v="73"/>
    <x v="43"/>
    <x v="10165"/>
    <n v="18500"/>
    <m/>
    <n v="-18500"/>
    <x v="116"/>
  </r>
  <r>
    <x v="2249"/>
    <x v="73"/>
    <x v="2"/>
    <x v="10166"/>
    <n v="1500"/>
    <m/>
    <n v="-1500"/>
    <x v="116"/>
  </r>
  <r>
    <x v="2249"/>
    <x v="4"/>
    <x v="305"/>
    <x v="6607"/>
    <n v="2000"/>
    <m/>
    <n v="-2000"/>
    <x v="116"/>
  </r>
  <r>
    <x v="2249"/>
    <x v="4"/>
    <x v="4"/>
    <x v="8114"/>
    <n v="2000"/>
    <m/>
    <n v="-2000"/>
    <x v="116"/>
  </r>
  <r>
    <x v="2249"/>
    <x v="95"/>
    <x v="278"/>
    <x v="10086"/>
    <n v="50000"/>
    <m/>
    <n v="-50000"/>
    <x v="116"/>
  </r>
  <r>
    <x v="2249"/>
    <x v="97"/>
    <x v="2"/>
    <x v="10167"/>
    <n v="200000"/>
    <m/>
    <n v="-200000"/>
    <x v="116"/>
  </r>
  <r>
    <x v="2258"/>
    <x v="4"/>
    <x v="2"/>
    <x v="10168"/>
    <n v="40000"/>
    <m/>
    <n v="-40000"/>
    <x v="116"/>
  </r>
  <r>
    <x v="2250"/>
    <x v="1"/>
    <x v="406"/>
    <x v="10169"/>
    <n v="50000"/>
    <m/>
    <n v="-50000"/>
    <x v="116"/>
  </r>
  <r>
    <x v="2250"/>
    <x v="91"/>
    <x v="474"/>
    <x v="233"/>
    <n v="1000"/>
    <m/>
    <n v="-1000"/>
    <x v="116"/>
  </r>
  <r>
    <x v="2250"/>
    <x v="91"/>
    <x v="825"/>
    <x v="10084"/>
    <n v="37000"/>
    <m/>
    <n v="-37000"/>
    <x v="116"/>
  </r>
  <r>
    <x v="2250"/>
    <x v="4"/>
    <x v="4"/>
    <x v="8114"/>
    <n v="5000"/>
    <m/>
    <n v="-5000"/>
    <x v="116"/>
  </r>
  <r>
    <x v="2250"/>
    <x v="97"/>
    <x v="2"/>
    <x v="10170"/>
    <n v="35000"/>
    <m/>
    <n v="-35000"/>
    <x v="116"/>
  </r>
  <r>
    <x v="2251"/>
    <x v="1"/>
    <x v="2"/>
    <x v="5495"/>
    <n v="3000"/>
    <m/>
    <n v="-3000"/>
    <x v="116"/>
  </r>
  <r>
    <x v="2251"/>
    <x v="1"/>
    <x v="2"/>
    <x v="10171"/>
    <n v="2000"/>
    <m/>
    <n v="-2000"/>
    <x v="116"/>
  </r>
  <r>
    <x v="2251"/>
    <x v="4"/>
    <x v="4"/>
    <x v="8114"/>
    <n v="3000"/>
    <m/>
    <n v="-3000"/>
    <x v="116"/>
  </r>
  <r>
    <x v="2251"/>
    <x v="70"/>
    <x v="837"/>
    <x v="10172"/>
    <n v="37000"/>
    <m/>
    <n v="-37000"/>
    <x v="116"/>
  </r>
  <r>
    <x v="2251"/>
    <x v="23"/>
    <x v="285"/>
    <x v="10173"/>
    <n v="500"/>
    <m/>
    <n v="-500"/>
    <x v="116"/>
  </r>
  <r>
    <x v="2251"/>
    <x v="79"/>
    <x v="324"/>
    <x v="10174"/>
    <n v="250000"/>
    <m/>
    <n v="-250000"/>
    <x v="116"/>
  </r>
  <r>
    <x v="2251"/>
    <x v="114"/>
    <x v="324"/>
    <x v="10174"/>
    <n v="250000"/>
    <m/>
    <n v="-250000"/>
    <x v="116"/>
  </r>
  <r>
    <x v="2251"/>
    <x v="80"/>
    <x v="838"/>
    <x v="9478"/>
    <n v="132500"/>
    <m/>
    <n v="-132500"/>
    <x v="116"/>
  </r>
  <r>
    <x v="2251"/>
    <x v="73"/>
    <x v="2"/>
    <x v="7883"/>
    <n v="15540"/>
    <m/>
    <n v="-15540"/>
    <x v="116"/>
  </r>
  <r>
    <x v="2252"/>
    <x v="7"/>
    <x v="198"/>
    <x v="7694"/>
    <n v="2500"/>
    <m/>
    <n v="-2500"/>
    <x v="116"/>
  </r>
  <r>
    <x v="2252"/>
    <x v="80"/>
    <x v="277"/>
    <x v="10175"/>
    <n v="5000"/>
    <m/>
    <n v="-5000"/>
    <x v="116"/>
  </r>
  <r>
    <x v="2252"/>
    <x v="100"/>
    <x v="277"/>
    <x v="10175"/>
    <n v="3000"/>
    <m/>
    <n v="-3000"/>
    <x v="116"/>
  </r>
  <r>
    <x v="2252"/>
    <x v="52"/>
    <x v="277"/>
    <x v="10175"/>
    <n v="4000"/>
    <m/>
    <n v="-4000"/>
    <x v="116"/>
  </r>
  <r>
    <x v="2252"/>
    <x v="114"/>
    <x v="277"/>
    <x v="10175"/>
    <n v="3000"/>
    <m/>
    <n v="-3000"/>
    <x v="116"/>
  </r>
  <r>
    <x v="2252"/>
    <x v="3"/>
    <x v="680"/>
    <x v="10176"/>
    <n v="3800"/>
    <m/>
    <n v="-3800"/>
    <x v="116"/>
  </r>
  <r>
    <x v="2252"/>
    <x v="79"/>
    <x v="474"/>
    <x v="233"/>
    <n v="1300"/>
    <m/>
    <n v="-1300"/>
    <x v="116"/>
  </r>
  <r>
    <x v="2253"/>
    <x v="91"/>
    <x v="434"/>
    <x v="10177"/>
    <n v="9180"/>
    <m/>
    <n v="-9180"/>
    <x v="116"/>
  </r>
  <r>
    <x v="2253"/>
    <x v="114"/>
    <x v="465"/>
    <x v="9586"/>
    <n v="5000"/>
    <m/>
    <n v="-5000"/>
    <x v="116"/>
  </r>
  <r>
    <x v="2254"/>
    <x v="104"/>
    <x v="474"/>
    <x v="233"/>
    <n v="1500"/>
    <m/>
    <n v="-1500"/>
    <x v="116"/>
  </r>
  <r>
    <x v="2254"/>
    <x v="114"/>
    <x v="2"/>
    <x v="10178"/>
    <n v="3000"/>
    <m/>
    <n v="-3000"/>
    <x v="116"/>
  </r>
  <r>
    <x v="2254"/>
    <x v="4"/>
    <x v="4"/>
    <x v="8114"/>
    <n v="2000"/>
    <m/>
    <n v="-2000"/>
    <x v="116"/>
  </r>
  <r>
    <x v="2254"/>
    <x v="94"/>
    <x v="474"/>
    <x v="233"/>
    <n v="3000"/>
    <m/>
    <n v="-3000"/>
    <x v="116"/>
  </r>
  <r>
    <x v="2254"/>
    <x v="116"/>
    <x v="465"/>
    <x v="233"/>
    <n v="10000"/>
    <m/>
    <n v="-10000"/>
    <x v="116"/>
  </r>
  <r>
    <x v="2255"/>
    <x v="4"/>
    <x v="4"/>
    <x v="8114"/>
    <n v="2000"/>
    <m/>
    <n v="-2000"/>
    <x v="116"/>
  </r>
  <r>
    <x v="2255"/>
    <x v="91"/>
    <x v="839"/>
    <x v="10179"/>
    <n v="5000"/>
    <m/>
    <n v="-5000"/>
    <x v="116"/>
  </r>
  <r>
    <x v="2255"/>
    <x v="4"/>
    <x v="434"/>
    <x v="233"/>
    <n v="2750"/>
    <m/>
    <n v="-2750"/>
    <x v="116"/>
  </r>
  <r>
    <x v="2254"/>
    <x v="4"/>
    <x v="373"/>
    <x v="8439"/>
    <n v="250000"/>
    <m/>
    <n v="-250000"/>
    <x v="116"/>
  </r>
  <r>
    <x v="2255"/>
    <x v="73"/>
    <x v="278"/>
    <x v="10180"/>
    <n v="83000"/>
    <m/>
    <n v="-83000"/>
    <x v="116"/>
  </r>
  <r>
    <x v="2256"/>
    <x v="4"/>
    <x v="4"/>
    <x v="8114"/>
    <n v="3500"/>
    <m/>
    <n v="-3500"/>
    <x v="116"/>
  </r>
  <r>
    <x v="2256"/>
    <x v="81"/>
    <x v="742"/>
    <x v="898"/>
    <n v="10000"/>
    <m/>
    <n v="-10000"/>
    <x v="116"/>
  </r>
  <r>
    <x v="2256"/>
    <x v="7"/>
    <x v="176"/>
    <x v="10181"/>
    <n v="7900"/>
    <m/>
    <n v="-7900"/>
    <x v="116"/>
  </r>
  <r>
    <x v="2256"/>
    <x v="94"/>
    <x v="742"/>
    <x v="10182"/>
    <n v="40000"/>
    <m/>
    <n v="-40000"/>
    <x v="116"/>
  </r>
  <r>
    <x v="2256"/>
    <x v="97"/>
    <x v="369"/>
    <x v="10183"/>
    <n v="247325"/>
    <m/>
    <n v="-247325"/>
    <x v="116"/>
  </r>
  <r>
    <x v="2256"/>
    <x v="106"/>
    <x v="369"/>
    <x v="10184"/>
    <n v="288500"/>
    <m/>
    <n v="-288500"/>
    <x v="116"/>
  </r>
  <r>
    <x v="2256"/>
    <x v="87"/>
    <x v="369"/>
    <x v="10185"/>
    <n v="41812"/>
    <m/>
    <n v="-41812"/>
    <x v="116"/>
  </r>
  <r>
    <x v="2256"/>
    <x v="91"/>
    <x v="739"/>
    <x v="10186"/>
    <n v="25000"/>
    <m/>
    <n v="-25000"/>
    <x v="116"/>
  </r>
  <r>
    <x v="2256"/>
    <x v="94"/>
    <x v="465"/>
    <x v="10187"/>
    <n v="8000"/>
    <m/>
    <n v="-8000"/>
    <x v="116"/>
  </r>
  <r>
    <x v="2256"/>
    <x v="73"/>
    <x v="840"/>
    <x v="10188"/>
    <n v="10200"/>
    <m/>
    <n v="-10200"/>
    <x v="116"/>
  </r>
  <r>
    <x v="2256"/>
    <x v="115"/>
    <x v="465"/>
    <x v="233"/>
    <n v="5000"/>
    <m/>
    <n v="-5000"/>
    <x v="116"/>
  </r>
  <r>
    <x v="2256"/>
    <x v="73"/>
    <x v="644"/>
    <x v="10189"/>
    <n v="250000"/>
    <m/>
    <n v="-250000"/>
    <x v="116"/>
  </r>
  <r>
    <x v="2256"/>
    <x v="91"/>
    <x v="644"/>
    <x v="10189"/>
    <n v="250000"/>
    <m/>
    <n v="-250000"/>
    <x v="116"/>
  </r>
  <r>
    <x v="2259"/>
    <x v="114"/>
    <x v="278"/>
    <x v="10190"/>
    <n v="11300"/>
    <m/>
    <n v="-11300"/>
    <x v="116"/>
  </r>
  <r>
    <x v="2259"/>
    <x v="104"/>
    <x v="278"/>
    <x v="10191"/>
    <n v="1700"/>
    <m/>
    <n v="-1700"/>
    <x v="116"/>
  </r>
  <r>
    <x v="2259"/>
    <x v="104"/>
    <x v="278"/>
    <x v="10192"/>
    <n v="3860"/>
    <m/>
    <n v="-3860"/>
    <x v="116"/>
  </r>
  <r>
    <x v="2259"/>
    <x v="52"/>
    <x v="277"/>
    <x v="10193"/>
    <n v="9000"/>
    <m/>
    <n v="-9000"/>
    <x v="116"/>
  </r>
  <r>
    <x v="2259"/>
    <x v="100"/>
    <x v="277"/>
    <x v="10193"/>
    <n v="2000"/>
    <m/>
    <n v="-2000"/>
    <x v="116"/>
  </r>
  <r>
    <x v="2259"/>
    <x v="114"/>
    <x v="277"/>
    <x v="10193"/>
    <n v="1000"/>
    <m/>
    <n v="-1000"/>
    <x v="116"/>
  </r>
  <r>
    <x v="2259"/>
    <x v="117"/>
    <x v="277"/>
    <x v="10193"/>
    <n v="1000"/>
    <m/>
    <n v="-1000"/>
    <x v="116"/>
  </r>
  <r>
    <x v="2259"/>
    <x v="4"/>
    <x v="4"/>
    <x v="8114"/>
    <n v="5000"/>
    <m/>
    <n v="-5000"/>
    <x v="116"/>
  </r>
  <r>
    <x v="2259"/>
    <x v="91"/>
    <x v="278"/>
    <x v="10194"/>
    <n v="4380"/>
    <m/>
    <n v="-4380"/>
    <x v="116"/>
  </r>
  <r>
    <x v="2259"/>
    <x v="7"/>
    <x v="841"/>
    <x v="10195"/>
    <n v="5000"/>
    <m/>
    <n v="-5000"/>
    <x v="116"/>
  </r>
  <r>
    <x v="2259"/>
    <x v="91"/>
    <x v="278"/>
    <x v="10194"/>
    <n v="1840"/>
    <m/>
    <n v="-1840"/>
    <x v="116"/>
  </r>
  <r>
    <x v="2259"/>
    <x v="23"/>
    <x v="278"/>
    <x v="10196"/>
    <n v="10500"/>
    <m/>
    <n v="-10500"/>
    <x v="116"/>
  </r>
  <r>
    <x v="2259"/>
    <x v="4"/>
    <x v="4"/>
    <x v="8114"/>
    <n v="3000"/>
    <m/>
    <n v="-3000"/>
    <x v="116"/>
  </r>
  <r>
    <x v="2259"/>
    <x v="97"/>
    <x v="278"/>
    <x v="10197"/>
    <n v="40000"/>
    <m/>
    <n v="-40000"/>
    <x v="116"/>
  </r>
  <r>
    <x v="2259"/>
    <x v="114"/>
    <x v="778"/>
    <x v="10198"/>
    <n v="200000"/>
    <m/>
    <n v="-200000"/>
    <x v="116"/>
  </r>
  <r>
    <x v="2259"/>
    <x v="114"/>
    <x v="778"/>
    <x v="10198"/>
    <n v="200000"/>
    <m/>
    <n v="-200000"/>
    <x v="116"/>
  </r>
  <r>
    <x v="2259"/>
    <x v="91"/>
    <x v="842"/>
    <x v="10199"/>
    <n v="200000"/>
    <m/>
    <n v="-200000"/>
    <x v="116"/>
  </r>
  <r>
    <x v="2259"/>
    <x v="73"/>
    <x v="518"/>
    <x v="10200"/>
    <n v="65000"/>
    <m/>
    <n v="-65000"/>
    <x v="116"/>
  </r>
  <r>
    <x v="2259"/>
    <x v="113"/>
    <x v="518"/>
    <x v="10200"/>
    <n v="35000"/>
    <m/>
    <n v="-35000"/>
    <x v="116"/>
  </r>
  <r>
    <x v="2259"/>
    <x v="104"/>
    <x v="843"/>
    <x v="10201"/>
    <n v="193760"/>
    <m/>
    <n v="-193760"/>
    <x v="116"/>
  </r>
  <r>
    <x v="2259"/>
    <x v="105"/>
    <x v="535"/>
    <x v="10202"/>
    <n v="300000"/>
    <m/>
    <n v="-300000"/>
    <x v="116"/>
  </r>
  <r>
    <x v="2259"/>
    <x v="100"/>
    <x v="607"/>
    <x v="10203"/>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3"/>
    <x v="10204"/>
    <n v="80000"/>
    <m/>
    <n v="-80000"/>
    <x v="116"/>
  </r>
  <r>
    <x v="2261"/>
    <x v="91"/>
    <x v="474"/>
    <x v="233"/>
    <n v="800"/>
    <m/>
    <n v="-800"/>
    <x v="116"/>
  </r>
  <r>
    <x v="2261"/>
    <x v="105"/>
    <x v="535"/>
    <x v="10202"/>
    <n v="200000"/>
    <m/>
    <n v="-200000"/>
    <x v="116"/>
  </r>
  <r>
    <x v="2261"/>
    <x v="61"/>
    <x v="844"/>
    <x v="898"/>
    <n v="150000"/>
    <m/>
    <n v="-150000"/>
    <x v="116"/>
  </r>
  <r>
    <x v="2261"/>
    <x v="114"/>
    <x v="474"/>
    <x v="10205"/>
    <n v="5000"/>
    <m/>
    <n v="-5000"/>
    <x v="116"/>
  </r>
  <r>
    <x v="2261"/>
    <x v="23"/>
    <x v="835"/>
    <x v="10206"/>
    <n v="150000"/>
    <m/>
    <n v="-150000"/>
    <x v="116"/>
  </r>
  <r>
    <x v="2261"/>
    <x v="94"/>
    <x v="757"/>
    <x v="898"/>
    <n v="250000"/>
    <m/>
    <n v="-250000"/>
    <x v="116"/>
  </r>
  <r>
    <x v="2261"/>
    <x v="3"/>
    <x v="845"/>
    <x v="10207"/>
    <n v="12500"/>
    <m/>
    <n v="-12500"/>
    <x v="116"/>
  </r>
  <r>
    <x v="2261"/>
    <x v="100"/>
    <x v="716"/>
    <x v="898"/>
    <n v="120000"/>
    <m/>
    <n v="-120000"/>
    <x v="116"/>
  </r>
  <r>
    <x v="2261"/>
    <x v="100"/>
    <x v="58"/>
    <x v="10208"/>
    <n v="54400"/>
    <m/>
    <n v="-54400"/>
    <x v="116"/>
  </r>
  <r>
    <x v="2261"/>
    <x v="94"/>
    <x v="592"/>
    <x v="10209"/>
    <n v="500000"/>
    <m/>
    <n v="-500000"/>
    <x v="116"/>
  </r>
  <r>
    <x v="2261"/>
    <x v="3"/>
    <x v="65"/>
    <x v="10210"/>
    <n v="7183"/>
    <m/>
    <n v="-7183"/>
    <x v="116"/>
  </r>
  <r>
    <x v="2261"/>
    <x v="37"/>
    <x v="65"/>
    <x v="10210"/>
    <n v="9034"/>
    <m/>
    <n v="-9034"/>
    <x v="116"/>
  </r>
  <r>
    <x v="2261"/>
    <x v="58"/>
    <x v="65"/>
    <x v="10210"/>
    <n v="5194"/>
    <m/>
    <n v="-5194"/>
    <x v="116"/>
  </r>
  <r>
    <x v="2261"/>
    <x v="73"/>
    <x v="65"/>
    <x v="10210"/>
    <n v="81179"/>
    <m/>
    <n v="-81179"/>
    <x v="116"/>
  </r>
  <r>
    <x v="2261"/>
    <x v="80"/>
    <x v="65"/>
    <x v="10210"/>
    <n v="21030"/>
    <m/>
    <n v="-21030"/>
    <x v="116"/>
  </r>
  <r>
    <x v="2261"/>
    <x v="79"/>
    <x v="65"/>
    <x v="10210"/>
    <n v="5434"/>
    <m/>
    <n v="-5434"/>
    <x v="116"/>
  </r>
  <r>
    <x v="2261"/>
    <x v="92"/>
    <x v="65"/>
    <x v="10210"/>
    <n v="10407"/>
    <m/>
    <n v="-10407"/>
    <x v="116"/>
  </r>
  <r>
    <x v="2261"/>
    <x v="91"/>
    <x v="65"/>
    <x v="10210"/>
    <n v="43136"/>
    <m/>
    <n v="-43136"/>
    <x v="116"/>
  </r>
  <r>
    <x v="2261"/>
    <x v="97"/>
    <x v="65"/>
    <x v="10210"/>
    <n v="2016"/>
    <m/>
    <n v="-2016"/>
    <x v="116"/>
  </r>
  <r>
    <x v="2261"/>
    <x v="100"/>
    <x v="65"/>
    <x v="10210"/>
    <n v="387"/>
    <m/>
    <n v="-387"/>
    <x v="116"/>
  </r>
  <r>
    <x v="2257"/>
    <x v="23"/>
    <x v="835"/>
    <x v="10211"/>
    <n v="50000"/>
    <m/>
    <n v="-50000"/>
    <x v="116"/>
  </r>
  <r>
    <x v="2257"/>
    <x v="114"/>
    <x v="2"/>
    <x v="10212"/>
    <n v="600"/>
    <m/>
    <n v="-600"/>
    <x v="116"/>
  </r>
  <r>
    <x v="2257"/>
    <x v="100"/>
    <x v="687"/>
    <x v="10213"/>
    <n v="215140"/>
    <m/>
    <n v="-215140"/>
    <x v="116"/>
  </r>
  <r>
    <x v="2257"/>
    <x v="23"/>
    <x v="583"/>
    <x v="10214"/>
    <n v="30000"/>
    <m/>
    <n v="-30000"/>
    <x v="116"/>
  </r>
  <r>
    <x v="2257"/>
    <x v="100"/>
    <x v="535"/>
    <x v="10215"/>
    <n v="52000"/>
    <m/>
    <n v="-52000"/>
    <x v="116"/>
  </r>
  <r>
    <x v="2257"/>
    <x v="4"/>
    <x v="4"/>
    <x v="8114"/>
    <n v="4000"/>
    <m/>
    <n v="-4000"/>
    <x v="116"/>
  </r>
  <r>
    <x v="2257"/>
    <x v="114"/>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6"/>
    <n v="98000"/>
    <m/>
    <n v="-98000"/>
    <x v="116"/>
  </r>
  <r>
    <x v="2262"/>
    <x v="37"/>
    <x v="846"/>
    <x v="898"/>
    <n v="22000"/>
    <m/>
    <n v="-22000"/>
    <x v="116"/>
  </r>
  <r>
    <x v="2262"/>
    <x v="73"/>
    <x v="846"/>
    <x v="898"/>
    <n v="43600"/>
    <m/>
    <n v="-43600"/>
    <x v="116"/>
  </r>
  <r>
    <x v="2262"/>
    <x v="105"/>
    <x v="390"/>
    <x v="10217"/>
    <n v="20000"/>
    <m/>
    <n v="-20000"/>
    <x v="116"/>
  </r>
  <r>
    <x v="2262"/>
    <x v="23"/>
    <x v="278"/>
    <x v="10218"/>
    <n v="5000"/>
    <m/>
    <n v="-5000"/>
    <x v="116"/>
  </r>
  <r>
    <x v="2262"/>
    <x v="23"/>
    <x v="695"/>
    <x v="10219"/>
    <n v="20000"/>
    <m/>
    <n v="-20000"/>
    <x v="116"/>
  </r>
  <r>
    <x v="2262"/>
    <x v="4"/>
    <x v="4"/>
    <x v="8114"/>
    <n v="2000"/>
    <m/>
    <n v="-2000"/>
    <x v="116"/>
  </r>
  <r>
    <x v="2263"/>
    <x v="4"/>
    <x v="4"/>
    <x v="8114"/>
    <n v="3000"/>
    <m/>
    <n v="-3000"/>
    <x v="116"/>
  </r>
  <r>
    <x v="2263"/>
    <x v="1"/>
    <x v="474"/>
    <x v="10220"/>
    <n v="300"/>
    <m/>
    <n v="-300"/>
    <x v="116"/>
  </r>
  <r>
    <x v="2263"/>
    <x v="98"/>
    <x v="43"/>
    <x v="10221"/>
    <n v="7060"/>
    <m/>
    <n v="-7060"/>
    <x v="116"/>
  </r>
  <r>
    <x v="2263"/>
    <x v="79"/>
    <x v="634"/>
    <x v="10222"/>
    <n v="11850"/>
    <m/>
    <n v="-11850"/>
    <x v="116"/>
  </r>
  <r>
    <x v="2263"/>
    <x v="100"/>
    <x v="474"/>
    <x v="233"/>
    <n v="230"/>
    <m/>
    <n v="-230"/>
    <x v="116"/>
  </r>
  <r>
    <x v="2264"/>
    <x v="4"/>
    <x v="4"/>
    <x v="8114"/>
    <n v="4000"/>
    <m/>
    <n v="-4000"/>
    <x v="116"/>
  </r>
  <r>
    <x v="2264"/>
    <x v="37"/>
    <x v="847"/>
    <x v="10223"/>
    <n v="29210"/>
    <m/>
    <n v="-29210"/>
    <x v="116"/>
  </r>
  <r>
    <x v="2264"/>
    <x v="94"/>
    <x v="474"/>
    <x v="233"/>
    <n v="450"/>
    <m/>
    <n v="-450"/>
    <x v="116"/>
  </r>
  <r>
    <x v="2264"/>
    <x v="114"/>
    <x v="435"/>
    <x v="10224"/>
    <n v="23000"/>
    <m/>
    <n v="-23000"/>
    <x v="116"/>
  </r>
  <r>
    <x v="2264"/>
    <x v="116"/>
    <x v="2"/>
    <x v="10225"/>
    <n v="1500"/>
    <m/>
    <n v="-1500"/>
    <x v="116"/>
  </r>
  <r>
    <x v="2265"/>
    <x v="94"/>
    <x v="474"/>
    <x v="898"/>
    <n v="1600"/>
    <m/>
    <n v="-1600"/>
    <x v="116"/>
  </r>
  <r>
    <x v="2265"/>
    <x v="100"/>
    <x v="474"/>
    <x v="898"/>
    <n v="2700"/>
    <m/>
    <n v="-2700"/>
    <x v="116"/>
  </r>
  <r>
    <x v="2265"/>
    <x v="118"/>
    <x v="278"/>
    <x v="10226"/>
    <n v="10000"/>
    <m/>
    <n v="-10000"/>
    <x v="116"/>
  </r>
  <r>
    <x v="2265"/>
    <x v="4"/>
    <x v="4"/>
    <x v="8114"/>
    <n v="4000"/>
    <m/>
    <n v="-4000"/>
    <x v="116"/>
  </r>
  <r>
    <x v="2265"/>
    <x v="114"/>
    <x v="474"/>
    <x v="233"/>
    <n v="2000"/>
    <m/>
    <n v="-2000"/>
    <x v="116"/>
  </r>
  <r>
    <x v="2265"/>
    <x v="114"/>
    <x v="390"/>
    <x v="233"/>
    <n v="13000"/>
    <m/>
    <n v="-13000"/>
    <x v="116"/>
  </r>
  <r>
    <x v="2265"/>
    <x v="114"/>
    <x v="285"/>
    <x v="7068"/>
    <n v="1000"/>
    <m/>
    <n v="-1000"/>
    <x v="116"/>
  </r>
  <r>
    <x v="2266"/>
    <x v="118"/>
    <x v="2"/>
    <x v="10227"/>
    <n v="1000"/>
    <m/>
    <n v="-1000"/>
    <x v="116"/>
  </r>
  <r>
    <x v="2266"/>
    <x v="100"/>
    <x v="2"/>
    <x v="8380"/>
    <n v="1300"/>
    <m/>
    <n v="-1300"/>
    <x v="116"/>
  </r>
  <r>
    <x v="2266"/>
    <x v="94"/>
    <x v="278"/>
    <x v="10228"/>
    <n v="17500"/>
    <m/>
    <n v="-17500"/>
    <x v="116"/>
  </r>
  <r>
    <x v="2266"/>
    <x v="4"/>
    <x v="4"/>
    <x v="8114"/>
    <n v="5000"/>
    <m/>
    <n v="-5000"/>
    <x v="116"/>
  </r>
  <r>
    <x v="2266"/>
    <x v="100"/>
    <x v="474"/>
    <x v="233"/>
    <n v="270"/>
    <m/>
    <n v="-270"/>
    <x v="116"/>
  </r>
  <r>
    <x v="2266"/>
    <x v="118"/>
    <x v="474"/>
    <x v="233"/>
    <n v="400"/>
    <m/>
    <n v="-400"/>
    <x v="116"/>
  </r>
  <r>
    <x v="2266"/>
    <x v="100"/>
    <x v="474"/>
    <x v="233"/>
    <n v="1500"/>
    <m/>
    <n v="-1500"/>
    <x v="116"/>
  </r>
  <r>
    <x v="2266"/>
    <x v="98"/>
    <x v="278"/>
    <x v="10229"/>
    <n v="210000"/>
    <m/>
    <n v="-210000"/>
    <x v="116"/>
  </r>
  <r>
    <x v="2266"/>
    <x v="100"/>
    <x v="278"/>
    <x v="10230"/>
    <n v="237000"/>
    <m/>
    <n v="-237000"/>
    <x v="116"/>
  </r>
  <r>
    <x v="2266"/>
    <x v="114"/>
    <x v="278"/>
    <x v="10230"/>
    <n v="237000"/>
    <m/>
    <n v="-237000"/>
    <x v="116"/>
  </r>
  <r>
    <x v="2266"/>
    <x v="116"/>
    <x v="611"/>
    <x v="10231"/>
    <n v="50000"/>
    <m/>
    <n v="-50000"/>
    <x v="116"/>
  </r>
  <r>
    <x v="2266"/>
    <x v="94"/>
    <x v="2"/>
    <x v="3557"/>
    <n v="3800"/>
    <m/>
    <n v="-3800"/>
    <x v="116"/>
  </r>
  <r>
    <x v="2266"/>
    <x v="7"/>
    <x v="27"/>
    <x v="10232"/>
    <n v="111378"/>
    <m/>
    <n v="-111378"/>
    <x v="116"/>
  </r>
  <r>
    <x v="2266"/>
    <x v="4"/>
    <x v="27"/>
    <x v="10232"/>
    <n v="73578"/>
    <m/>
    <n v="-73578"/>
    <x v="116"/>
  </r>
  <r>
    <x v="2267"/>
    <x v="100"/>
    <x v="277"/>
    <x v="898"/>
    <n v="15000"/>
    <m/>
    <n v="-15000"/>
    <x v="116"/>
  </r>
  <r>
    <x v="2267"/>
    <x v="114"/>
    <x v="278"/>
    <x v="10233"/>
    <n v="25600"/>
    <m/>
    <n v="-25600"/>
    <x v="116"/>
  </r>
  <r>
    <x v="2267"/>
    <x v="114"/>
    <x v="278"/>
    <x v="10234"/>
    <n v="42000"/>
    <m/>
    <n v="-42000"/>
    <x v="116"/>
  </r>
  <r>
    <x v="2267"/>
    <x v="4"/>
    <x v="4"/>
    <x v="8114"/>
    <n v="4000"/>
    <m/>
    <n v="-4000"/>
    <x v="116"/>
  </r>
  <r>
    <x v="2267"/>
    <x v="98"/>
    <x v="314"/>
    <x v="6422"/>
    <n v="100000"/>
    <m/>
    <n v="-100000"/>
    <x v="116"/>
  </r>
  <r>
    <x v="2267"/>
    <x v="94"/>
    <x v="694"/>
    <x v="10235"/>
    <n v="8000"/>
    <m/>
    <n v="-8000"/>
    <x v="116"/>
  </r>
  <r>
    <x v="2267"/>
    <x v="114"/>
    <x v="848"/>
    <x v="10236"/>
    <n v="34000"/>
    <m/>
    <n v="-34000"/>
    <x v="116"/>
  </r>
  <r>
    <x v="2267"/>
    <x v="114"/>
    <x v="278"/>
    <x v="9642"/>
    <n v="1000"/>
    <m/>
    <n v="-1000"/>
    <x v="116"/>
  </r>
  <r>
    <x v="2267"/>
    <x v="98"/>
    <x v="849"/>
    <x v="10237"/>
    <n v="70000"/>
    <m/>
    <n v="-70000"/>
    <x v="116"/>
  </r>
  <r>
    <x v="2267"/>
    <x v="104"/>
    <x v="752"/>
    <x v="10238"/>
    <n v="187340"/>
    <m/>
    <n v="-187340"/>
    <x v="116"/>
  </r>
  <r>
    <x v="2267"/>
    <x v="117"/>
    <x v="619"/>
    <x v="10239"/>
    <n v="2000000"/>
    <m/>
    <n v="-2000000"/>
    <x v="116"/>
  </r>
  <r>
    <x v="2267"/>
    <x v="118"/>
    <x v="278"/>
    <x v="10240"/>
    <n v="20000"/>
    <m/>
    <n v="-20000"/>
    <x v="116"/>
  </r>
  <r>
    <x v="2268"/>
    <x v="114"/>
    <x v="474"/>
    <x v="898"/>
    <n v="3200"/>
    <m/>
    <n v="-3200"/>
    <x v="116"/>
  </r>
  <r>
    <x v="2268"/>
    <x v="114"/>
    <x v="278"/>
    <x v="10241"/>
    <n v="7050"/>
    <m/>
    <n v="-7050"/>
    <x v="116"/>
  </r>
  <r>
    <x v="2268"/>
    <x v="4"/>
    <x v="4"/>
    <x v="8114"/>
    <n v="3000"/>
    <m/>
    <n v="-3000"/>
    <x v="116"/>
  </r>
  <r>
    <x v="2268"/>
    <x v="4"/>
    <x v="278"/>
    <x v="10242"/>
    <n v="4280"/>
    <m/>
    <n v="-4280"/>
    <x v="116"/>
  </r>
  <r>
    <x v="2268"/>
    <x v="114"/>
    <x v="850"/>
    <x v="10243"/>
    <n v="30000"/>
    <m/>
    <n v="-30000"/>
    <x v="116"/>
  </r>
  <r>
    <x v="2268"/>
    <x v="100"/>
    <x v="850"/>
    <x v="10243"/>
    <n v="30000"/>
    <m/>
    <n v="-30000"/>
    <x v="116"/>
  </r>
  <r>
    <x v="2268"/>
    <x v="94"/>
    <x v="634"/>
    <x v="10244"/>
    <n v="44000"/>
    <m/>
    <n v="-44000"/>
    <x v="116"/>
  </r>
  <r>
    <x v="2268"/>
    <x v="100"/>
    <x v="285"/>
    <x v="7872"/>
    <n v="500"/>
    <m/>
    <n v="-500"/>
    <x v="116"/>
  </r>
  <r>
    <x v="2268"/>
    <x v="4"/>
    <x v="4"/>
    <x v="8114"/>
    <n v="4000"/>
    <m/>
    <n v="-4000"/>
    <x v="116"/>
  </r>
  <r>
    <x v="2268"/>
    <x v="100"/>
    <x v="548"/>
    <x v="10245"/>
    <n v="500000"/>
    <m/>
    <n v="-500000"/>
    <x v="116"/>
  </r>
  <r>
    <x v="2269"/>
    <x v="117"/>
    <x v="465"/>
    <x v="898"/>
    <n v="10000"/>
    <m/>
    <n v="-10000"/>
    <x v="116"/>
  </r>
  <r>
    <x v="2269"/>
    <x v="117"/>
    <x v="278"/>
    <x v="10246"/>
    <n v="118000"/>
    <m/>
    <n v="-118000"/>
    <x v="116"/>
  </r>
  <r>
    <x v="2269"/>
    <x v="118"/>
    <x v="474"/>
    <x v="898"/>
    <n v="1800"/>
    <m/>
    <n v="-1800"/>
    <x v="116"/>
  </r>
  <r>
    <x v="2269"/>
    <x v="116"/>
    <x v="278"/>
    <x v="10247"/>
    <n v="1750"/>
    <m/>
    <n v="-1750"/>
    <x v="116"/>
  </r>
  <r>
    <x v="2269"/>
    <x v="94"/>
    <x v="278"/>
    <x v="10248"/>
    <n v="6500"/>
    <m/>
    <n v="-6500"/>
    <x v="116"/>
  </r>
  <r>
    <x v="2269"/>
    <x v="4"/>
    <x v="4"/>
    <x v="8114"/>
    <n v="4000"/>
    <m/>
    <n v="-4000"/>
    <x v="116"/>
  </r>
  <r>
    <x v="2269"/>
    <x v="79"/>
    <x v="815"/>
    <x v="10249"/>
    <n v="245000"/>
    <m/>
    <n v="-245000"/>
    <x v="116"/>
  </r>
  <r>
    <x v="2269"/>
    <x v="91"/>
    <x v="821"/>
    <x v="10250"/>
    <n v="400000"/>
    <m/>
    <n v="-400000"/>
    <x v="116"/>
  </r>
  <r>
    <x v="2270"/>
    <x v="91"/>
    <x v="644"/>
    <x v="10251"/>
    <n v="54293"/>
    <m/>
    <n v="-54293"/>
    <x v="116"/>
  </r>
  <r>
    <x v="2270"/>
    <x v="94"/>
    <x v="644"/>
    <x v="10251"/>
    <n v="214017"/>
    <m/>
    <n v="-214017"/>
    <x v="116"/>
  </r>
  <r>
    <x v="2270"/>
    <x v="97"/>
    <x v="644"/>
    <x v="10251"/>
    <n v="231690"/>
    <m/>
    <n v="-231690"/>
    <x v="116"/>
  </r>
  <r>
    <x v="2270"/>
    <x v="104"/>
    <x v="843"/>
    <x v="10252"/>
    <n v="87880"/>
    <m/>
    <n v="-87880"/>
    <x v="116"/>
  </r>
  <r>
    <x v="2270"/>
    <x v="114"/>
    <x v="843"/>
    <x v="10252"/>
    <n v="87880"/>
    <m/>
    <n v="-87880"/>
    <x v="116"/>
  </r>
  <r>
    <x v="2270"/>
    <x v="94"/>
    <x v="634"/>
    <x v="10253"/>
    <n v="11000"/>
    <m/>
    <n v="-11000"/>
    <x v="116"/>
  </r>
  <r>
    <x v="2270"/>
    <x v="100"/>
    <x v="634"/>
    <x v="10253"/>
    <n v="11500"/>
    <m/>
    <n v="-11500"/>
    <x v="116"/>
  </r>
  <r>
    <x v="2270"/>
    <x v="94"/>
    <x v="687"/>
    <x v="10254"/>
    <n v="4600"/>
    <m/>
    <n v="-4600"/>
    <x v="116"/>
  </r>
  <r>
    <x v="2270"/>
    <x v="114"/>
    <x v="687"/>
    <x v="10254"/>
    <n v="78900"/>
    <m/>
    <n v="-78900"/>
    <x v="116"/>
  </r>
  <r>
    <x v="2270"/>
    <x v="77"/>
    <x v="592"/>
    <x v="10255"/>
    <n v="43900"/>
    <m/>
    <n v="-43900"/>
    <x v="116"/>
  </r>
  <r>
    <x v="2270"/>
    <x v="65"/>
    <x v="592"/>
    <x v="10255"/>
    <n v="33559"/>
    <m/>
    <n v="-33559"/>
    <x v="116"/>
  </r>
  <r>
    <x v="2270"/>
    <x v="84"/>
    <x v="592"/>
    <x v="10255"/>
    <n v="93755"/>
    <m/>
    <n v="-93755"/>
    <x v="116"/>
  </r>
  <r>
    <x v="2270"/>
    <x v="79"/>
    <x v="592"/>
    <x v="10255"/>
    <n v="22780"/>
    <m/>
    <n v="-22780"/>
    <x v="116"/>
  </r>
  <r>
    <x v="2270"/>
    <x v="94"/>
    <x v="592"/>
    <x v="10255"/>
    <n v="306006"/>
    <m/>
    <n v="-306006"/>
    <x v="116"/>
  </r>
  <r>
    <x v="2270"/>
    <x v="23"/>
    <x v="518"/>
    <x v="10256"/>
    <n v="100000"/>
    <m/>
    <n v="-100000"/>
    <x v="116"/>
  </r>
  <r>
    <x v="2270"/>
    <x v="118"/>
    <x v="278"/>
    <x v="10257"/>
    <n v="15500"/>
    <m/>
    <n v="-15500"/>
    <x v="116"/>
  </r>
  <r>
    <x v="2270"/>
    <x v="4"/>
    <x v="4"/>
    <x v="8114"/>
    <n v="4000"/>
    <m/>
    <n v="-4000"/>
    <x v="116"/>
  </r>
  <r>
    <x v="2270"/>
    <x v="118"/>
    <x v="278"/>
    <x v="2251"/>
    <n v="1936"/>
    <m/>
    <n v="-1936"/>
    <x v="116"/>
  </r>
  <r>
    <x v="2270"/>
    <x v="23"/>
    <x v="278"/>
    <x v="10258"/>
    <n v="10000"/>
    <m/>
    <n v="-10000"/>
    <x v="116"/>
  </r>
  <r>
    <x v="2270"/>
    <x v="23"/>
    <x v="474"/>
    <x v="233"/>
    <n v="1000"/>
    <m/>
    <n v="-1000"/>
    <x v="116"/>
  </r>
  <r>
    <x v="2270"/>
    <x v="118"/>
    <x v="474"/>
    <x v="233"/>
    <n v="500"/>
    <m/>
    <n v="-500"/>
    <x v="116"/>
  </r>
  <r>
    <x v="2270"/>
    <x v="118"/>
    <x v="285"/>
    <x v="10259"/>
    <n v="1000"/>
    <m/>
    <n v="-1000"/>
    <x v="116"/>
  </r>
  <r>
    <x v="2271"/>
    <x v="100"/>
    <x v="474"/>
    <x v="898"/>
    <n v="1000"/>
    <m/>
    <n v="-1000"/>
    <x v="116"/>
  </r>
  <r>
    <x v="2271"/>
    <x v="91"/>
    <x v="851"/>
    <x v="10260"/>
    <n v="25000"/>
    <m/>
    <n v="-25000"/>
    <x v="116"/>
  </r>
  <r>
    <x v="2271"/>
    <x v="91"/>
    <x v="2"/>
    <x v="10261"/>
    <n v="5000"/>
    <m/>
    <n v="-5000"/>
    <x v="116"/>
  </r>
  <r>
    <x v="2271"/>
    <x v="73"/>
    <x v="474"/>
    <x v="10262"/>
    <n v="5500"/>
    <m/>
    <n v="-5500"/>
    <x v="116"/>
  </r>
  <r>
    <x v="2271"/>
    <x v="98"/>
    <x v="442"/>
    <x v="10263"/>
    <n v="107000"/>
    <m/>
    <n v="-107000"/>
    <x v="116"/>
  </r>
  <r>
    <x v="2271"/>
    <x v="118"/>
    <x v="278"/>
    <x v="10264"/>
    <n v="20190"/>
    <m/>
    <n v="-20190"/>
    <x v="116"/>
  </r>
  <r>
    <x v="2271"/>
    <x v="98"/>
    <x v="278"/>
    <x v="10264"/>
    <n v="39570"/>
    <m/>
    <n v="-39570"/>
    <x v="116"/>
  </r>
  <r>
    <x v="2271"/>
    <x v="98"/>
    <x v="278"/>
    <x v="10264"/>
    <n v="41265"/>
    <m/>
    <n v="-41265"/>
    <x v="116"/>
  </r>
  <r>
    <x v="2271"/>
    <x v="98"/>
    <x v="278"/>
    <x v="10264"/>
    <n v="78619"/>
    <m/>
    <n v="-78619"/>
    <x v="116"/>
  </r>
  <r>
    <x v="2271"/>
    <x v="98"/>
    <x v="278"/>
    <x v="10264"/>
    <n v="46130"/>
    <m/>
    <n v="-46130"/>
    <x v="116"/>
  </r>
  <r>
    <x v="2271"/>
    <x v="98"/>
    <x v="442"/>
    <x v="4266"/>
    <n v="54000"/>
    <m/>
    <n v="-54000"/>
    <x v="116"/>
  </r>
  <r>
    <x v="2271"/>
    <x v="65"/>
    <x v="145"/>
    <x v="10265"/>
    <n v="100000"/>
    <m/>
    <n v="-100000"/>
    <x v="116"/>
  </r>
  <r>
    <x v="2271"/>
    <x v="100"/>
    <x v="145"/>
    <x v="10265"/>
    <n v="200000"/>
    <m/>
    <n v="-200000"/>
    <x v="116"/>
  </r>
  <r>
    <x v="2271"/>
    <x v="91"/>
    <x v="278"/>
    <x v="10266"/>
    <n v="1200"/>
    <m/>
    <n v="-1200"/>
    <x v="116"/>
  </r>
  <r>
    <x v="2271"/>
    <x v="4"/>
    <x v="4"/>
    <x v="8114"/>
    <n v="5000"/>
    <m/>
    <n v="-5000"/>
    <x v="116"/>
  </r>
  <r>
    <x v="2271"/>
    <x v="116"/>
    <x v="474"/>
    <x v="233"/>
    <n v="5500"/>
    <m/>
    <n v="-5500"/>
    <x v="116"/>
  </r>
  <r>
    <x v="2271"/>
    <x v="94"/>
    <x v="278"/>
    <x v="10267"/>
    <n v="3000000"/>
    <m/>
    <n v="-3000000"/>
    <x v="116"/>
  </r>
  <r>
    <x v="2271"/>
    <x v="23"/>
    <x v="2"/>
    <x v="10268"/>
    <n v="50000"/>
    <m/>
    <n v="-50000"/>
    <x v="116"/>
  </r>
  <r>
    <x v="2271"/>
    <x v="23"/>
    <x v="583"/>
    <x v="10269"/>
    <n v="40000"/>
    <m/>
    <n v="-40000"/>
    <x v="116"/>
  </r>
  <r>
    <x v="2271"/>
    <x v="116"/>
    <x v="278"/>
    <x v="10270"/>
    <n v="10000"/>
    <m/>
    <n v="-10000"/>
    <x v="116"/>
  </r>
  <r>
    <x v="2253"/>
    <x v="91"/>
    <x v="821"/>
    <x v="10271"/>
    <n v="400000"/>
    <m/>
    <n v="-400000"/>
    <x v="116"/>
  </r>
  <r>
    <x v="2253"/>
    <x v="91"/>
    <x v="821"/>
    <x v="10272"/>
    <n v="400000"/>
    <m/>
    <n v="-400000"/>
    <x v="116"/>
  </r>
  <r>
    <x v="2254"/>
    <x v="114"/>
    <x v="852"/>
    <x v="10273"/>
    <n v="1458946"/>
    <m/>
    <n v="-1458946"/>
    <x v="116"/>
  </r>
  <r>
    <x v="2255"/>
    <x v="98"/>
    <x v="278"/>
    <x v="10274"/>
    <n v="105000"/>
    <m/>
    <n v="-105000"/>
    <x v="116"/>
  </r>
  <r>
    <x v="2255"/>
    <x v="100"/>
    <x v="417"/>
    <x v="10275"/>
    <n v="1056979"/>
    <m/>
    <n v="-1056979"/>
    <x v="116"/>
  </r>
  <r>
    <x v="2256"/>
    <x v="117"/>
    <x v="89"/>
    <x v="10276"/>
    <n v="1056979"/>
    <m/>
    <n v="-1056979"/>
    <x v="116"/>
  </r>
  <r>
    <x v="2256"/>
    <x v="100"/>
    <x v="619"/>
    <x v="10277"/>
    <n v="1056979"/>
    <m/>
    <n v="-1056979"/>
    <x v="116"/>
  </r>
  <r>
    <x v="2256"/>
    <x v="100"/>
    <x v="619"/>
    <x v="10277"/>
    <n v="1056979"/>
    <m/>
    <n v="-1056979"/>
    <x v="116"/>
  </r>
  <r>
    <x v="2256"/>
    <x v="100"/>
    <x v="619"/>
    <x v="10278"/>
    <n v="700000"/>
    <m/>
    <n v="-700000"/>
    <x v="116"/>
  </r>
  <r>
    <x v="2256"/>
    <x v="100"/>
    <x v="619"/>
    <x v="10278"/>
    <n v="770000"/>
    <m/>
    <n v="-770000"/>
    <x v="116"/>
  </r>
  <r>
    <x v="2256"/>
    <x v="100"/>
    <x v="619"/>
    <x v="10278"/>
    <n v="525000"/>
    <m/>
    <n v="-525000"/>
    <x v="116"/>
  </r>
  <r>
    <x v="2263"/>
    <x v="114"/>
    <x v="389"/>
    <x v="10279"/>
    <n v="178564"/>
    <m/>
    <n v="-178564"/>
    <x v="116"/>
  </r>
  <r>
    <x v="2268"/>
    <x v="114"/>
    <x v="340"/>
    <x v="10280"/>
    <n v="177832"/>
    <m/>
    <n v="-177832"/>
    <x v="116"/>
  </r>
  <r>
    <x v="2268"/>
    <x v="114"/>
    <x v="389"/>
    <x v="10281"/>
    <n v="385878"/>
    <m/>
    <n v="-385878"/>
    <x v="116"/>
  </r>
  <r>
    <x v="2270"/>
    <x v="114"/>
    <x v="389"/>
    <x v="10282"/>
    <n v="1910384"/>
    <m/>
    <n v="-1910384"/>
    <x v="116"/>
  </r>
  <r>
    <x v="2249"/>
    <x v="91"/>
    <x v="97"/>
    <x v="10283"/>
    <m/>
    <n v="3456382"/>
    <n v="3456382"/>
    <x v="116"/>
  </r>
  <r>
    <x v="2253"/>
    <x v="73"/>
    <x v="97"/>
    <x v="10278"/>
    <m/>
    <n v="700000"/>
    <n v="700000"/>
    <x v="116"/>
  </r>
  <r>
    <x v="2253"/>
    <x v="73"/>
    <x v="97"/>
    <x v="10278"/>
    <m/>
    <n v="770000"/>
    <n v="770000"/>
    <x v="116"/>
  </r>
  <r>
    <x v="2253"/>
    <x v="73"/>
    <x v="97"/>
    <x v="10278"/>
    <m/>
    <n v="525000"/>
    <n v="525000"/>
    <x v="116"/>
  </r>
  <r>
    <x v="2253"/>
    <x v="105"/>
    <x v="97"/>
    <x v="10275"/>
    <m/>
    <n v="1056979"/>
    <n v="1056979"/>
    <x v="116"/>
  </r>
  <r>
    <x v="2253"/>
    <x v="105"/>
    <x v="97"/>
    <x v="10284"/>
    <m/>
    <n v="1056979"/>
    <n v="1056979"/>
    <x v="116"/>
  </r>
  <r>
    <x v="2253"/>
    <x v="105"/>
    <x v="97"/>
    <x v="10277"/>
    <m/>
    <n v="1056979"/>
    <n v="1056979"/>
    <x v="116"/>
  </r>
  <r>
    <x v="2253"/>
    <x v="105"/>
    <x v="97"/>
    <x v="10277"/>
    <m/>
    <n v="1056979"/>
    <n v="1056979"/>
    <x v="116"/>
  </r>
  <r>
    <x v="2254"/>
    <x v="79"/>
    <x v="97"/>
    <x v="10285"/>
    <m/>
    <n v="1458946"/>
    <n v="1458946"/>
    <x v="116"/>
  </r>
  <r>
    <x v="2254"/>
    <x v="98"/>
    <x v="97"/>
    <x v="10286"/>
    <m/>
    <n v="10666429"/>
    <n v="10666429"/>
    <x v="116"/>
  </r>
  <r>
    <x v="2256"/>
    <x v="79"/>
    <x v="97"/>
    <x v="10287"/>
    <m/>
    <n v="986074"/>
    <n v="986074"/>
    <x v="116"/>
  </r>
  <r>
    <x v="2256"/>
    <x v="65"/>
    <x v="97"/>
    <x v="10287"/>
    <m/>
    <n v="13926"/>
    <n v="13926"/>
    <x v="116"/>
  </r>
  <r>
    <x v="2264"/>
    <x v="23"/>
    <x v="97"/>
    <x v="10288"/>
    <m/>
    <n v="359992"/>
    <n v="359992"/>
    <x v="116"/>
  </r>
  <r>
    <x v="2266"/>
    <x v="5"/>
    <x v="97"/>
    <x v="9967"/>
    <m/>
    <n v="250000"/>
    <n v="250000"/>
    <x v="116"/>
  </r>
  <r>
    <x v="2267"/>
    <x v="65"/>
    <x v="97"/>
    <x v="10289"/>
    <m/>
    <n v="2000000"/>
    <n v="2000000"/>
    <x v="116"/>
  </r>
  <r>
    <x v="2268"/>
    <x v="114"/>
    <x v="97"/>
    <x v="10290"/>
    <m/>
    <n v="6619389"/>
    <n v="6619389"/>
    <x v="116"/>
  </r>
  <r>
    <x v="2268"/>
    <x v="114"/>
    <x v="97"/>
    <x v="9184"/>
    <n v="66000"/>
    <m/>
    <n v="-66000"/>
    <x v="116"/>
  </r>
  <r>
    <x v="2269"/>
    <x v="84"/>
    <x v="97"/>
    <x v="10291"/>
    <m/>
    <n v="1402277"/>
    <n v="1402277"/>
    <x v="116"/>
  </r>
  <r>
    <x v="2269"/>
    <x v="91"/>
    <x v="97"/>
    <x v="10292"/>
    <n v="24978"/>
    <m/>
    <n v="-24978"/>
    <x v="114"/>
  </r>
  <r>
    <x v="2269"/>
    <x v="91"/>
    <x v="97"/>
    <x v="10293"/>
    <m/>
    <n v="1904728.8212000001"/>
    <n v="1904728.8212000001"/>
    <x v="116"/>
  </r>
  <r>
    <x v="2269"/>
    <x v="119"/>
    <x v="97"/>
    <x v="10294"/>
    <m/>
    <n v="1421846"/>
    <n v="1421846"/>
    <x v="116"/>
  </r>
  <r>
    <x v="2269"/>
    <x v="119"/>
    <x v="97"/>
    <x v="9184"/>
    <n v="14000"/>
    <m/>
    <n v="-14000"/>
    <x v="116"/>
  </r>
  <r>
    <x v="2269"/>
    <x v="1"/>
    <x v="97"/>
    <x v="10295"/>
    <m/>
    <n v="246087"/>
    <n v="246087"/>
    <x v="116"/>
  </r>
  <r>
    <x v="2269"/>
    <x v="94"/>
    <x v="97"/>
    <x v="10296"/>
    <m/>
    <n v="10400000"/>
    <n v="10400000"/>
    <x v="116"/>
  </r>
  <r>
    <x v="2269"/>
    <x v="94"/>
    <x v="97"/>
    <x v="9184"/>
    <n v="104000"/>
    <m/>
    <n v="-104000"/>
    <x v="116"/>
  </r>
  <r>
    <x v="2272"/>
    <x v="4"/>
    <x v="43"/>
    <x v="10297"/>
    <n v="6000"/>
    <m/>
    <n v="-6000"/>
    <x v="98"/>
  </r>
  <r>
    <x v="2272"/>
    <x v="98"/>
    <x v="43"/>
    <x v="9857"/>
    <n v="50000"/>
    <m/>
    <n v="-50000"/>
    <x v="98"/>
  </r>
  <r>
    <x v="2272"/>
    <x v="3"/>
    <x v="43"/>
    <x v="6877"/>
    <n v="5000"/>
    <m/>
    <n v="-5000"/>
    <x v="98"/>
  </r>
  <r>
    <x v="2272"/>
    <x v="114"/>
    <x v="43"/>
    <x v="9225"/>
    <n v="50000"/>
    <m/>
    <n v="-50000"/>
    <x v="98"/>
  </r>
  <r>
    <x v="2272"/>
    <x v="4"/>
    <x v="43"/>
    <x v="9858"/>
    <n v="105000"/>
    <m/>
    <n v="-105000"/>
    <x v="98"/>
  </r>
  <r>
    <x v="2272"/>
    <x v="100"/>
    <x v="43"/>
    <x v="8010"/>
    <n v="88625"/>
    <m/>
    <n v="-88625"/>
    <x v="98"/>
  </r>
  <r>
    <x v="2272"/>
    <x v="4"/>
    <x v="43"/>
    <x v="10298"/>
    <n v="20000"/>
    <m/>
    <n v="-20000"/>
    <x v="98"/>
  </r>
  <r>
    <x v="2272"/>
    <x v="4"/>
    <x v="43"/>
    <x v="10299"/>
    <n v="153500"/>
    <m/>
    <n v="-153500"/>
    <x v="98"/>
  </r>
  <r>
    <x v="2273"/>
    <x v="1"/>
    <x v="43"/>
    <x v="6874"/>
    <n v="181737.5"/>
    <m/>
    <n v="-181737.5"/>
    <x v="98"/>
  </r>
  <r>
    <x v="2273"/>
    <x v="100"/>
    <x v="43"/>
    <x v="10300"/>
    <n v="204043"/>
    <m/>
    <n v="-204043"/>
    <x v="98"/>
  </r>
  <r>
    <x v="2274"/>
    <x v="91"/>
    <x v="43"/>
    <x v="9522"/>
    <n v="877970.83333333314"/>
    <m/>
    <n v="-877970.83333333314"/>
    <x v="98"/>
  </r>
  <r>
    <x v="2274"/>
    <x v="104"/>
    <x v="43"/>
    <x v="10301"/>
    <n v="126000"/>
    <m/>
    <n v="-126000"/>
    <x v="98"/>
  </r>
  <r>
    <x v="2274"/>
    <x v="98"/>
    <x v="43"/>
    <x v="5437"/>
    <n v="53333"/>
    <m/>
    <n v="-53333"/>
    <x v="98"/>
  </r>
  <r>
    <x v="2274"/>
    <x v="73"/>
    <x v="43"/>
    <x v="7775"/>
    <n v="61500"/>
    <m/>
    <n v="-61500"/>
    <x v="98"/>
  </r>
  <r>
    <x v="2274"/>
    <x v="98"/>
    <x v="43"/>
    <x v="10302"/>
    <n v="84790"/>
    <m/>
    <n v="-84790"/>
    <x v="98"/>
  </r>
  <r>
    <x v="2275"/>
    <x v="23"/>
    <x v="43"/>
    <x v="9227"/>
    <n v="148664.58333333334"/>
    <m/>
    <n v="-148664.58333333334"/>
    <x v="98"/>
  </r>
  <r>
    <x v="2275"/>
    <x v="4"/>
    <x v="43"/>
    <x v="10303"/>
    <n v="143066.66666666666"/>
    <m/>
    <n v="-143066.66666666666"/>
    <x v="98"/>
  </r>
  <r>
    <x v="2276"/>
    <x v="22"/>
    <x v="43"/>
    <x v="8535"/>
    <n v="165810"/>
    <m/>
    <n v="-165810"/>
    <x v="98"/>
  </r>
  <r>
    <x v="2276"/>
    <x v="98"/>
    <x v="43"/>
    <x v="10304"/>
    <n v="219375"/>
    <m/>
    <n v="-219375"/>
    <x v="98"/>
  </r>
  <r>
    <x v="2276"/>
    <x v="73"/>
    <x v="43"/>
    <x v="10305"/>
    <n v="20225"/>
    <m/>
    <n v="-20225"/>
    <x v="98"/>
  </r>
  <r>
    <x v="2276"/>
    <x v="73"/>
    <x v="43"/>
    <x v="10306"/>
    <n v="17200"/>
    <m/>
    <n v="-17200"/>
    <x v="98"/>
  </r>
  <r>
    <x v="2276"/>
    <x v="23"/>
    <x v="43"/>
    <x v="4902"/>
    <n v="28000"/>
    <m/>
    <n v="-28000"/>
    <x v="98"/>
  </r>
  <r>
    <x v="2277"/>
    <x v="79"/>
    <x v="43"/>
    <x v="8966"/>
    <n v="52300"/>
    <m/>
    <n v="-52300"/>
    <x v="98"/>
  </r>
  <r>
    <x v="2278"/>
    <x v="16"/>
    <x v="43"/>
    <x v="10307"/>
    <n v="55000"/>
    <m/>
    <n v="-55000"/>
    <x v="98"/>
  </r>
  <r>
    <x v="2279"/>
    <x v="91"/>
    <x v="43"/>
    <x v="10308"/>
    <n v="15000"/>
    <m/>
    <n v="-15000"/>
    <x v="98"/>
  </r>
  <r>
    <x v="2272"/>
    <x v="4"/>
    <x v="4"/>
    <x v="8114"/>
    <n v="5000"/>
    <m/>
    <n v="-5000"/>
    <x v="98"/>
  </r>
  <r>
    <x v="2272"/>
    <x v="3"/>
    <x v="278"/>
    <x v="10309"/>
    <n v="7600"/>
    <m/>
    <n v="-7600"/>
    <x v="98"/>
  </r>
  <r>
    <x v="2272"/>
    <x v="104"/>
    <x v="278"/>
    <x v="10310"/>
    <n v="1900"/>
    <m/>
    <n v="-1900"/>
    <x v="98"/>
  </r>
  <r>
    <x v="2272"/>
    <x v="117"/>
    <x v="778"/>
    <x v="10311"/>
    <n v="443500"/>
    <m/>
    <n v="-443500"/>
    <x v="98"/>
  </r>
  <r>
    <x v="2272"/>
    <x v="120"/>
    <x v="853"/>
    <x v="10312"/>
    <n v="400000"/>
    <m/>
    <n v="-400000"/>
    <x v="98"/>
  </r>
  <r>
    <x v="2272"/>
    <x v="105"/>
    <x v="767"/>
    <x v="10313"/>
    <n v="450000"/>
    <m/>
    <n v="-450000"/>
    <x v="98"/>
  </r>
  <r>
    <x v="2272"/>
    <x v="115"/>
    <x v="278"/>
    <x v="10314"/>
    <n v="100000"/>
    <m/>
    <n v="-100000"/>
    <x v="98"/>
  </r>
  <r>
    <x v="2272"/>
    <x v="100"/>
    <x v="278"/>
    <x v="9642"/>
    <n v="960"/>
    <m/>
    <n v="-960"/>
    <x v="98"/>
  </r>
  <r>
    <x v="2272"/>
    <x v="114"/>
    <x v="278"/>
    <x v="10315"/>
    <n v="800"/>
    <m/>
    <n v="-800"/>
    <x v="98"/>
  </r>
  <r>
    <x v="2272"/>
    <x v="118"/>
    <x v="278"/>
    <x v="10240"/>
    <n v="50000"/>
    <m/>
    <n v="-50000"/>
    <x v="98"/>
  </r>
  <r>
    <x v="2273"/>
    <x v="91"/>
    <x v="474"/>
    <x v="10316"/>
    <n v="300"/>
    <m/>
    <n v="-300"/>
    <x v="98"/>
  </r>
  <r>
    <x v="2273"/>
    <x v="1"/>
    <x v="2"/>
    <x v="10317"/>
    <n v="700"/>
    <m/>
    <n v="-700"/>
    <x v="98"/>
  </r>
  <r>
    <x v="2273"/>
    <x v="1"/>
    <x v="2"/>
    <x v="4693"/>
    <n v="3000"/>
    <m/>
    <n v="-3000"/>
    <x v="98"/>
  </r>
  <r>
    <x v="2273"/>
    <x v="114"/>
    <x v="278"/>
    <x v="10318"/>
    <n v="3500"/>
    <m/>
    <n v="-3500"/>
    <x v="98"/>
  </r>
  <r>
    <x v="2273"/>
    <x v="37"/>
    <x v="474"/>
    <x v="233"/>
    <n v="1000"/>
    <m/>
    <n v="-1000"/>
    <x v="98"/>
  </r>
  <r>
    <x v="2273"/>
    <x v="4"/>
    <x v="4"/>
    <x v="8114"/>
    <n v="5000"/>
    <m/>
    <n v="-5000"/>
    <x v="98"/>
  </r>
  <r>
    <x v="2273"/>
    <x v="4"/>
    <x v="305"/>
    <x v="10319"/>
    <n v="1000"/>
    <m/>
    <n v="-1000"/>
    <x v="98"/>
  </r>
  <r>
    <x v="2273"/>
    <x v="4"/>
    <x v="305"/>
    <x v="10320"/>
    <n v="1500"/>
    <m/>
    <n v="-1500"/>
    <x v="98"/>
  </r>
  <r>
    <x v="2273"/>
    <x v="7"/>
    <x v="27"/>
    <x v="5156"/>
    <n v="920"/>
    <m/>
    <n v="-920"/>
    <x v="98"/>
  </r>
  <r>
    <x v="2273"/>
    <x v="4"/>
    <x v="27"/>
    <x v="5156"/>
    <n v="1250"/>
    <m/>
    <n v="-1250"/>
    <x v="98"/>
  </r>
  <r>
    <x v="2273"/>
    <x v="114"/>
    <x v="474"/>
    <x v="233"/>
    <n v="5000"/>
    <m/>
    <n v="-5000"/>
    <x v="98"/>
  </r>
  <r>
    <x v="2273"/>
    <x v="98"/>
    <x v="314"/>
    <x v="10321"/>
    <n v="10000"/>
    <m/>
    <n v="-10000"/>
    <x v="98"/>
  </r>
  <r>
    <x v="2273"/>
    <x v="117"/>
    <x v="778"/>
    <x v="10322"/>
    <n v="500000"/>
    <m/>
    <n v="-500000"/>
    <x v="98"/>
  </r>
  <r>
    <x v="2273"/>
    <x v="79"/>
    <x v="757"/>
    <x v="10323"/>
    <n v="350000"/>
    <m/>
    <n v="-350000"/>
    <x v="98"/>
  </r>
  <r>
    <x v="2273"/>
    <x v="118"/>
    <x v="758"/>
    <x v="10324"/>
    <n v="25000"/>
    <m/>
    <n v="-25000"/>
    <x v="98"/>
  </r>
  <r>
    <x v="2273"/>
    <x v="98"/>
    <x v="749"/>
    <x v="10325"/>
    <n v="300000"/>
    <m/>
    <n v="-300000"/>
    <x v="98"/>
  </r>
  <r>
    <x v="2273"/>
    <x v="98"/>
    <x v="278"/>
    <x v="10326"/>
    <n v="150000"/>
    <m/>
    <n v="-150000"/>
    <x v="98"/>
  </r>
  <r>
    <x v="2273"/>
    <x v="98"/>
    <x v="278"/>
    <x v="10327"/>
    <n v="4500"/>
    <m/>
    <n v="-4500"/>
    <x v="98"/>
  </r>
  <r>
    <x v="2274"/>
    <x v="118"/>
    <x v="518"/>
    <x v="10328"/>
    <n v="150000"/>
    <m/>
    <n v="-150000"/>
    <x v="98"/>
  </r>
  <r>
    <x v="2274"/>
    <x v="4"/>
    <x v="854"/>
    <x v="10329"/>
    <n v="98000"/>
    <m/>
    <n v="-98000"/>
    <x v="98"/>
  </r>
  <r>
    <x v="2274"/>
    <x v="115"/>
    <x v="661"/>
    <x v="10330"/>
    <n v="105000"/>
    <m/>
    <n v="-105000"/>
    <x v="98"/>
  </r>
  <r>
    <x v="2274"/>
    <x v="73"/>
    <x v="2"/>
    <x v="10331"/>
    <n v="1500"/>
    <m/>
    <n v="-1500"/>
    <x v="98"/>
  </r>
  <r>
    <x v="2274"/>
    <x v="4"/>
    <x v="4"/>
    <x v="8114"/>
    <n v="5000"/>
    <m/>
    <n v="-5000"/>
    <x v="98"/>
  </r>
  <r>
    <x v="2274"/>
    <x v="4"/>
    <x v="2"/>
    <x v="10332"/>
    <n v="1900"/>
    <m/>
    <n v="-1900"/>
    <x v="98"/>
  </r>
  <r>
    <x v="2275"/>
    <x v="23"/>
    <x v="2"/>
    <x v="10333"/>
    <n v="10000"/>
    <m/>
    <n v="-10000"/>
    <x v="98"/>
  </r>
  <r>
    <x v="2275"/>
    <x v="115"/>
    <x v="661"/>
    <x v="10334"/>
    <n v="500000"/>
    <m/>
    <n v="-500000"/>
    <x v="98"/>
  </r>
  <r>
    <x v="2275"/>
    <x v="115"/>
    <x v="855"/>
    <x v="10335"/>
    <n v="200000"/>
    <m/>
    <n v="-200000"/>
    <x v="98"/>
  </r>
  <r>
    <x v="2275"/>
    <x v="94"/>
    <x v="2"/>
    <x v="10336"/>
    <n v="500000"/>
    <m/>
    <n v="-500000"/>
    <x v="98"/>
  </r>
  <r>
    <x v="2275"/>
    <x v="115"/>
    <x v="855"/>
    <x v="10337"/>
    <n v="500000"/>
    <m/>
    <n v="-500000"/>
    <x v="98"/>
  </r>
  <r>
    <x v="2275"/>
    <x v="98"/>
    <x v="849"/>
    <x v="10338"/>
    <n v="75750"/>
    <m/>
    <n v="-75750"/>
    <x v="98"/>
  </r>
  <r>
    <x v="2275"/>
    <x v="1"/>
    <x v="2"/>
    <x v="9703"/>
    <n v="3550"/>
    <m/>
    <n v="-3550"/>
    <x v="98"/>
  </r>
  <r>
    <x v="2275"/>
    <x v="37"/>
    <x v="2"/>
    <x v="10339"/>
    <n v="3000"/>
    <m/>
    <n v="-3000"/>
    <x v="98"/>
  </r>
  <r>
    <x v="2275"/>
    <x v="1"/>
    <x v="2"/>
    <x v="9699"/>
    <n v="6040"/>
    <m/>
    <n v="-6040"/>
    <x v="98"/>
  </r>
  <r>
    <x v="2275"/>
    <x v="91"/>
    <x v="2"/>
    <x v="10340"/>
    <n v="4500"/>
    <m/>
    <n v="-4500"/>
    <x v="98"/>
  </r>
  <r>
    <x v="2275"/>
    <x v="1"/>
    <x v="2"/>
    <x v="9699"/>
    <n v="6650"/>
    <m/>
    <n v="-6650"/>
    <x v="98"/>
  </r>
  <r>
    <x v="2276"/>
    <x v="114"/>
    <x v="474"/>
    <x v="898"/>
    <n v="500"/>
    <m/>
    <n v="-500"/>
    <x v="98"/>
  </r>
  <r>
    <x v="2276"/>
    <x v="4"/>
    <x v="4"/>
    <x v="8114"/>
    <n v="5000"/>
    <m/>
    <n v="-5000"/>
    <x v="98"/>
  </r>
  <r>
    <x v="2276"/>
    <x v="98"/>
    <x v="74"/>
    <x v="10341"/>
    <n v="1000"/>
    <m/>
    <n v="-1000"/>
    <x v="98"/>
  </r>
  <r>
    <x v="2276"/>
    <x v="119"/>
    <x v="465"/>
    <x v="10342"/>
    <n v="5000"/>
    <m/>
    <n v="-5000"/>
    <x v="98"/>
  </r>
  <r>
    <x v="2276"/>
    <x v="73"/>
    <x v="772"/>
    <x v="10343"/>
    <n v="6000"/>
    <m/>
    <n v="-6000"/>
    <x v="98"/>
  </r>
  <r>
    <x v="2276"/>
    <x v="114"/>
    <x v="474"/>
    <x v="233"/>
    <n v="3500"/>
    <m/>
    <n v="-3500"/>
    <x v="98"/>
  </r>
  <r>
    <x v="2276"/>
    <x v="4"/>
    <x v="434"/>
    <x v="233"/>
    <n v="3080"/>
    <m/>
    <n v="-3080"/>
    <x v="98"/>
  </r>
  <r>
    <x v="2276"/>
    <x v="37"/>
    <x v="856"/>
    <x v="10344"/>
    <n v="40000"/>
    <m/>
    <n v="-40000"/>
    <x v="98"/>
  </r>
  <r>
    <x v="2276"/>
    <x v="116"/>
    <x v="474"/>
    <x v="233"/>
    <n v="500"/>
    <m/>
    <n v="-500"/>
    <x v="98"/>
  </r>
  <r>
    <x v="2276"/>
    <x v="84"/>
    <x v="474"/>
    <x v="233"/>
    <n v="500"/>
    <m/>
    <n v="-500"/>
    <x v="98"/>
  </r>
  <r>
    <x v="2276"/>
    <x v="114"/>
    <x v="474"/>
    <x v="233"/>
    <n v="1000"/>
    <m/>
    <n v="-1000"/>
    <x v="98"/>
  </r>
  <r>
    <x v="2276"/>
    <x v="114"/>
    <x v="285"/>
    <x v="6954"/>
    <n v="1000"/>
    <m/>
    <n v="-1000"/>
    <x v="98"/>
  </r>
  <r>
    <x v="2276"/>
    <x v="115"/>
    <x v="661"/>
    <x v="10334"/>
    <n v="300000"/>
    <m/>
    <n v="-300000"/>
    <x v="98"/>
  </r>
  <r>
    <x v="2276"/>
    <x v="115"/>
    <x v="661"/>
    <x v="10334"/>
    <n v="100000"/>
    <m/>
    <n v="-100000"/>
    <x v="98"/>
  </r>
  <r>
    <x v="2276"/>
    <x v="114"/>
    <x v="278"/>
    <x v="10345"/>
    <n v="115000"/>
    <m/>
    <n v="-115000"/>
    <x v="98"/>
  </r>
  <r>
    <x v="2276"/>
    <x v="37"/>
    <x v="644"/>
    <x v="10346"/>
    <n v="255098"/>
    <m/>
    <n v="-255098"/>
    <x v="98"/>
  </r>
  <r>
    <x v="2276"/>
    <x v="73"/>
    <x v="644"/>
    <x v="10346"/>
    <n v="24451"/>
    <m/>
    <n v="-24451"/>
    <x v="98"/>
  </r>
  <r>
    <x v="2276"/>
    <x v="91"/>
    <x v="644"/>
    <x v="10346"/>
    <n v="37853"/>
    <m/>
    <n v="-37853"/>
    <x v="98"/>
  </r>
  <r>
    <x v="2276"/>
    <x v="97"/>
    <x v="644"/>
    <x v="10346"/>
    <n v="261620"/>
    <m/>
    <n v="-261620"/>
    <x v="98"/>
  </r>
  <r>
    <x v="2276"/>
    <x v="114"/>
    <x v="644"/>
    <x v="10346"/>
    <n v="69112"/>
    <m/>
    <n v="-69112"/>
    <x v="98"/>
  </r>
  <r>
    <x v="2276"/>
    <x v="116"/>
    <x v="644"/>
    <x v="10346"/>
    <n v="195823"/>
    <m/>
    <n v="-195823"/>
    <x v="98"/>
  </r>
  <r>
    <x v="2276"/>
    <x v="114"/>
    <x v="644"/>
    <x v="10346"/>
    <n v="331043"/>
    <m/>
    <n v="-331043"/>
    <x v="98"/>
  </r>
  <r>
    <x v="2276"/>
    <x v="114"/>
    <x v="78"/>
    <x v="10347"/>
    <n v="1000000"/>
    <m/>
    <n v="-1000000"/>
    <x v="98"/>
  </r>
  <r>
    <x v="2276"/>
    <x v="117"/>
    <x v="78"/>
    <x v="10348"/>
    <n v="500000"/>
    <m/>
    <n v="-500000"/>
    <x v="98"/>
  </r>
  <r>
    <x v="2280"/>
    <x v="117"/>
    <x v="474"/>
    <x v="898"/>
    <n v="7000"/>
    <m/>
    <n v="-7000"/>
    <x v="98"/>
  </r>
  <r>
    <x v="2280"/>
    <x v="7"/>
    <x v="198"/>
    <x v="10349"/>
    <n v="2500"/>
    <m/>
    <n v="-2500"/>
    <x v="98"/>
  </r>
  <r>
    <x v="2280"/>
    <x v="114"/>
    <x v="694"/>
    <x v="10350"/>
    <n v="8700"/>
    <m/>
    <n v="-8700"/>
    <x v="98"/>
  </r>
  <r>
    <x v="2280"/>
    <x v="114"/>
    <x v="278"/>
    <x v="10351"/>
    <n v="51000"/>
    <m/>
    <n v="-51000"/>
    <x v="98"/>
  </r>
  <r>
    <x v="2280"/>
    <x v="94"/>
    <x v="857"/>
    <x v="10352"/>
    <n v="3000"/>
    <m/>
    <n v="-3000"/>
    <x v="98"/>
  </r>
  <r>
    <x v="2280"/>
    <x v="4"/>
    <x v="4"/>
    <x v="8114"/>
    <n v="5000"/>
    <m/>
    <n v="-5000"/>
    <x v="98"/>
  </r>
  <r>
    <x v="2280"/>
    <x v="114"/>
    <x v="2"/>
    <x v="7645"/>
    <n v="1000"/>
    <m/>
    <n v="-1000"/>
    <x v="98"/>
  </r>
  <r>
    <x v="2280"/>
    <x v="22"/>
    <x v="2"/>
    <x v="10353"/>
    <n v="500"/>
    <m/>
    <n v="-500"/>
    <x v="98"/>
  </r>
  <r>
    <x v="2280"/>
    <x v="121"/>
    <x v="858"/>
    <x v="5423"/>
    <n v="50000"/>
    <m/>
    <n v="-50000"/>
    <x v="98"/>
  </r>
  <r>
    <x v="2280"/>
    <x v="73"/>
    <x v="278"/>
    <x v="10354"/>
    <n v="15330"/>
    <m/>
    <n v="-15330"/>
    <x v="98"/>
  </r>
  <r>
    <x v="2280"/>
    <x v="117"/>
    <x v="278"/>
    <x v="10355"/>
    <n v="10000"/>
    <m/>
    <n v="-10000"/>
    <x v="98"/>
  </r>
  <r>
    <x v="2280"/>
    <x v="94"/>
    <x v="474"/>
    <x v="233"/>
    <n v="1000"/>
    <m/>
    <n v="-1000"/>
    <x v="98"/>
  </r>
  <r>
    <x v="2277"/>
    <x v="97"/>
    <x v="644"/>
    <x v="10356"/>
    <n v="235968"/>
    <m/>
    <n v="-235968"/>
    <x v="98"/>
  </r>
  <r>
    <x v="2277"/>
    <x v="114"/>
    <x v="644"/>
    <x v="10356"/>
    <n v="319738"/>
    <m/>
    <n v="-319738"/>
    <x v="98"/>
  </r>
  <r>
    <x v="2277"/>
    <x v="115"/>
    <x v="644"/>
    <x v="10356"/>
    <n v="120070"/>
    <m/>
    <n v="-120070"/>
    <x v="98"/>
  </r>
  <r>
    <x v="2277"/>
    <x v="122"/>
    <x v="644"/>
    <x v="10356"/>
    <n v="260520"/>
    <m/>
    <n v="-260520"/>
    <x v="98"/>
  </r>
  <r>
    <x v="2277"/>
    <x v="97"/>
    <x v="644"/>
    <x v="10356"/>
    <n v="13344"/>
    <m/>
    <n v="-13344"/>
    <x v="98"/>
  </r>
  <r>
    <x v="2281"/>
    <x v="98"/>
    <x v="314"/>
    <x v="6422"/>
    <n v="50000"/>
    <m/>
    <n v="-50000"/>
    <x v="98"/>
  </r>
  <r>
    <x v="2281"/>
    <x v="94"/>
    <x v="278"/>
    <x v="10357"/>
    <n v="2000"/>
    <m/>
    <n v="-2000"/>
    <x v="98"/>
  </r>
  <r>
    <x v="2281"/>
    <x v="91"/>
    <x v="474"/>
    <x v="233"/>
    <n v="900"/>
    <m/>
    <n v="-900"/>
    <x v="98"/>
  </r>
  <r>
    <x v="2281"/>
    <x v="116"/>
    <x v="278"/>
    <x v="10355"/>
    <n v="7690"/>
    <m/>
    <n v="-7690"/>
    <x v="98"/>
  </r>
  <r>
    <x v="2281"/>
    <x v="4"/>
    <x v="4"/>
    <x v="8114"/>
    <n v="5000"/>
    <m/>
    <n v="-5000"/>
    <x v="98"/>
  </r>
  <r>
    <x v="2281"/>
    <x v="98"/>
    <x v="278"/>
    <x v="10229"/>
    <n v="105000"/>
    <m/>
    <n v="-105000"/>
    <x v="98"/>
  </r>
  <r>
    <x v="2281"/>
    <x v="94"/>
    <x v="2"/>
    <x v="10358"/>
    <n v="14500"/>
    <m/>
    <n v="-14500"/>
    <x v="98"/>
  </r>
  <r>
    <x v="2282"/>
    <x v="104"/>
    <x v="2"/>
    <x v="10359"/>
    <n v="2500"/>
    <m/>
    <n v="-2500"/>
    <x v="98"/>
  </r>
  <r>
    <x v="2282"/>
    <x v="114"/>
    <x v="474"/>
    <x v="233"/>
    <n v="1200"/>
    <m/>
    <n v="-1200"/>
    <x v="98"/>
  </r>
  <r>
    <x v="2282"/>
    <x v="16"/>
    <x v="474"/>
    <x v="233"/>
    <n v="2000"/>
    <m/>
    <n v="-2000"/>
    <x v="98"/>
  </r>
  <r>
    <x v="2282"/>
    <x v="111"/>
    <x v="465"/>
    <x v="233"/>
    <n v="5000"/>
    <m/>
    <n v="-5000"/>
    <x v="98"/>
  </r>
  <r>
    <x v="2282"/>
    <x v="4"/>
    <x v="330"/>
    <x v="10360"/>
    <n v="10000"/>
    <m/>
    <n v="-10000"/>
    <x v="98"/>
  </r>
  <r>
    <x v="2282"/>
    <x v="117"/>
    <x v="474"/>
    <x v="233"/>
    <n v="1800"/>
    <m/>
    <n v="-1800"/>
    <x v="98"/>
  </r>
  <r>
    <x v="2282"/>
    <x v="114"/>
    <x v="285"/>
    <x v="7872"/>
    <n v="350"/>
    <m/>
    <n v="-350"/>
    <x v="98"/>
  </r>
  <r>
    <x v="2282"/>
    <x v="4"/>
    <x v="4"/>
    <x v="8114"/>
    <n v="5000"/>
    <m/>
    <n v="-5000"/>
    <x v="98"/>
  </r>
  <r>
    <x v="2282"/>
    <x v="16"/>
    <x v="232"/>
    <x v="10361"/>
    <n v="98400"/>
    <m/>
    <n v="-98400"/>
    <x v="98"/>
  </r>
  <r>
    <x v="2282"/>
    <x v="61"/>
    <x v="660"/>
    <x v="10362"/>
    <n v="25000"/>
    <m/>
    <n v="-25000"/>
    <x v="98"/>
  </r>
  <r>
    <x v="2278"/>
    <x v="114"/>
    <x v="278"/>
    <x v="10363"/>
    <n v="600"/>
    <m/>
    <n v="-600"/>
    <x v="98"/>
  </r>
  <r>
    <x v="2278"/>
    <x v="123"/>
    <x v="277"/>
    <x v="10364"/>
    <n v="20000"/>
    <m/>
    <n v="-20000"/>
    <x v="98"/>
  </r>
  <r>
    <x v="2278"/>
    <x v="4"/>
    <x v="4"/>
    <x v="8114"/>
    <n v="5000"/>
    <m/>
    <n v="-5000"/>
    <x v="98"/>
  </r>
  <r>
    <x v="2278"/>
    <x v="121"/>
    <x v="474"/>
    <x v="233"/>
    <n v="1100"/>
    <m/>
    <n v="-1100"/>
    <x v="98"/>
  </r>
  <r>
    <x v="2278"/>
    <x v="114"/>
    <x v="278"/>
    <x v="1790"/>
    <n v="700"/>
    <m/>
    <n v="-700"/>
    <x v="98"/>
  </r>
  <r>
    <x v="2278"/>
    <x v="114"/>
    <x v="278"/>
    <x v="10365"/>
    <n v="34140"/>
    <m/>
    <n v="-34140"/>
    <x v="98"/>
  </r>
  <r>
    <x v="2278"/>
    <x v="117"/>
    <x v="278"/>
    <x v="10366"/>
    <n v="145000"/>
    <m/>
    <n v="-145000"/>
    <x v="98"/>
  </r>
  <r>
    <x v="2283"/>
    <x v="118"/>
    <x v="742"/>
    <x v="10367"/>
    <n v="150000"/>
    <m/>
    <n v="-150000"/>
    <x v="98"/>
  </r>
  <r>
    <x v="2283"/>
    <x v="118"/>
    <x v="742"/>
    <x v="10368"/>
    <n v="115000"/>
    <m/>
    <n v="-115000"/>
    <x v="98"/>
  </r>
  <r>
    <x v="2283"/>
    <x v="117"/>
    <x v="612"/>
    <x v="10369"/>
    <n v="214000"/>
    <m/>
    <n v="-214000"/>
    <x v="98"/>
  </r>
  <r>
    <x v="2283"/>
    <x v="117"/>
    <x v="285"/>
    <x v="7068"/>
    <n v="1000"/>
    <m/>
    <n v="-1000"/>
    <x v="98"/>
  </r>
  <r>
    <x v="2279"/>
    <x v="4"/>
    <x v="4"/>
    <x v="8114"/>
    <n v="6000"/>
    <m/>
    <n v="-6000"/>
    <x v="98"/>
  </r>
  <r>
    <x v="2279"/>
    <x v="4"/>
    <x v="4"/>
    <x v="10370"/>
    <n v="3000"/>
    <m/>
    <n v="-3000"/>
    <x v="98"/>
  </r>
  <r>
    <x v="2279"/>
    <x v="116"/>
    <x v="278"/>
    <x v="10371"/>
    <n v="16000"/>
    <m/>
    <n v="-16000"/>
    <x v="98"/>
  </r>
  <r>
    <x v="2279"/>
    <x v="116"/>
    <x v="278"/>
    <x v="10372"/>
    <n v="9000"/>
    <m/>
    <n v="-9000"/>
    <x v="98"/>
  </r>
  <r>
    <x v="2279"/>
    <x v="1"/>
    <x v="859"/>
    <x v="10373"/>
    <n v="4000"/>
    <m/>
    <n v="-4000"/>
    <x v="98"/>
  </r>
  <r>
    <x v="2279"/>
    <x v="1"/>
    <x v="278"/>
    <x v="10374"/>
    <n v="5000"/>
    <m/>
    <n v="-5000"/>
    <x v="98"/>
  </r>
  <r>
    <x v="2279"/>
    <x v="98"/>
    <x v="278"/>
    <x v="10375"/>
    <n v="105000"/>
    <m/>
    <n v="-105000"/>
    <x v="98"/>
  </r>
  <r>
    <x v="2279"/>
    <x v="98"/>
    <x v="849"/>
    <x v="10376"/>
    <n v="100000"/>
    <m/>
    <n v="-100000"/>
    <x v="98"/>
  </r>
  <r>
    <x v="2279"/>
    <x v="79"/>
    <x v="638"/>
    <x v="10377"/>
    <n v="1000000"/>
    <m/>
    <n v="-1000000"/>
    <x v="98"/>
  </r>
  <r>
    <x v="2279"/>
    <x v="115"/>
    <x v="278"/>
    <x v="10330"/>
    <n v="100000"/>
    <m/>
    <n v="-100000"/>
    <x v="98"/>
  </r>
  <r>
    <x v="2279"/>
    <x v="117"/>
    <x v="474"/>
    <x v="233"/>
    <n v="1500"/>
    <m/>
    <n v="-1500"/>
    <x v="98"/>
  </r>
  <r>
    <x v="2279"/>
    <x v="100"/>
    <x v="607"/>
    <x v="10203"/>
    <n v="1000000"/>
    <m/>
    <n v="-1000000"/>
    <x v="98"/>
  </r>
  <r>
    <x v="2284"/>
    <x v="65"/>
    <x v="474"/>
    <x v="233"/>
    <n v="1500"/>
    <m/>
    <n v="-1500"/>
    <x v="98"/>
  </r>
  <r>
    <x v="2284"/>
    <x v="4"/>
    <x v="4"/>
    <x v="8114"/>
    <n v="6000"/>
    <m/>
    <n v="-6000"/>
    <x v="98"/>
  </r>
  <r>
    <x v="2284"/>
    <x v="117"/>
    <x v="285"/>
    <x v="10378"/>
    <n v="500"/>
    <m/>
    <n v="-500"/>
    <x v="98"/>
  </r>
  <r>
    <x v="2284"/>
    <x v="114"/>
    <x v="278"/>
    <x v="10379"/>
    <n v="85500"/>
    <m/>
    <n v="-85500"/>
    <x v="98"/>
  </r>
  <r>
    <x v="2284"/>
    <x v="117"/>
    <x v="278"/>
    <x v="10379"/>
    <n v="83500"/>
    <m/>
    <n v="-83500"/>
    <x v="98"/>
  </r>
  <r>
    <x v="2284"/>
    <x v="100"/>
    <x v="278"/>
    <x v="10379"/>
    <n v="83500"/>
    <m/>
    <n v="-83500"/>
    <x v="98"/>
  </r>
  <r>
    <x v="2284"/>
    <x v="98"/>
    <x v="314"/>
    <x v="10380"/>
    <n v="50000"/>
    <m/>
    <n v="-50000"/>
    <x v="98"/>
  </r>
  <r>
    <x v="2284"/>
    <x v="117"/>
    <x v="278"/>
    <x v="10381"/>
    <n v="85000"/>
    <m/>
    <n v="-85000"/>
    <x v="98"/>
  </r>
  <r>
    <x v="2284"/>
    <x v="117"/>
    <x v="2"/>
    <x v="10382"/>
    <n v="75000"/>
    <m/>
    <n v="-75000"/>
    <x v="98"/>
  </r>
  <r>
    <x v="2284"/>
    <x v="16"/>
    <x v="278"/>
    <x v="10383"/>
    <n v="21674"/>
    <m/>
    <n v="-21674"/>
    <x v="98"/>
  </r>
  <r>
    <x v="2284"/>
    <x v="3"/>
    <x v="278"/>
    <x v="10383"/>
    <n v="20000"/>
    <m/>
    <n v="-20000"/>
    <x v="98"/>
  </r>
  <r>
    <x v="2284"/>
    <x v="98"/>
    <x v="278"/>
    <x v="10383"/>
    <n v="20000"/>
    <m/>
    <n v="-20000"/>
    <x v="98"/>
  </r>
  <r>
    <x v="2284"/>
    <x v="94"/>
    <x v="860"/>
    <x v="10384"/>
    <n v="90000"/>
    <m/>
    <n v="-90000"/>
    <x v="98"/>
  </r>
  <r>
    <x v="2284"/>
    <x v="4"/>
    <x v="4"/>
    <x v="10385"/>
    <n v="80000"/>
    <m/>
    <n v="-80000"/>
    <x v="98"/>
  </r>
  <r>
    <x v="2285"/>
    <x v="73"/>
    <x v="338"/>
    <x v="10386"/>
    <n v="235000"/>
    <m/>
    <n v="-235000"/>
    <x v="98"/>
  </r>
  <r>
    <x v="2285"/>
    <x v="115"/>
    <x v="278"/>
    <x v="10387"/>
    <n v="50000"/>
    <m/>
    <n v="-50000"/>
    <x v="98"/>
  </r>
  <r>
    <x v="2285"/>
    <x v="98"/>
    <x v="849"/>
    <x v="10388"/>
    <n v="54750"/>
    <m/>
    <n v="-54750"/>
    <x v="98"/>
  </r>
  <r>
    <x v="2285"/>
    <x v="121"/>
    <x v="2"/>
    <x v="10389"/>
    <n v="20000"/>
    <m/>
    <n v="-20000"/>
    <x v="98"/>
  </r>
  <r>
    <x v="2285"/>
    <x v="100"/>
    <x v="861"/>
    <x v="10390"/>
    <n v="25000"/>
    <m/>
    <n v="-25000"/>
    <x v="98"/>
  </r>
  <r>
    <x v="2286"/>
    <x v="117"/>
    <x v="757"/>
    <x v="10391"/>
    <n v="100000"/>
    <m/>
    <n v="-100000"/>
    <x v="98"/>
  </r>
  <r>
    <x v="2286"/>
    <x v="4"/>
    <x v="4"/>
    <x v="8114"/>
    <n v="3000"/>
    <m/>
    <n v="-3000"/>
    <x v="98"/>
  </r>
  <r>
    <x v="2287"/>
    <x v="114"/>
    <x v="278"/>
    <x v="10392"/>
    <n v="38180"/>
    <m/>
    <n v="-38180"/>
    <x v="98"/>
  </r>
  <r>
    <x v="2287"/>
    <x v="114"/>
    <x v="474"/>
    <x v="233"/>
    <n v="3300"/>
    <m/>
    <n v="-3300"/>
    <x v="98"/>
  </r>
  <r>
    <x v="2287"/>
    <x v="114"/>
    <x v="278"/>
    <x v="9034"/>
    <n v="600"/>
    <m/>
    <n v="-600"/>
    <x v="98"/>
  </r>
  <r>
    <x v="2287"/>
    <x v="4"/>
    <x v="4"/>
    <x v="8114"/>
    <n v="7000"/>
    <m/>
    <n v="-7000"/>
    <x v="98"/>
  </r>
  <r>
    <x v="2287"/>
    <x v="104"/>
    <x v="278"/>
    <x v="10393"/>
    <n v="1750"/>
    <m/>
    <n v="-1750"/>
    <x v="98"/>
  </r>
  <r>
    <x v="2287"/>
    <x v="116"/>
    <x v="474"/>
    <x v="233"/>
    <n v="1100"/>
    <m/>
    <n v="-1100"/>
    <x v="98"/>
  </r>
  <r>
    <x v="2287"/>
    <x v="114"/>
    <x v="474"/>
    <x v="233"/>
    <n v="1000"/>
    <m/>
    <n v="-1000"/>
    <x v="98"/>
  </r>
  <r>
    <x v="2287"/>
    <x v="117"/>
    <x v="862"/>
    <x v="10394"/>
    <n v="2600"/>
    <m/>
    <n v="-2600"/>
    <x v="98"/>
  </r>
  <r>
    <x v="2287"/>
    <x v="7"/>
    <x v="27"/>
    <x v="5204"/>
    <n v="3120"/>
    <m/>
    <n v="-3120"/>
    <x v="98"/>
  </r>
  <r>
    <x v="2287"/>
    <x v="4"/>
    <x v="27"/>
    <x v="5204"/>
    <n v="8595"/>
    <m/>
    <n v="-8595"/>
    <x v="98"/>
  </r>
  <r>
    <x v="2287"/>
    <x v="94"/>
    <x v="2"/>
    <x v="3557"/>
    <n v="2630"/>
    <m/>
    <n v="-2630"/>
    <x v="98"/>
  </r>
  <r>
    <x v="2287"/>
    <x v="118"/>
    <x v="278"/>
    <x v="10395"/>
    <n v="136000"/>
    <m/>
    <n v="-136000"/>
    <x v="98"/>
  </r>
  <r>
    <x v="2288"/>
    <x v="23"/>
    <x v="278"/>
    <x v="10396"/>
    <n v="80000"/>
    <m/>
    <n v="-80000"/>
    <x v="98"/>
  </r>
  <r>
    <x v="2288"/>
    <x v="115"/>
    <x v="863"/>
    <x v="10397"/>
    <n v="1000000"/>
    <m/>
    <n v="-1000000"/>
    <x v="98"/>
  </r>
  <r>
    <x v="2288"/>
    <x v="117"/>
    <x v="864"/>
    <x v="10398"/>
    <n v="760000"/>
    <m/>
    <n v="-760000"/>
    <x v="98"/>
  </r>
  <r>
    <x v="2288"/>
    <x v="117"/>
    <x v="474"/>
    <x v="233"/>
    <n v="500"/>
    <m/>
    <n v="-500"/>
    <x v="98"/>
  </r>
  <r>
    <x v="2288"/>
    <x v="4"/>
    <x v="4"/>
    <x v="10399"/>
    <n v="3500"/>
    <m/>
    <n v="-3500"/>
    <x v="98"/>
  </r>
  <r>
    <x v="2288"/>
    <x v="91"/>
    <x v="821"/>
    <x v="10400"/>
    <n v="400000"/>
    <m/>
    <n v="-400000"/>
    <x v="98"/>
  </r>
  <r>
    <x v="2288"/>
    <x v="99"/>
    <x v="278"/>
    <x v="10401"/>
    <n v="9500"/>
    <m/>
    <n v="-9500"/>
    <x v="98"/>
  </r>
  <r>
    <x v="2288"/>
    <x v="116"/>
    <x v="474"/>
    <x v="10402"/>
    <n v="3000"/>
    <m/>
    <n v="-3000"/>
    <x v="98"/>
  </r>
  <r>
    <x v="2288"/>
    <x v="117"/>
    <x v="285"/>
    <x v="7068"/>
    <n v="1500"/>
    <m/>
    <n v="-1500"/>
    <x v="98"/>
  </r>
  <r>
    <x v="2288"/>
    <x v="114"/>
    <x v="474"/>
    <x v="8211"/>
    <n v="600"/>
    <m/>
    <n v="-600"/>
    <x v="98"/>
  </r>
  <r>
    <x v="2288"/>
    <x v="114"/>
    <x v="474"/>
    <x v="233"/>
    <n v="500"/>
    <m/>
    <n v="-500"/>
    <x v="98"/>
  </r>
  <r>
    <x v="2288"/>
    <x v="114"/>
    <x v="474"/>
    <x v="233"/>
    <n v="5500"/>
    <m/>
    <n v="-5500"/>
    <x v="98"/>
  </r>
  <r>
    <x v="2288"/>
    <x v="121"/>
    <x v="474"/>
    <x v="233"/>
    <n v="1800"/>
    <m/>
    <n v="-1800"/>
    <x v="98"/>
  </r>
  <r>
    <x v="2288"/>
    <x v="115"/>
    <x v="278"/>
    <x v="10403"/>
    <n v="25000"/>
    <m/>
    <n v="-25000"/>
    <x v="98"/>
  </r>
  <r>
    <x v="2289"/>
    <x v="79"/>
    <x v="278"/>
    <x v="10404"/>
    <n v="500"/>
    <m/>
    <n v="-500"/>
    <x v="98"/>
  </r>
  <r>
    <x v="2289"/>
    <x v="61"/>
    <x v="278"/>
    <x v="1241"/>
    <n v="700"/>
    <m/>
    <n v="-700"/>
    <x v="98"/>
  </r>
  <r>
    <x v="2289"/>
    <x v="114"/>
    <x v="278"/>
    <x v="10405"/>
    <n v="1450"/>
    <m/>
    <n v="-1450"/>
    <x v="98"/>
  </r>
  <r>
    <x v="2289"/>
    <x v="4"/>
    <x v="4"/>
    <x v="10399"/>
    <n v="4000"/>
    <m/>
    <n v="-4000"/>
    <x v="98"/>
  </r>
  <r>
    <x v="2289"/>
    <x v="4"/>
    <x v="516"/>
    <x v="10406"/>
    <n v="5330"/>
    <m/>
    <n v="-5330"/>
    <x v="98"/>
  </r>
  <r>
    <x v="2289"/>
    <x v="116"/>
    <x v="642"/>
    <x v="10407"/>
    <n v="50000"/>
    <m/>
    <n v="-50000"/>
    <x v="98"/>
  </r>
  <r>
    <x v="2289"/>
    <x v="117"/>
    <x v="285"/>
    <x v="7872"/>
    <n v="350"/>
    <m/>
    <n v="-350"/>
    <x v="98"/>
  </r>
  <r>
    <x v="2289"/>
    <x v="4"/>
    <x v="2"/>
    <x v="10408"/>
    <n v="1500"/>
    <m/>
    <n v="-1500"/>
    <x v="98"/>
  </r>
  <r>
    <x v="2289"/>
    <x v="116"/>
    <x v="474"/>
    <x v="233"/>
    <n v="1000"/>
    <m/>
    <n v="-1000"/>
    <x v="98"/>
  </r>
  <r>
    <x v="2290"/>
    <x v="98"/>
    <x v="865"/>
    <x v="10409"/>
    <n v="100000"/>
    <m/>
    <n v="-100000"/>
    <x v="98"/>
  </r>
  <r>
    <x v="2290"/>
    <x v="100"/>
    <x v="474"/>
    <x v="233"/>
    <n v="1000"/>
    <m/>
    <n v="-1000"/>
    <x v="98"/>
  </r>
  <r>
    <x v="2290"/>
    <x v="100"/>
    <x v="278"/>
    <x v="10410"/>
    <n v="15000"/>
    <m/>
    <n v="-15000"/>
    <x v="98"/>
  </r>
  <r>
    <x v="2290"/>
    <x v="37"/>
    <x v="866"/>
    <x v="898"/>
    <n v="40000"/>
    <m/>
    <n v="-40000"/>
    <x v="98"/>
  </r>
  <r>
    <x v="2290"/>
    <x v="114"/>
    <x v="474"/>
    <x v="233"/>
    <n v="2000"/>
    <m/>
    <n v="-2000"/>
    <x v="98"/>
  </r>
  <r>
    <x v="2290"/>
    <x v="111"/>
    <x v="145"/>
    <x v="10411"/>
    <n v="7360"/>
    <m/>
    <n v="-7360"/>
    <x v="98"/>
  </r>
  <r>
    <x v="2290"/>
    <x v="61"/>
    <x v="145"/>
    <x v="10411"/>
    <n v="13000"/>
    <m/>
    <n v="-13000"/>
    <x v="98"/>
  </r>
  <r>
    <x v="2290"/>
    <x v="65"/>
    <x v="145"/>
    <x v="10411"/>
    <n v="5000"/>
    <m/>
    <n v="-5000"/>
    <x v="98"/>
  </r>
  <r>
    <x v="2290"/>
    <x v="100"/>
    <x v="145"/>
    <x v="10411"/>
    <n v="23956"/>
    <m/>
    <n v="-23956"/>
    <x v="98"/>
  </r>
  <r>
    <x v="2290"/>
    <x v="73"/>
    <x v="145"/>
    <x v="10411"/>
    <n v="3412"/>
    <m/>
    <n v="-3412"/>
    <x v="98"/>
  </r>
  <r>
    <x v="2290"/>
    <x v="114"/>
    <x v="145"/>
    <x v="10411"/>
    <n v="1604"/>
    <m/>
    <n v="-1604"/>
    <x v="98"/>
  </r>
  <r>
    <x v="2290"/>
    <x v="105"/>
    <x v="145"/>
    <x v="10411"/>
    <n v="24817"/>
    <m/>
    <n v="-24817"/>
    <x v="98"/>
  </r>
  <r>
    <x v="2290"/>
    <x v="121"/>
    <x v="145"/>
    <x v="10411"/>
    <n v="58770"/>
    <m/>
    <n v="-58770"/>
    <x v="98"/>
  </r>
  <r>
    <x v="2290"/>
    <x v="117"/>
    <x v="145"/>
    <x v="10411"/>
    <n v="45496"/>
    <m/>
    <n v="-45496"/>
    <x v="98"/>
  </r>
  <r>
    <x v="2290"/>
    <x v="115"/>
    <x v="145"/>
    <x v="10411"/>
    <n v="216585"/>
    <m/>
    <n v="-216585"/>
    <x v="98"/>
  </r>
  <r>
    <x v="2290"/>
    <x v="4"/>
    <x v="867"/>
    <x v="10412"/>
    <n v="10000"/>
    <m/>
    <n v="-10000"/>
    <x v="98"/>
  </r>
  <r>
    <x v="2290"/>
    <x v="116"/>
    <x v="2"/>
    <x v="10413"/>
    <n v="50000"/>
    <m/>
    <n v="-50000"/>
    <x v="98"/>
  </r>
  <r>
    <x v="2290"/>
    <x v="109"/>
    <x v="2"/>
    <x v="10414"/>
    <n v="5000"/>
    <m/>
    <n v="-5000"/>
    <x v="98"/>
  </r>
  <r>
    <x v="2290"/>
    <x v="116"/>
    <x v="2"/>
    <x v="10415"/>
    <n v="5000"/>
    <m/>
    <n v="-5000"/>
    <x v="98"/>
  </r>
  <r>
    <x v="2290"/>
    <x v="1"/>
    <x v="2"/>
    <x v="10416"/>
    <n v="5000"/>
    <m/>
    <n v="-5000"/>
    <x v="98"/>
  </r>
  <r>
    <x v="2290"/>
    <x v="16"/>
    <x v="2"/>
    <x v="10417"/>
    <n v="4120"/>
    <m/>
    <n v="-4120"/>
    <x v="98"/>
  </r>
  <r>
    <x v="2290"/>
    <x v="91"/>
    <x v="2"/>
    <x v="10418"/>
    <n v="4000"/>
    <m/>
    <n v="-4000"/>
    <x v="98"/>
  </r>
  <r>
    <x v="2290"/>
    <x v="73"/>
    <x v="2"/>
    <x v="10419"/>
    <n v="2500"/>
    <m/>
    <n v="-2500"/>
    <x v="98"/>
  </r>
  <r>
    <x v="2291"/>
    <x v="116"/>
    <x v="314"/>
    <x v="898"/>
    <n v="20000"/>
    <m/>
    <n v="-20000"/>
    <x v="98"/>
  </r>
  <r>
    <x v="2291"/>
    <x v="23"/>
    <x v="390"/>
    <x v="10420"/>
    <n v="5500"/>
    <m/>
    <n v="-5500"/>
    <x v="98"/>
  </r>
  <r>
    <x v="2291"/>
    <x v="23"/>
    <x v="285"/>
    <x v="8883"/>
    <n v="500"/>
    <m/>
    <n v="-500"/>
    <x v="98"/>
  </r>
  <r>
    <x v="2291"/>
    <x v="4"/>
    <x v="4"/>
    <x v="10399"/>
    <n v="5000"/>
    <m/>
    <n v="-5000"/>
    <x v="98"/>
  </r>
  <r>
    <x v="2291"/>
    <x v="4"/>
    <x v="495"/>
    <x v="10421"/>
    <n v="40000"/>
    <m/>
    <n v="-40000"/>
    <x v="98"/>
  </r>
  <r>
    <x v="2291"/>
    <x v="116"/>
    <x v="474"/>
    <x v="233"/>
    <n v="2500"/>
    <m/>
    <n v="-2500"/>
    <x v="98"/>
  </r>
  <r>
    <x v="2291"/>
    <x v="114"/>
    <x v="474"/>
    <x v="898"/>
    <n v="600"/>
    <m/>
    <n v="-600"/>
    <x v="98"/>
  </r>
  <r>
    <x v="2291"/>
    <x v="117"/>
    <x v="390"/>
    <x v="10422"/>
    <n v="4500"/>
    <m/>
    <n v="-4500"/>
    <x v="98"/>
  </r>
  <r>
    <x v="2291"/>
    <x v="121"/>
    <x v="474"/>
    <x v="8211"/>
    <n v="500"/>
    <m/>
    <n v="-500"/>
    <x v="98"/>
  </r>
  <r>
    <x v="2291"/>
    <x v="123"/>
    <x v="277"/>
    <x v="898"/>
    <n v="20000"/>
    <m/>
    <n v="-20000"/>
    <x v="98"/>
  </r>
  <r>
    <x v="2291"/>
    <x v="37"/>
    <x v="278"/>
    <x v="10423"/>
    <n v="1700"/>
    <m/>
    <n v="-1700"/>
    <x v="98"/>
  </r>
  <r>
    <x v="2291"/>
    <x v="115"/>
    <x v="390"/>
    <x v="10424"/>
    <n v="1300"/>
    <m/>
    <n v="-1300"/>
    <x v="98"/>
  </r>
  <r>
    <x v="2291"/>
    <x v="37"/>
    <x v="278"/>
    <x v="9034"/>
    <n v="1800"/>
    <m/>
    <n v="-1800"/>
    <x v="98"/>
  </r>
  <r>
    <x v="2291"/>
    <x v="100"/>
    <x v="861"/>
    <x v="10425"/>
    <n v="25000"/>
    <m/>
    <n v="-25000"/>
    <x v="98"/>
  </r>
  <r>
    <x v="2291"/>
    <x v="114"/>
    <x v="278"/>
    <x v="10426"/>
    <n v="17000"/>
    <m/>
    <n v="-17000"/>
    <x v="98"/>
  </r>
  <r>
    <x v="2292"/>
    <x v="121"/>
    <x v="474"/>
    <x v="10427"/>
    <n v="1000"/>
    <m/>
    <n v="-1000"/>
    <x v="98"/>
  </r>
  <r>
    <x v="2292"/>
    <x v="100"/>
    <x v="2"/>
    <x v="8173"/>
    <n v="1300"/>
    <m/>
    <n v="-1300"/>
    <x v="98"/>
  </r>
  <r>
    <x v="2292"/>
    <x v="73"/>
    <x v="278"/>
    <x v="10428"/>
    <n v="6000"/>
    <m/>
    <n v="-6000"/>
    <x v="98"/>
  </r>
  <r>
    <x v="2292"/>
    <x v="121"/>
    <x v="278"/>
    <x v="9496"/>
    <n v="1000"/>
    <m/>
    <n v="-1000"/>
    <x v="98"/>
  </r>
  <r>
    <x v="2292"/>
    <x v="109"/>
    <x v="868"/>
    <x v="10429"/>
    <n v="20000"/>
    <m/>
    <n v="-20000"/>
    <x v="98"/>
  </r>
  <r>
    <x v="2292"/>
    <x v="121"/>
    <x v="278"/>
    <x v="9642"/>
    <n v="2755"/>
    <m/>
    <n v="-2755"/>
    <x v="98"/>
  </r>
  <r>
    <x v="2292"/>
    <x v="4"/>
    <x v="285"/>
    <x v="10430"/>
    <n v="1000"/>
    <m/>
    <n v="-1000"/>
    <x v="98"/>
  </r>
  <r>
    <x v="2292"/>
    <x v="73"/>
    <x v="474"/>
    <x v="898"/>
    <n v="2900"/>
    <m/>
    <n v="-2900"/>
    <x v="98"/>
  </r>
  <r>
    <x v="2292"/>
    <x v="121"/>
    <x v="474"/>
    <x v="898"/>
    <n v="500"/>
    <m/>
    <n v="-500"/>
    <x v="98"/>
  </r>
  <r>
    <x v="2292"/>
    <x v="7"/>
    <x v="27"/>
    <x v="5198"/>
    <n v="123946"/>
    <m/>
    <n v="-123946"/>
    <x v="98"/>
  </r>
  <r>
    <x v="2292"/>
    <x v="4"/>
    <x v="27"/>
    <x v="5198"/>
    <n v="77157"/>
    <m/>
    <n v="-77157"/>
    <x v="98"/>
  </r>
  <r>
    <x v="2292"/>
    <x v="123"/>
    <x v="285"/>
    <x v="10431"/>
    <n v="1340"/>
    <m/>
    <n v="-1340"/>
    <x v="98"/>
  </r>
  <r>
    <x v="2292"/>
    <x v="121"/>
    <x v="278"/>
    <x v="10432"/>
    <n v="1000"/>
    <m/>
    <n v="-1000"/>
    <x v="98"/>
  </r>
  <r>
    <x v="2292"/>
    <x v="4"/>
    <x v="2"/>
    <x v="10433"/>
    <n v="400"/>
    <m/>
    <n v="-400"/>
    <x v="98"/>
  </r>
  <r>
    <x v="2292"/>
    <x v="114"/>
    <x v="2"/>
    <x v="3557"/>
    <n v="3370"/>
    <m/>
    <n v="-3370"/>
    <x v="98"/>
  </r>
  <r>
    <x v="2292"/>
    <x v="117"/>
    <x v="644"/>
    <x v="10434"/>
    <n v="1147000"/>
    <m/>
    <n v="-1147000"/>
    <x v="98"/>
  </r>
  <r>
    <x v="2292"/>
    <x v="98"/>
    <x v="278"/>
    <x v="10375"/>
    <n v="105000"/>
    <m/>
    <n v="-105000"/>
    <x v="98"/>
  </r>
  <r>
    <x v="2292"/>
    <x v="115"/>
    <x v="11"/>
    <x v="10435"/>
    <n v="300000"/>
    <m/>
    <n v="-300000"/>
    <x v="98"/>
  </r>
  <r>
    <x v="2292"/>
    <x v="115"/>
    <x v="278"/>
    <x v="10436"/>
    <n v="25000"/>
    <m/>
    <n v="-25000"/>
    <x v="98"/>
  </r>
  <r>
    <x v="2293"/>
    <x v="121"/>
    <x v="697"/>
    <x v="10437"/>
    <n v="375000"/>
    <m/>
    <n v="-375000"/>
    <x v="98"/>
  </r>
  <r>
    <x v="2293"/>
    <x v="117"/>
    <x v="852"/>
    <x v="10438"/>
    <n v="4598964"/>
    <m/>
    <n v="-4598964"/>
    <x v="98"/>
  </r>
  <r>
    <x v="2294"/>
    <x v="4"/>
    <x v="4"/>
    <x v="7512"/>
    <n v="5000"/>
    <m/>
    <n v="-5000"/>
    <x v="98"/>
  </r>
  <r>
    <x v="2294"/>
    <x v="121"/>
    <x v="474"/>
    <x v="233"/>
    <n v="1800"/>
    <m/>
    <n v="-1800"/>
    <x v="98"/>
  </r>
  <r>
    <x v="2294"/>
    <x v="1"/>
    <x v="2"/>
    <x v="10439"/>
    <n v="2000"/>
    <m/>
    <n v="-2000"/>
    <x v="98"/>
  </r>
  <r>
    <x v="2294"/>
    <x v="116"/>
    <x v="314"/>
    <x v="10440"/>
    <n v="30000"/>
    <m/>
    <n v="-30000"/>
    <x v="98"/>
  </r>
  <r>
    <x v="2294"/>
    <x v="114"/>
    <x v="660"/>
    <x v="10441"/>
    <n v="400000"/>
    <m/>
    <n v="-400000"/>
    <x v="98"/>
  </r>
  <r>
    <x v="2294"/>
    <x v="121"/>
    <x v="278"/>
    <x v="10442"/>
    <n v="1750"/>
    <m/>
    <n v="-1750"/>
    <x v="98"/>
  </r>
  <r>
    <x v="2294"/>
    <x v="114"/>
    <x v="869"/>
    <x v="10443"/>
    <n v="220000"/>
    <m/>
    <n v="-220000"/>
    <x v="98"/>
  </r>
  <r>
    <x v="2294"/>
    <x v="121"/>
    <x v="278"/>
    <x v="10444"/>
    <n v="117500"/>
    <m/>
    <n v="-117500"/>
    <x v="98"/>
  </r>
  <r>
    <x v="2294"/>
    <x v="91"/>
    <x v="474"/>
    <x v="10445"/>
    <n v="1500"/>
    <m/>
    <n v="-1500"/>
    <x v="98"/>
  </r>
  <r>
    <x v="2294"/>
    <x v="91"/>
    <x v="278"/>
    <x v="10446"/>
    <n v="340"/>
    <m/>
    <n v="-340"/>
    <x v="98"/>
  </r>
  <r>
    <x v="2294"/>
    <x v="114"/>
    <x v="474"/>
    <x v="233"/>
    <n v="1500"/>
    <m/>
    <n v="-1500"/>
    <x v="98"/>
  </r>
  <r>
    <x v="2295"/>
    <x v="100"/>
    <x v="278"/>
    <x v="10447"/>
    <n v="34000"/>
    <m/>
    <n v="-34000"/>
    <x v="98"/>
  </r>
  <r>
    <x v="2295"/>
    <x v="4"/>
    <x v="285"/>
    <x v="10430"/>
    <n v="3000"/>
    <m/>
    <n v="-3000"/>
    <x v="98"/>
  </r>
  <r>
    <x v="2295"/>
    <x v="4"/>
    <x v="4"/>
    <x v="7512"/>
    <n v="4000"/>
    <m/>
    <n v="-4000"/>
    <x v="98"/>
  </r>
  <r>
    <x v="2295"/>
    <x v="92"/>
    <x v="278"/>
    <x v="10448"/>
    <n v="3200"/>
    <m/>
    <n v="-3200"/>
    <x v="98"/>
  </r>
  <r>
    <x v="2295"/>
    <x v="117"/>
    <x v="278"/>
    <x v="10449"/>
    <n v="7830"/>
    <m/>
    <n v="-7830"/>
    <x v="98"/>
  </r>
  <r>
    <x v="2295"/>
    <x v="100"/>
    <x v="474"/>
    <x v="898"/>
    <n v="2000"/>
    <m/>
    <n v="-2000"/>
    <x v="98"/>
  </r>
  <r>
    <x v="2295"/>
    <x v="116"/>
    <x v="474"/>
    <x v="898"/>
    <n v="2000"/>
    <m/>
    <n v="-2000"/>
    <x v="98"/>
  </r>
  <r>
    <x v="2295"/>
    <x v="121"/>
    <x v="474"/>
    <x v="898"/>
    <n v="2000"/>
    <m/>
    <n v="-2000"/>
    <x v="98"/>
  </r>
  <r>
    <x v="2295"/>
    <x v="23"/>
    <x v="2"/>
    <x v="10450"/>
    <n v="68000"/>
    <m/>
    <n v="-68000"/>
    <x v="98"/>
  </r>
  <r>
    <x v="2295"/>
    <x v="23"/>
    <x v="2"/>
    <x v="10451"/>
    <n v="18000"/>
    <m/>
    <n v="-18000"/>
    <x v="98"/>
  </r>
  <r>
    <x v="2295"/>
    <x v="23"/>
    <x v="695"/>
    <x v="10452"/>
    <n v="6000"/>
    <m/>
    <n v="-6000"/>
    <x v="98"/>
  </r>
  <r>
    <x v="2295"/>
    <x v="79"/>
    <x v="278"/>
    <x v="10453"/>
    <n v="180"/>
    <m/>
    <n v="-180"/>
    <x v="98"/>
  </r>
  <r>
    <x v="2295"/>
    <x v="65"/>
    <x v="2"/>
    <x v="10454"/>
    <n v="2000"/>
    <m/>
    <n v="-2000"/>
    <x v="98"/>
  </r>
  <r>
    <x v="2295"/>
    <x v="100"/>
    <x v="2"/>
    <x v="10455"/>
    <n v="2200"/>
    <m/>
    <n v="-2200"/>
    <x v="98"/>
  </r>
  <r>
    <x v="2295"/>
    <x v="4"/>
    <x v="2"/>
    <x v="10456"/>
    <n v="1950"/>
    <m/>
    <n v="-1950"/>
    <x v="98"/>
  </r>
  <r>
    <x v="2295"/>
    <x v="37"/>
    <x v="866"/>
    <x v="898"/>
    <n v="20000"/>
    <m/>
    <n v="-20000"/>
    <x v="98"/>
  </r>
  <r>
    <x v="2295"/>
    <x v="114"/>
    <x v="644"/>
    <x v="10457"/>
    <n v="600000"/>
    <m/>
    <n v="-600000"/>
    <x v="98"/>
  </r>
  <r>
    <x v="2295"/>
    <x v="100"/>
    <x v="855"/>
    <x v="10458"/>
    <n v="420000"/>
    <m/>
    <n v="-420000"/>
    <x v="98"/>
  </r>
  <r>
    <x v="2296"/>
    <x v="121"/>
    <x v="474"/>
    <x v="898"/>
    <n v="3000"/>
    <m/>
    <n v="-3000"/>
    <x v="98"/>
  </r>
  <r>
    <x v="2296"/>
    <x v="100"/>
    <x v="474"/>
    <x v="898"/>
    <n v="1600"/>
    <m/>
    <n v="-1600"/>
    <x v="98"/>
  </r>
  <r>
    <x v="2296"/>
    <x v="4"/>
    <x v="4"/>
    <x v="7512"/>
    <n v="4000"/>
    <m/>
    <n v="-4000"/>
    <x v="98"/>
  </r>
  <r>
    <x v="2296"/>
    <x v="117"/>
    <x v="474"/>
    <x v="233"/>
    <n v="1000"/>
    <m/>
    <n v="-1000"/>
    <x v="98"/>
  </r>
  <r>
    <x v="2296"/>
    <x v="114"/>
    <x v="474"/>
    <x v="233"/>
    <n v="1400"/>
    <m/>
    <n v="-1400"/>
    <x v="98"/>
  </r>
  <r>
    <x v="2296"/>
    <x v="115"/>
    <x v="278"/>
    <x v="10436"/>
    <n v="25000"/>
    <m/>
    <n v="-25000"/>
    <x v="98"/>
  </r>
  <r>
    <x v="2296"/>
    <x v="121"/>
    <x v="278"/>
    <x v="10459"/>
    <n v="16000"/>
    <m/>
    <n v="-16000"/>
    <x v="98"/>
  </r>
  <r>
    <x v="2296"/>
    <x v="115"/>
    <x v="278"/>
    <x v="10460"/>
    <n v="10750"/>
    <m/>
    <n v="-10750"/>
    <x v="98"/>
  </r>
  <r>
    <x v="2297"/>
    <x v="4"/>
    <x v="4"/>
    <x v="7512"/>
    <n v="1500"/>
    <m/>
    <n v="-1500"/>
    <x v="98"/>
  </r>
  <r>
    <x v="2297"/>
    <x v="73"/>
    <x v="78"/>
    <x v="10461"/>
    <n v="1000000"/>
    <m/>
    <n v="-1000000"/>
    <x v="98"/>
  </r>
  <r>
    <x v="2297"/>
    <x v="117"/>
    <x v="278"/>
    <x v="10462"/>
    <n v="20250"/>
    <m/>
    <n v="-20250"/>
    <x v="98"/>
  </r>
  <r>
    <x v="2297"/>
    <x v="121"/>
    <x v="697"/>
    <x v="10437"/>
    <n v="100000"/>
    <m/>
    <n v="-100000"/>
    <x v="98"/>
  </r>
  <r>
    <x v="2297"/>
    <x v="115"/>
    <x v="870"/>
    <x v="10463"/>
    <n v="207000"/>
    <m/>
    <n v="-207000"/>
    <x v="98"/>
  </r>
  <r>
    <x v="2297"/>
    <x v="115"/>
    <x v="647"/>
    <x v="10464"/>
    <n v="45000"/>
    <m/>
    <n v="-45000"/>
    <x v="98"/>
  </r>
  <r>
    <x v="2297"/>
    <x v="91"/>
    <x v="278"/>
    <x v="10465"/>
    <n v="8800"/>
    <m/>
    <n v="-8800"/>
    <x v="98"/>
  </r>
  <r>
    <x v="2297"/>
    <x v="121"/>
    <x v="278"/>
    <x v="10466"/>
    <n v="142000"/>
    <m/>
    <n v="-142000"/>
    <x v="98"/>
  </r>
  <r>
    <x v="2297"/>
    <x v="117"/>
    <x v="278"/>
    <x v="10467"/>
    <n v="20000"/>
    <m/>
    <n v="-20000"/>
    <x v="98"/>
  </r>
  <r>
    <x v="2297"/>
    <x v="121"/>
    <x v="858"/>
    <x v="10468"/>
    <n v="100000"/>
    <m/>
    <n v="-100000"/>
    <x v="98"/>
  </r>
  <r>
    <x v="2298"/>
    <x v="114"/>
    <x v="278"/>
    <x v="10469"/>
    <n v="1740"/>
    <m/>
    <n v="-1740"/>
    <x v="98"/>
  </r>
  <r>
    <x v="2298"/>
    <x v="4"/>
    <x v="516"/>
    <x v="10470"/>
    <n v="2000"/>
    <m/>
    <n v="-2000"/>
    <x v="98"/>
  </r>
  <r>
    <x v="2298"/>
    <x v="121"/>
    <x v="278"/>
    <x v="10471"/>
    <n v="1860"/>
    <m/>
    <n v="-1860"/>
    <x v="98"/>
  </r>
  <r>
    <x v="2298"/>
    <x v="114"/>
    <x v="474"/>
    <x v="233"/>
    <n v="600"/>
    <m/>
    <n v="-600"/>
    <x v="98"/>
  </r>
  <r>
    <x v="2298"/>
    <x v="114"/>
    <x v="278"/>
    <x v="10472"/>
    <n v="2000"/>
    <m/>
    <n v="-2000"/>
    <x v="98"/>
  </r>
  <r>
    <x v="2298"/>
    <x v="115"/>
    <x v="338"/>
    <x v="10473"/>
    <n v="500000"/>
    <m/>
    <n v="-500000"/>
    <x v="98"/>
  </r>
  <r>
    <x v="2298"/>
    <x v="73"/>
    <x v="278"/>
    <x v="7883"/>
    <n v="13500"/>
    <m/>
    <n v="-13500"/>
    <x v="98"/>
  </r>
  <r>
    <x v="2277"/>
    <x v="1"/>
    <x v="261"/>
    <x v="10474"/>
    <n v="20525"/>
    <m/>
    <n v="-20525"/>
    <x v="98"/>
  </r>
  <r>
    <x v="2277"/>
    <x v="22"/>
    <x v="261"/>
    <x v="10474"/>
    <n v="35364"/>
    <m/>
    <n v="-35364"/>
    <x v="98"/>
  </r>
  <r>
    <x v="2277"/>
    <x v="23"/>
    <x v="261"/>
    <x v="10474"/>
    <n v="32760"/>
    <m/>
    <n v="-32760"/>
    <x v="98"/>
  </r>
  <r>
    <x v="2277"/>
    <x v="84"/>
    <x v="261"/>
    <x v="10474"/>
    <n v="264941"/>
    <m/>
    <n v="-264941"/>
    <x v="98"/>
  </r>
  <r>
    <x v="2277"/>
    <x v="98"/>
    <x v="261"/>
    <x v="10474"/>
    <n v="330188"/>
    <m/>
    <n v="-330188"/>
    <x v="98"/>
  </r>
  <r>
    <x v="2281"/>
    <x v="114"/>
    <x v="716"/>
    <x v="10475"/>
    <n v="200000"/>
    <m/>
    <n v="-200000"/>
    <x v="98"/>
  </r>
  <r>
    <x v="2286"/>
    <x v="114"/>
    <x v="871"/>
    <x v="10476"/>
    <n v="150000"/>
    <m/>
    <n v="-150000"/>
    <x v="98"/>
  </r>
  <r>
    <x v="2286"/>
    <x v="118"/>
    <x v="518"/>
    <x v="10477"/>
    <n v="50000"/>
    <m/>
    <n v="-50000"/>
    <x v="98"/>
  </r>
  <r>
    <x v="2286"/>
    <x v="23"/>
    <x v="518"/>
    <x v="10477"/>
    <n v="57000"/>
    <m/>
    <n v="-57000"/>
    <x v="98"/>
  </r>
  <r>
    <x v="2287"/>
    <x v="115"/>
    <x v="661"/>
    <x v="10478"/>
    <n v="940000"/>
    <m/>
    <n v="-940000"/>
    <x v="98"/>
  </r>
  <r>
    <x v="2280"/>
    <x v="22"/>
    <x v="97"/>
    <x v="10479"/>
    <m/>
    <n v="333522"/>
    <n v="333522"/>
    <x v="98"/>
  </r>
  <r>
    <x v="2280"/>
    <x v="22"/>
    <x v="97"/>
    <x v="10480"/>
    <m/>
    <n v="333522"/>
    <n v="333522"/>
    <x v="98"/>
  </r>
  <r>
    <x v="2280"/>
    <x v="23"/>
    <x v="97"/>
    <x v="10481"/>
    <m/>
    <n v="359992"/>
    <n v="359992"/>
    <x v="98"/>
  </r>
  <r>
    <x v="2280"/>
    <x v="91"/>
    <x v="97"/>
    <x v="10482"/>
    <n v="17000"/>
    <m/>
    <n v="-17000"/>
    <x v="98"/>
  </r>
  <r>
    <x v="2288"/>
    <x v="91"/>
    <x v="97"/>
    <x v="10483"/>
    <m/>
    <n v="1920212"/>
    <n v="1920212"/>
    <x v="98"/>
  </r>
  <r>
    <x v="2289"/>
    <x v="124"/>
    <x v="97"/>
    <x v="10484"/>
    <m/>
    <n v="50000"/>
    <n v="50000"/>
    <x v="98"/>
  </r>
  <r>
    <x v="2292"/>
    <x v="84"/>
    <x v="97"/>
    <x v="10485"/>
    <m/>
    <n v="825741"/>
    <n v="825741"/>
    <x v="98"/>
  </r>
  <r>
    <x v="2292"/>
    <x v="95"/>
    <x v="97"/>
    <x v="10486"/>
    <m/>
    <n v="1500000"/>
    <n v="1500000"/>
    <x v="98"/>
  </r>
  <r>
    <x v="2293"/>
    <x v="117"/>
    <x v="97"/>
    <x v="10487"/>
    <m/>
    <n v="4598964"/>
    <n v="4598964"/>
    <x v="98"/>
  </r>
  <r>
    <x v="2293"/>
    <x v="61"/>
    <x v="97"/>
    <x v="10488"/>
    <m/>
    <n v="2500000"/>
    <n v="2500000"/>
    <x v="98"/>
  </r>
  <r>
    <x v="2293"/>
    <x v="61"/>
    <x v="97"/>
    <x v="9851"/>
    <n v="25000"/>
    <m/>
    <n v="-25000"/>
    <x v="98"/>
  </r>
  <r>
    <x v="2295"/>
    <x v="23"/>
    <x v="97"/>
    <x v="10489"/>
    <m/>
    <n v="112000"/>
    <n v="112000"/>
    <x v="98"/>
  </r>
  <r>
    <x v="2299"/>
    <x v="4"/>
    <x v="43"/>
    <x v="10490"/>
    <n v="6000"/>
    <m/>
    <n v="-6000"/>
    <x v="117"/>
  </r>
  <r>
    <x v="2299"/>
    <x v="98"/>
    <x v="43"/>
    <x v="9857"/>
    <n v="50000"/>
    <m/>
    <n v="-50000"/>
    <x v="117"/>
  </r>
  <r>
    <x v="2299"/>
    <x v="3"/>
    <x v="43"/>
    <x v="6877"/>
    <n v="5000"/>
    <m/>
    <n v="-5000"/>
    <x v="117"/>
  </r>
  <r>
    <x v="2299"/>
    <x v="114"/>
    <x v="43"/>
    <x v="9225"/>
    <n v="50000"/>
    <m/>
    <n v="-50000"/>
    <x v="117"/>
  </r>
  <r>
    <x v="2299"/>
    <x v="4"/>
    <x v="43"/>
    <x v="9858"/>
    <n v="105000"/>
    <m/>
    <n v="-105000"/>
    <x v="117"/>
  </r>
  <r>
    <x v="2299"/>
    <x v="4"/>
    <x v="4"/>
    <x v="7512"/>
    <n v="6000"/>
    <m/>
    <n v="-6000"/>
    <x v="117"/>
  </r>
  <r>
    <x v="2299"/>
    <x v="4"/>
    <x v="516"/>
    <x v="10470"/>
    <n v="5330"/>
    <m/>
    <n v="-5330"/>
    <x v="117"/>
  </r>
  <r>
    <x v="2299"/>
    <x v="121"/>
    <x v="278"/>
    <x v="10491"/>
    <n v="1740"/>
    <m/>
    <n v="-1740"/>
    <x v="117"/>
  </r>
  <r>
    <x v="2299"/>
    <x v="91"/>
    <x v="278"/>
    <x v="10492"/>
    <n v="2250"/>
    <m/>
    <n v="-2250"/>
    <x v="117"/>
  </r>
  <r>
    <x v="2299"/>
    <x v="114"/>
    <x v="278"/>
    <x v="10493"/>
    <n v="1500"/>
    <m/>
    <n v="-1500"/>
    <x v="117"/>
  </r>
  <r>
    <x v="2299"/>
    <x v="123"/>
    <x v="285"/>
    <x v="10494"/>
    <n v="1100"/>
    <m/>
    <n v="-1100"/>
    <x v="117"/>
  </r>
  <r>
    <x v="2299"/>
    <x v="121"/>
    <x v="474"/>
    <x v="233"/>
    <n v="1800"/>
    <m/>
    <n v="-1800"/>
    <x v="117"/>
  </r>
  <r>
    <x v="2299"/>
    <x v="100"/>
    <x v="390"/>
    <x v="10495"/>
    <n v="6840"/>
    <m/>
    <n v="-6840"/>
    <x v="117"/>
  </r>
  <r>
    <x v="2299"/>
    <x v="7"/>
    <x v="27"/>
    <x v="5156"/>
    <n v="2060"/>
    <m/>
    <n v="-2060"/>
    <x v="117"/>
  </r>
  <r>
    <x v="2299"/>
    <x v="4"/>
    <x v="27"/>
    <x v="5156"/>
    <n v="2650"/>
    <m/>
    <n v="-2650"/>
    <x v="117"/>
  </r>
  <r>
    <x v="2299"/>
    <x v="116"/>
    <x v="518"/>
    <x v="898"/>
    <n v="30000"/>
    <m/>
    <n v="-30000"/>
    <x v="117"/>
  </r>
  <r>
    <x v="2299"/>
    <x v="4"/>
    <x v="330"/>
    <x v="10496"/>
    <n v="5000"/>
    <m/>
    <n v="-5000"/>
    <x v="117"/>
  </r>
  <r>
    <x v="2299"/>
    <x v="123"/>
    <x v="694"/>
    <x v="10497"/>
    <n v="9500"/>
    <m/>
    <n v="-9500"/>
    <x v="117"/>
  </r>
  <r>
    <x v="2299"/>
    <x v="114"/>
    <x v="278"/>
    <x v="10498"/>
    <n v="13830"/>
    <m/>
    <n v="-13830"/>
    <x v="117"/>
  </r>
  <r>
    <x v="2299"/>
    <x v="121"/>
    <x v="858"/>
    <x v="10499"/>
    <n v="75000"/>
    <m/>
    <n v="-75000"/>
    <x v="117"/>
  </r>
  <r>
    <x v="2299"/>
    <x v="114"/>
    <x v="474"/>
    <x v="233"/>
    <n v="3500"/>
    <m/>
    <n v="-3500"/>
    <x v="117"/>
  </r>
  <r>
    <x v="2299"/>
    <x v="23"/>
    <x v="278"/>
    <x v="10500"/>
    <n v="3500"/>
    <m/>
    <n v="-3500"/>
    <x v="117"/>
  </r>
  <r>
    <x v="2299"/>
    <x v="4"/>
    <x v="495"/>
    <x v="10501"/>
    <n v="5000"/>
    <m/>
    <n v="-5000"/>
    <x v="117"/>
  </r>
  <r>
    <x v="2299"/>
    <x v="73"/>
    <x v="2"/>
    <x v="10502"/>
    <n v="1500"/>
    <m/>
    <n v="-1500"/>
    <x v="117"/>
  </r>
  <r>
    <x v="2299"/>
    <x v="121"/>
    <x v="807"/>
    <x v="898"/>
    <n v="31000"/>
    <m/>
    <n v="-31000"/>
    <x v="117"/>
  </r>
  <r>
    <x v="2300"/>
    <x v="4"/>
    <x v="4"/>
    <x v="7512"/>
    <n v="5000"/>
    <m/>
    <n v="-5000"/>
    <x v="117"/>
  </r>
  <r>
    <x v="2300"/>
    <x v="121"/>
    <x v="278"/>
    <x v="10503"/>
    <n v="5280"/>
    <m/>
    <n v="-5280"/>
    <x v="117"/>
  </r>
  <r>
    <x v="2300"/>
    <x v="117"/>
    <x v="278"/>
    <x v="10504"/>
    <n v="51850"/>
    <m/>
    <n v="-51850"/>
    <x v="117"/>
  </r>
  <r>
    <x v="2300"/>
    <x v="121"/>
    <x v="278"/>
    <x v="10505"/>
    <n v="1500"/>
    <m/>
    <n v="-1500"/>
    <x v="117"/>
  </r>
  <r>
    <x v="2300"/>
    <x v="121"/>
    <x v="278"/>
    <x v="10506"/>
    <n v="3340"/>
    <m/>
    <n v="-3340"/>
    <x v="117"/>
  </r>
  <r>
    <x v="2300"/>
    <x v="114"/>
    <x v="285"/>
    <x v="10507"/>
    <n v="1000"/>
    <m/>
    <n v="-1000"/>
    <x v="117"/>
  </r>
  <r>
    <x v="2300"/>
    <x v="114"/>
    <x v="474"/>
    <x v="233"/>
    <n v="14000"/>
    <m/>
    <n v="-14000"/>
    <x v="117"/>
  </r>
  <r>
    <x v="2300"/>
    <x v="73"/>
    <x v="474"/>
    <x v="233"/>
    <n v="7000"/>
    <m/>
    <n v="-7000"/>
    <x v="117"/>
  </r>
  <r>
    <x v="2300"/>
    <x v="117"/>
    <x v="474"/>
    <x v="233"/>
    <n v="5000"/>
    <m/>
    <n v="-5000"/>
    <x v="117"/>
  </r>
  <r>
    <x v="2300"/>
    <x v="117"/>
    <x v="278"/>
    <x v="10508"/>
    <n v="3560"/>
    <m/>
    <n v="-3560"/>
    <x v="117"/>
  </r>
  <r>
    <x v="2300"/>
    <x v="117"/>
    <x v="872"/>
    <x v="6422"/>
    <n v="200000"/>
    <m/>
    <n v="-200000"/>
    <x v="117"/>
  </r>
  <r>
    <x v="2300"/>
    <x v="111"/>
    <x v="278"/>
    <x v="10436"/>
    <n v="50000"/>
    <m/>
    <n v="-50000"/>
    <x v="117"/>
  </r>
  <r>
    <x v="2300"/>
    <x v="84"/>
    <x v="2"/>
    <x v="10509"/>
    <n v="250000"/>
    <m/>
    <n v="-250000"/>
    <x v="117"/>
  </r>
  <r>
    <x v="2300"/>
    <x v="84"/>
    <x v="2"/>
    <x v="10509"/>
    <n v="100000"/>
    <m/>
    <n v="-100000"/>
    <x v="117"/>
  </r>
  <r>
    <x v="2301"/>
    <x v="121"/>
    <x v="858"/>
    <x v="898"/>
    <n v="100000"/>
    <m/>
    <n v="-100000"/>
    <x v="117"/>
  </r>
  <r>
    <x v="2301"/>
    <x v="109"/>
    <x v="866"/>
    <x v="898"/>
    <n v="40000"/>
    <m/>
    <n v="-40000"/>
    <x v="117"/>
  </r>
  <r>
    <x v="2301"/>
    <x v="109"/>
    <x v="278"/>
    <x v="10510"/>
    <n v="25000"/>
    <m/>
    <n v="-25000"/>
    <x v="117"/>
  </r>
  <r>
    <x v="2301"/>
    <x v="4"/>
    <x v="2"/>
    <x v="10511"/>
    <n v="1000"/>
    <m/>
    <n v="-1000"/>
    <x v="117"/>
  </r>
  <r>
    <x v="2301"/>
    <x v="121"/>
    <x v="474"/>
    <x v="233"/>
    <n v="3500"/>
    <m/>
    <n v="-3500"/>
    <x v="117"/>
  </r>
  <r>
    <x v="2301"/>
    <x v="114"/>
    <x v="474"/>
    <x v="233"/>
    <n v="1000"/>
    <m/>
    <n v="-1000"/>
    <x v="117"/>
  </r>
  <r>
    <x v="2301"/>
    <x v="121"/>
    <x v="474"/>
    <x v="8211"/>
    <n v="400"/>
    <m/>
    <n v="-400"/>
    <x v="117"/>
  </r>
  <r>
    <x v="2301"/>
    <x v="84"/>
    <x v="2"/>
    <x v="10509"/>
    <n v="200000"/>
    <m/>
    <n v="-200000"/>
    <x v="117"/>
  </r>
  <r>
    <x v="2301"/>
    <x v="109"/>
    <x v="278"/>
    <x v="10512"/>
    <n v="9770"/>
    <m/>
    <n v="-9770"/>
    <x v="117"/>
  </r>
  <r>
    <x v="2301"/>
    <x v="117"/>
    <x v="278"/>
    <x v="10513"/>
    <n v="51000"/>
    <m/>
    <n v="-51000"/>
    <x v="117"/>
  </r>
  <r>
    <x v="2301"/>
    <x v="73"/>
    <x v="474"/>
    <x v="233"/>
    <n v="2000"/>
    <m/>
    <n v="-2000"/>
    <x v="117"/>
  </r>
  <r>
    <x v="2301"/>
    <x v="4"/>
    <x v="4"/>
    <x v="7512"/>
    <n v="5000"/>
    <m/>
    <n v="-5000"/>
    <x v="117"/>
  </r>
  <r>
    <x v="2301"/>
    <x v="73"/>
    <x v="415"/>
    <x v="10514"/>
    <n v="2000"/>
    <m/>
    <n v="-2000"/>
    <x v="117"/>
  </r>
  <r>
    <x v="2301"/>
    <x v="4"/>
    <x v="434"/>
    <x v="10515"/>
    <n v="3190"/>
    <m/>
    <n v="-3190"/>
    <x v="117"/>
  </r>
  <r>
    <x v="2301"/>
    <x v="116"/>
    <x v="611"/>
    <x v="10516"/>
    <n v="48000"/>
    <m/>
    <n v="-48000"/>
    <x v="117"/>
  </r>
  <r>
    <x v="2301"/>
    <x v="114"/>
    <x v="278"/>
    <x v="10517"/>
    <n v="30000"/>
    <m/>
    <n v="-30000"/>
    <x v="117"/>
  </r>
  <r>
    <x v="2301"/>
    <x v="121"/>
    <x v="390"/>
    <x v="10518"/>
    <n v="7000"/>
    <m/>
    <n v="-7000"/>
    <x v="117"/>
  </r>
  <r>
    <x v="2301"/>
    <x v="117"/>
    <x v="278"/>
    <x v="10519"/>
    <n v="800"/>
    <m/>
    <n v="-800"/>
    <x v="117"/>
  </r>
  <r>
    <x v="2301"/>
    <x v="117"/>
    <x v="2"/>
    <x v="10520"/>
    <n v="4000"/>
    <m/>
    <n v="-4000"/>
    <x v="117"/>
  </r>
  <r>
    <x v="2301"/>
    <x v="117"/>
    <x v="474"/>
    <x v="233"/>
    <n v="3500"/>
    <m/>
    <n v="-3500"/>
    <x v="117"/>
  </r>
  <r>
    <x v="2302"/>
    <x v="117"/>
    <x v="278"/>
    <x v="10521"/>
    <n v="6900"/>
    <m/>
    <n v="-6900"/>
    <x v="117"/>
  </r>
  <r>
    <x v="2302"/>
    <x v="121"/>
    <x v="474"/>
    <x v="233"/>
    <n v="3000"/>
    <m/>
    <n v="-3000"/>
    <x v="117"/>
  </r>
  <r>
    <x v="2302"/>
    <x v="97"/>
    <x v="278"/>
    <x v="10522"/>
    <n v="19280"/>
    <m/>
    <n v="-19280"/>
    <x v="117"/>
  </r>
  <r>
    <x v="2302"/>
    <x v="114"/>
    <x v="474"/>
    <x v="233"/>
    <n v="3000"/>
    <m/>
    <n v="-3000"/>
    <x v="117"/>
  </r>
  <r>
    <x v="2302"/>
    <x v="117"/>
    <x v="43"/>
    <x v="8010"/>
    <n v="100000"/>
    <m/>
    <n v="-100000"/>
    <x v="117"/>
  </r>
  <r>
    <x v="2302"/>
    <x v="114"/>
    <x v="687"/>
    <x v="10523"/>
    <n v="27580"/>
    <m/>
    <n v="-27580"/>
    <x v="117"/>
  </r>
  <r>
    <x v="2302"/>
    <x v="117"/>
    <x v="474"/>
    <x v="233"/>
    <n v="3000"/>
    <m/>
    <n v="-3000"/>
    <x v="117"/>
  </r>
  <r>
    <x v="2302"/>
    <x v="121"/>
    <x v="474"/>
    <x v="233"/>
    <n v="1100"/>
    <m/>
    <n v="-1100"/>
    <x v="117"/>
  </r>
  <r>
    <x v="2302"/>
    <x v="73"/>
    <x v="43"/>
    <x v="8238"/>
    <n v="18620"/>
    <m/>
    <n v="-18620"/>
    <x v="117"/>
  </r>
  <r>
    <x v="2302"/>
    <x v="114"/>
    <x v="43"/>
    <x v="10307"/>
    <n v="63650"/>
    <m/>
    <n v="-63650"/>
    <x v="117"/>
  </r>
  <r>
    <x v="2302"/>
    <x v="109"/>
    <x v="43"/>
    <x v="7780"/>
    <n v="78831"/>
    <m/>
    <n v="-78831"/>
    <x v="117"/>
  </r>
  <r>
    <x v="2302"/>
    <x v="4"/>
    <x v="4"/>
    <x v="7512"/>
    <n v="5000"/>
    <m/>
    <n v="-5000"/>
    <x v="117"/>
  </r>
  <r>
    <x v="2302"/>
    <x v="4"/>
    <x v="43"/>
    <x v="4128"/>
    <n v="200250"/>
    <m/>
    <n v="-200250"/>
    <x v="117"/>
  </r>
  <r>
    <x v="2302"/>
    <x v="114"/>
    <x v="285"/>
    <x v="10507"/>
    <n v="1000"/>
    <m/>
    <n v="-1000"/>
    <x v="117"/>
  </r>
  <r>
    <x v="2302"/>
    <x v="109"/>
    <x v="644"/>
    <x v="10524"/>
    <n v="250000"/>
    <m/>
    <n v="-250000"/>
    <x v="117"/>
  </r>
  <r>
    <x v="2302"/>
    <x v="105"/>
    <x v="644"/>
    <x v="10524"/>
    <n v="250000"/>
    <m/>
    <n v="-250000"/>
    <x v="117"/>
  </r>
  <r>
    <x v="2302"/>
    <x v="116"/>
    <x v="286"/>
    <x v="10525"/>
    <n v="85600"/>
    <m/>
    <n v="-85600"/>
    <x v="117"/>
  </r>
  <r>
    <x v="2302"/>
    <x v="57"/>
    <x v="145"/>
    <x v="10526"/>
    <n v="16040"/>
    <m/>
    <n v="-16040"/>
    <x v="117"/>
  </r>
  <r>
    <x v="2302"/>
    <x v="73"/>
    <x v="145"/>
    <x v="10526"/>
    <n v="8865"/>
    <m/>
    <n v="-8865"/>
    <x v="117"/>
  </r>
  <r>
    <x v="2302"/>
    <x v="92"/>
    <x v="145"/>
    <x v="10526"/>
    <n v="5650"/>
    <m/>
    <n v="-5650"/>
    <x v="117"/>
  </r>
  <r>
    <x v="2302"/>
    <x v="98"/>
    <x v="145"/>
    <x v="10526"/>
    <n v="54460"/>
    <m/>
    <n v="-54460"/>
    <x v="117"/>
  </r>
  <r>
    <x v="2302"/>
    <x v="100"/>
    <x v="145"/>
    <x v="10526"/>
    <n v="24884"/>
    <m/>
    <n v="-24884"/>
    <x v="117"/>
  </r>
  <r>
    <x v="2302"/>
    <x v="105"/>
    <x v="145"/>
    <x v="10526"/>
    <n v="51300"/>
    <m/>
    <n v="-51300"/>
    <x v="117"/>
  </r>
  <r>
    <x v="2302"/>
    <x v="116"/>
    <x v="145"/>
    <x v="10526"/>
    <n v="62465"/>
    <m/>
    <n v="-62465"/>
    <x v="117"/>
  </r>
  <r>
    <x v="2302"/>
    <x v="121"/>
    <x v="145"/>
    <x v="10526"/>
    <n v="32400"/>
    <m/>
    <n v="-32400"/>
    <x v="117"/>
  </r>
  <r>
    <x v="2302"/>
    <x v="117"/>
    <x v="145"/>
    <x v="10526"/>
    <n v="43936"/>
    <m/>
    <n v="-43936"/>
    <x v="117"/>
  </r>
  <r>
    <x v="2302"/>
    <x v="97"/>
    <x v="756"/>
    <x v="10527"/>
    <n v="441625"/>
    <m/>
    <n v="-441625"/>
    <x v="117"/>
  </r>
  <r>
    <x v="2303"/>
    <x v="94"/>
    <x v="278"/>
    <x v="10528"/>
    <n v="13000"/>
    <m/>
    <n v="-13000"/>
    <x v="117"/>
  </r>
  <r>
    <x v="2303"/>
    <x v="117"/>
    <x v="43"/>
    <x v="10157"/>
    <n v="65140"/>
    <m/>
    <n v="-65140"/>
    <x v="117"/>
  </r>
  <r>
    <x v="2303"/>
    <x v="4"/>
    <x v="4"/>
    <x v="8114"/>
    <n v="1500"/>
    <m/>
    <n v="-1500"/>
    <x v="117"/>
  </r>
  <r>
    <x v="2303"/>
    <x v="4"/>
    <x v="4"/>
    <x v="8114"/>
    <n v="1500"/>
    <m/>
    <n v="-1500"/>
    <x v="117"/>
  </r>
  <r>
    <x v="2303"/>
    <x v="109"/>
    <x v="43"/>
    <x v="7781"/>
    <n v="50980"/>
    <m/>
    <n v="-50980"/>
    <x v="117"/>
  </r>
  <r>
    <x v="2303"/>
    <x v="7"/>
    <x v="198"/>
    <x v="10349"/>
    <n v="2550"/>
    <m/>
    <n v="-2550"/>
    <x v="117"/>
  </r>
  <r>
    <x v="2303"/>
    <x v="114"/>
    <x v="285"/>
    <x v="10507"/>
    <n v="2000"/>
    <m/>
    <n v="-2000"/>
    <x v="117"/>
  </r>
  <r>
    <x v="2303"/>
    <x v="91"/>
    <x v="43"/>
    <x v="9522"/>
    <n v="865653"/>
    <m/>
    <n v="-865653"/>
    <x v="117"/>
  </r>
  <r>
    <x v="2303"/>
    <x v="1"/>
    <x v="43"/>
    <x v="6874"/>
    <n v="203198"/>
    <m/>
    <n v="-203198"/>
    <x v="117"/>
  </r>
  <r>
    <x v="2303"/>
    <x v="114"/>
    <x v="43"/>
    <x v="10529"/>
    <n v="76300"/>
    <m/>
    <n v="-76300"/>
    <x v="117"/>
  </r>
  <r>
    <x v="2303"/>
    <x v="105"/>
    <x v="2"/>
    <x v="10530"/>
    <n v="1700"/>
    <m/>
    <n v="-1700"/>
    <x v="117"/>
  </r>
  <r>
    <x v="2303"/>
    <x v="1"/>
    <x v="2"/>
    <x v="10531"/>
    <n v="4000"/>
    <m/>
    <n v="-4000"/>
    <x v="117"/>
  </r>
  <r>
    <x v="2303"/>
    <x v="125"/>
    <x v="474"/>
    <x v="233"/>
    <n v="1200"/>
    <m/>
    <n v="-1200"/>
    <x v="117"/>
  </r>
  <r>
    <x v="2303"/>
    <x v="99"/>
    <x v="2"/>
    <x v="10532"/>
    <n v="1500"/>
    <m/>
    <n v="-1500"/>
    <x v="117"/>
  </r>
  <r>
    <x v="2303"/>
    <x v="4"/>
    <x v="2"/>
    <x v="10533"/>
    <n v="900"/>
    <m/>
    <n v="-900"/>
    <x v="117"/>
  </r>
  <r>
    <x v="2303"/>
    <x v="4"/>
    <x v="4"/>
    <x v="7512"/>
    <n v="5000"/>
    <m/>
    <n v="-5000"/>
    <x v="117"/>
  </r>
  <r>
    <x v="2303"/>
    <x v="91"/>
    <x v="434"/>
    <x v="10534"/>
    <n v="5560"/>
    <m/>
    <n v="-5560"/>
    <x v="117"/>
  </r>
  <r>
    <x v="2303"/>
    <x v="100"/>
    <x v="748"/>
    <x v="10535"/>
    <n v="60000"/>
    <m/>
    <n v="-60000"/>
    <x v="117"/>
  </r>
  <r>
    <x v="2303"/>
    <x v="114"/>
    <x v="742"/>
    <x v="10536"/>
    <n v="60000"/>
    <m/>
    <n v="-60000"/>
    <x v="117"/>
  </r>
  <r>
    <x v="2303"/>
    <x v="23"/>
    <x v="43"/>
    <x v="9227"/>
    <n v="160181"/>
    <m/>
    <n v="-160181"/>
    <x v="117"/>
  </r>
  <r>
    <x v="2303"/>
    <x v="121"/>
    <x v="873"/>
    <x v="10537"/>
    <n v="150000"/>
    <m/>
    <n v="-150000"/>
    <x v="117"/>
  </r>
  <r>
    <x v="2303"/>
    <x v="7"/>
    <x v="560"/>
    <x v="10538"/>
    <n v="340000"/>
    <m/>
    <n v="-340000"/>
    <x v="117"/>
  </r>
  <r>
    <x v="2303"/>
    <x v="7"/>
    <x v="874"/>
    <x v="10539"/>
    <n v="45000"/>
    <m/>
    <n v="-45000"/>
    <x v="117"/>
  </r>
  <r>
    <x v="2304"/>
    <x v="117"/>
    <x v="474"/>
    <x v="10402"/>
    <n v="4000"/>
    <m/>
    <n v="-4000"/>
    <x v="117"/>
  </r>
  <r>
    <x v="2304"/>
    <x v="116"/>
    <x v="278"/>
    <x v="10540"/>
    <n v="3000"/>
    <m/>
    <n v="-3000"/>
    <x v="117"/>
  </r>
  <r>
    <x v="2304"/>
    <x v="100"/>
    <x v="278"/>
    <x v="9642"/>
    <n v="1270"/>
    <m/>
    <n v="-1270"/>
    <x v="117"/>
  </r>
  <r>
    <x v="2304"/>
    <x v="116"/>
    <x v="278"/>
    <x v="10541"/>
    <n v="5660"/>
    <m/>
    <n v="-5660"/>
    <x v="117"/>
  </r>
  <r>
    <x v="2304"/>
    <x v="73"/>
    <x v="2"/>
    <x v="10542"/>
    <n v="1000"/>
    <m/>
    <n v="-1000"/>
    <x v="117"/>
  </r>
  <r>
    <x v="2304"/>
    <x v="73"/>
    <x v="43"/>
    <x v="10543"/>
    <n v="36532"/>
    <m/>
    <n v="-36532"/>
    <x v="117"/>
  </r>
  <r>
    <x v="2304"/>
    <x v="4"/>
    <x v="43"/>
    <x v="10544"/>
    <n v="75000"/>
    <m/>
    <n v="-75000"/>
    <x v="117"/>
  </r>
  <r>
    <x v="2304"/>
    <x v="121"/>
    <x v="474"/>
    <x v="233"/>
    <n v="3500"/>
    <m/>
    <n v="-3500"/>
    <x v="117"/>
  </r>
  <r>
    <x v="2304"/>
    <x v="117"/>
    <x v="295"/>
    <x v="10545"/>
    <n v="123300"/>
    <m/>
    <n v="-123300"/>
    <x v="117"/>
  </r>
  <r>
    <x v="2304"/>
    <x v="114"/>
    <x v="58"/>
    <x v="10546"/>
    <n v="40800"/>
    <m/>
    <n v="-40800"/>
    <x v="117"/>
  </r>
  <r>
    <x v="2304"/>
    <x v="98"/>
    <x v="2"/>
    <x v="10547"/>
    <n v="74000"/>
    <m/>
    <n v="-74000"/>
    <x v="117"/>
  </r>
  <r>
    <x v="2304"/>
    <x v="126"/>
    <x v="278"/>
    <x v="10548"/>
    <n v="8730"/>
    <m/>
    <n v="-8730"/>
    <x v="117"/>
  </r>
  <r>
    <x v="2304"/>
    <x v="91"/>
    <x v="278"/>
    <x v="10549"/>
    <n v="19800"/>
    <m/>
    <n v="-19800"/>
    <x v="117"/>
  </r>
  <r>
    <x v="2304"/>
    <x v="117"/>
    <x v="757"/>
    <x v="10550"/>
    <n v="100000"/>
    <m/>
    <n v="-100000"/>
    <x v="117"/>
  </r>
  <r>
    <x v="2304"/>
    <x v="47"/>
    <x v="829"/>
    <x v="10551"/>
    <n v="93000"/>
    <m/>
    <n v="-93000"/>
    <x v="117"/>
  </r>
  <r>
    <x v="2304"/>
    <x v="114"/>
    <x v="278"/>
    <x v="10552"/>
    <n v="49350"/>
    <m/>
    <n v="-49350"/>
    <x v="117"/>
  </r>
  <r>
    <x v="2304"/>
    <x v="117"/>
    <x v="278"/>
    <x v="10553"/>
    <n v="96668"/>
    <m/>
    <n v="-96668"/>
    <x v="117"/>
  </r>
  <r>
    <x v="2304"/>
    <x v="99"/>
    <x v="43"/>
    <x v="10554"/>
    <n v="58500"/>
    <m/>
    <n v="-58500"/>
    <x v="117"/>
  </r>
  <r>
    <x v="2304"/>
    <x v="4"/>
    <x v="4"/>
    <x v="7512"/>
    <n v="5000"/>
    <m/>
    <n v="-5000"/>
    <x v="117"/>
  </r>
  <r>
    <x v="2304"/>
    <x v="73"/>
    <x v="43"/>
    <x v="10555"/>
    <n v="149270"/>
    <m/>
    <n v="-149270"/>
    <x v="117"/>
  </r>
  <r>
    <x v="2304"/>
    <x v="73"/>
    <x v="465"/>
    <x v="4266"/>
    <n v="2250"/>
    <m/>
    <n v="-2250"/>
    <x v="117"/>
  </r>
  <r>
    <x v="2304"/>
    <x v="4"/>
    <x v="285"/>
    <x v="10556"/>
    <n v="2000"/>
    <m/>
    <n v="-2000"/>
    <x v="117"/>
  </r>
  <r>
    <x v="2304"/>
    <x v="73"/>
    <x v="43"/>
    <x v="7775"/>
    <n v="60200"/>
    <m/>
    <n v="-60200"/>
    <x v="117"/>
  </r>
  <r>
    <x v="2304"/>
    <x v="4"/>
    <x v="43"/>
    <x v="8976"/>
    <n v="55000"/>
    <m/>
    <n v="-55000"/>
    <x v="117"/>
  </r>
  <r>
    <x v="2304"/>
    <x v="4"/>
    <x v="43"/>
    <x v="10557"/>
    <n v="7260"/>
    <m/>
    <n v="-7260"/>
    <x v="117"/>
  </r>
  <r>
    <x v="2304"/>
    <x v="116"/>
    <x v="2"/>
    <x v="5193"/>
    <n v="1000"/>
    <m/>
    <n v="-1000"/>
    <x v="117"/>
  </r>
  <r>
    <x v="2304"/>
    <x v="114"/>
    <x v="2"/>
    <x v="3557"/>
    <n v="4800"/>
    <m/>
    <n v="-4800"/>
    <x v="117"/>
  </r>
  <r>
    <x v="2305"/>
    <x v="123"/>
    <x v="43"/>
    <x v="10558"/>
    <n v="220455"/>
    <m/>
    <n v="-220455"/>
    <x v="117"/>
  </r>
  <r>
    <x v="2305"/>
    <x v="22"/>
    <x v="43"/>
    <x v="8535"/>
    <n v="145550"/>
    <m/>
    <n v="-145550"/>
    <x v="117"/>
  </r>
  <r>
    <x v="2305"/>
    <x v="4"/>
    <x v="4"/>
    <x v="7512"/>
    <n v="5000"/>
    <m/>
    <n v="-5000"/>
    <x v="117"/>
  </r>
  <r>
    <x v="2305"/>
    <x v="22"/>
    <x v="278"/>
    <x v="10559"/>
    <n v="300"/>
    <m/>
    <n v="-300"/>
    <x v="117"/>
  </r>
  <r>
    <x v="2305"/>
    <x v="109"/>
    <x v="278"/>
    <x v="10560"/>
    <n v="10450"/>
    <m/>
    <n v="-10450"/>
    <x v="117"/>
  </r>
  <r>
    <x v="2305"/>
    <x v="121"/>
    <x v="278"/>
    <x v="10561"/>
    <n v="3300"/>
    <m/>
    <n v="-3300"/>
    <x v="117"/>
  </r>
  <r>
    <x v="2305"/>
    <x v="121"/>
    <x v="278"/>
    <x v="9766"/>
    <n v="300"/>
    <m/>
    <n v="-300"/>
    <x v="117"/>
  </r>
  <r>
    <x v="2305"/>
    <x v="73"/>
    <x v="278"/>
    <x v="10562"/>
    <n v="900"/>
    <m/>
    <n v="-900"/>
    <x v="117"/>
  </r>
  <r>
    <x v="2305"/>
    <x v="114"/>
    <x v="474"/>
    <x v="233"/>
    <n v="2000"/>
    <m/>
    <n v="-2000"/>
    <x v="117"/>
  </r>
  <r>
    <x v="2305"/>
    <x v="127"/>
    <x v="465"/>
    <x v="10342"/>
    <n v="5000"/>
    <m/>
    <n v="-5000"/>
    <x v="117"/>
  </r>
  <r>
    <x v="2305"/>
    <x v="23"/>
    <x v="2"/>
    <x v="10563"/>
    <n v="7000"/>
    <m/>
    <n v="-7000"/>
    <x v="117"/>
  </r>
  <r>
    <x v="2305"/>
    <x v="121"/>
    <x v="474"/>
    <x v="233"/>
    <n v="900"/>
    <m/>
    <n v="-900"/>
    <x v="117"/>
  </r>
  <r>
    <x v="2305"/>
    <x v="98"/>
    <x v="875"/>
    <x v="10564"/>
    <n v="32000"/>
    <m/>
    <n v="-32000"/>
    <x v="117"/>
  </r>
  <r>
    <x v="2305"/>
    <x v="117"/>
    <x v="278"/>
    <x v="10565"/>
    <n v="34000"/>
    <m/>
    <n v="-34000"/>
    <x v="117"/>
  </r>
  <r>
    <x v="2305"/>
    <x v="117"/>
    <x v="278"/>
    <x v="10566"/>
    <n v="49870"/>
    <m/>
    <n v="-49870"/>
    <x v="117"/>
  </r>
  <r>
    <x v="2305"/>
    <x v="111"/>
    <x v="278"/>
    <x v="10567"/>
    <n v="300000"/>
    <m/>
    <n v="-300000"/>
    <x v="117"/>
  </r>
  <r>
    <x v="2305"/>
    <x v="117"/>
    <x v="277"/>
    <x v="10568"/>
    <n v="10500"/>
    <m/>
    <n v="-10500"/>
    <x v="117"/>
  </r>
  <r>
    <x v="2305"/>
    <x v="114"/>
    <x v="277"/>
    <x v="10568"/>
    <n v="10500"/>
    <m/>
    <n v="-10500"/>
    <x v="117"/>
  </r>
  <r>
    <x v="2305"/>
    <x v="80"/>
    <x v="277"/>
    <x v="10568"/>
    <n v="10500"/>
    <m/>
    <n v="-10500"/>
    <x v="117"/>
  </r>
  <r>
    <x v="2305"/>
    <x v="100"/>
    <x v="277"/>
    <x v="10568"/>
    <n v="10500"/>
    <m/>
    <n v="-10500"/>
    <x v="117"/>
  </r>
  <r>
    <x v="2306"/>
    <x v="121"/>
    <x v="474"/>
    <x v="233"/>
    <n v="2300"/>
    <m/>
    <n v="-2300"/>
    <x v="117"/>
  </r>
  <r>
    <x v="2306"/>
    <x v="116"/>
    <x v="474"/>
    <x v="233"/>
    <n v="2300"/>
    <m/>
    <n v="-2300"/>
    <x v="117"/>
  </r>
  <r>
    <x v="2306"/>
    <x v="73"/>
    <x v="278"/>
    <x v="10569"/>
    <n v="26600"/>
    <m/>
    <n v="-26600"/>
    <x v="117"/>
  </r>
  <r>
    <x v="2306"/>
    <x v="4"/>
    <x v="4"/>
    <x v="10570"/>
    <n v="2000"/>
    <m/>
    <n v="-2000"/>
    <x v="117"/>
  </r>
  <r>
    <x v="2306"/>
    <x v="114"/>
    <x v="278"/>
    <x v="10571"/>
    <n v="7880"/>
    <m/>
    <n v="-7880"/>
    <x v="117"/>
  </r>
  <r>
    <x v="2306"/>
    <x v="73"/>
    <x v="278"/>
    <x v="10572"/>
    <n v="8000"/>
    <m/>
    <n v="-8000"/>
    <x v="117"/>
  </r>
  <r>
    <x v="2306"/>
    <x v="125"/>
    <x v="278"/>
    <x v="10573"/>
    <n v="2250"/>
    <m/>
    <n v="-2250"/>
    <x v="117"/>
  </r>
  <r>
    <x v="2306"/>
    <x v="114"/>
    <x v="474"/>
    <x v="233"/>
    <n v="2000"/>
    <m/>
    <n v="-2000"/>
    <x v="117"/>
  </r>
  <r>
    <x v="2306"/>
    <x v="4"/>
    <x v="4"/>
    <x v="7512"/>
    <n v="4000"/>
    <m/>
    <n v="-4000"/>
    <x v="117"/>
  </r>
  <r>
    <x v="2306"/>
    <x v="121"/>
    <x v="807"/>
    <x v="10574"/>
    <n v="32000"/>
    <m/>
    <n v="-32000"/>
    <x v="117"/>
  </r>
  <r>
    <x v="2306"/>
    <x v="105"/>
    <x v="2"/>
    <x v="10575"/>
    <n v="40000"/>
    <m/>
    <n v="-40000"/>
    <x v="117"/>
  </r>
  <r>
    <x v="2306"/>
    <x v="115"/>
    <x v="278"/>
    <x v="10576"/>
    <n v="10500"/>
    <m/>
    <n v="-10500"/>
    <x v="117"/>
  </r>
  <r>
    <x v="2306"/>
    <x v="62"/>
    <x v="477"/>
    <x v="10577"/>
    <n v="15600"/>
    <m/>
    <n v="-15600"/>
    <x v="117"/>
  </r>
  <r>
    <x v="2306"/>
    <x v="81"/>
    <x v="477"/>
    <x v="10577"/>
    <n v="4500"/>
    <m/>
    <n v="-4500"/>
    <x v="117"/>
  </r>
  <r>
    <x v="2306"/>
    <x v="80"/>
    <x v="477"/>
    <x v="10577"/>
    <n v="86852"/>
    <m/>
    <n v="-86852"/>
    <x v="117"/>
  </r>
  <r>
    <x v="2306"/>
    <x v="67"/>
    <x v="477"/>
    <x v="10577"/>
    <n v="33900"/>
    <m/>
    <n v="-33900"/>
    <x v="117"/>
  </r>
  <r>
    <x v="2306"/>
    <x v="65"/>
    <x v="477"/>
    <x v="10577"/>
    <n v="29000"/>
    <m/>
    <n v="-29000"/>
    <x v="117"/>
  </r>
  <r>
    <x v="2306"/>
    <x v="91"/>
    <x v="477"/>
    <x v="10577"/>
    <n v="30148"/>
    <m/>
    <n v="-30148"/>
    <x v="117"/>
  </r>
  <r>
    <x v="2307"/>
    <x v="116"/>
    <x v="642"/>
    <x v="10578"/>
    <n v="50000"/>
    <m/>
    <n v="-50000"/>
    <x v="117"/>
  </r>
  <r>
    <x v="2307"/>
    <x v="116"/>
    <x v="43"/>
    <x v="10579"/>
    <n v="70000"/>
    <m/>
    <n v="-70000"/>
    <x v="117"/>
  </r>
  <r>
    <x v="2307"/>
    <x v="111"/>
    <x v="43"/>
    <x v="10580"/>
    <n v="58065"/>
    <m/>
    <n v="-58065"/>
    <x v="117"/>
  </r>
  <r>
    <x v="2307"/>
    <x v="23"/>
    <x v="43"/>
    <x v="4902"/>
    <n v="28000"/>
    <m/>
    <n v="-28000"/>
    <x v="117"/>
  </r>
  <r>
    <x v="2307"/>
    <x v="117"/>
    <x v="285"/>
    <x v="7872"/>
    <n v="1000"/>
    <m/>
    <n v="-1000"/>
    <x v="117"/>
  </r>
  <r>
    <x v="2307"/>
    <x v="121"/>
    <x v="474"/>
    <x v="233"/>
    <n v="1700"/>
    <m/>
    <n v="-1700"/>
    <x v="117"/>
  </r>
  <r>
    <x v="2307"/>
    <x v="125"/>
    <x v="474"/>
    <x v="233"/>
    <n v="800"/>
    <m/>
    <n v="-800"/>
    <x v="117"/>
  </r>
  <r>
    <x v="2307"/>
    <x v="98"/>
    <x v="474"/>
    <x v="233"/>
    <n v="500"/>
    <m/>
    <n v="-500"/>
    <x v="117"/>
  </r>
  <r>
    <x v="2307"/>
    <x v="109"/>
    <x v="866"/>
    <x v="10581"/>
    <n v="30000"/>
    <m/>
    <n v="-30000"/>
    <x v="117"/>
  </r>
  <r>
    <x v="2307"/>
    <x v="121"/>
    <x v="876"/>
    <x v="10581"/>
    <n v="10000"/>
    <m/>
    <n v="-10000"/>
    <x v="117"/>
  </r>
  <r>
    <x v="2307"/>
    <x v="114"/>
    <x v="474"/>
    <x v="10445"/>
    <n v="800"/>
    <m/>
    <n v="-800"/>
    <x v="117"/>
  </r>
  <r>
    <x v="2307"/>
    <x v="121"/>
    <x v="2"/>
    <x v="10582"/>
    <n v="200"/>
    <m/>
    <n v="-200"/>
    <x v="117"/>
  </r>
  <r>
    <x v="2307"/>
    <x v="116"/>
    <x v="278"/>
    <x v="10583"/>
    <n v="20000"/>
    <m/>
    <n v="-20000"/>
    <x v="117"/>
  </r>
  <r>
    <x v="2307"/>
    <x v="116"/>
    <x v="314"/>
    <x v="10584"/>
    <n v="30000"/>
    <m/>
    <n v="-30000"/>
    <x v="117"/>
  </r>
  <r>
    <x v="2307"/>
    <x v="111"/>
    <x v="43"/>
    <x v="10585"/>
    <n v="110550"/>
    <m/>
    <n v="-110550"/>
    <x v="117"/>
  </r>
  <r>
    <x v="2307"/>
    <x v="117"/>
    <x v="474"/>
    <x v="233"/>
    <n v="500"/>
    <m/>
    <n v="-500"/>
    <x v="117"/>
  </r>
  <r>
    <x v="2307"/>
    <x v="79"/>
    <x v="43"/>
    <x v="10586"/>
    <n v="15600"/>
    <m/>
    <n v="-15600"/>
    <x v="117"/>
  </r>
  <r>
    <x v="2307"/>
    <x v="114"/>
    <x v="734"/>
    <x v="10587"/>
    <n v="100000"/>
    <m/>
    <n v="-100000"/>
    <x v="117"/>
  </r>
  <r>
    <x v="2307"/>
    <x v="117"/>
    <x v="734"/>
    <x v="10587"/>
    <n v="100000"/>
    <m/>
    <n v="-100000"/>
    <x v="117"/>
  </r>
  <r>
    <x v="2307"/>
    <x v="116"/>
    <x v="761"/>
    <x v="10588"/>
    <n v="65000"/>
    <m/>
    <n v="-65000"/>
    <x v="117"/>
  </r>
  <r>
    <x v="2307"/>
    <x v="121"/>
    <x v="858"/>
    <x v="8439"/>
    <n v="100000"/>
    <m/>
    <n v="-100000"/>
    <x v="117"/>
  </r>
  <r>
    <x v="2308"/>
    <x v="111"/>
    <x v="278"/>
    <x v="10589"/>
    <n v="50000"/>
    <m/>
    <n v="-50000"/>
    <x v="117"/>
  </r>
  <r>
    <x v="2308"/>
    <x v="127"/>
    <x v="278"/>
    <x v="10590"/>
    <n v="61675"/>
    <m/>
    <n v="-61675"/>
    <x v="117"/>
  </r>
  <r>
    <x v="2309"/>
    <x v="4"/>
    <x v="4"/>
    <x v="7512"/>
    <n v="5000"/>
    <m/>
    <n v="-5000"/>
    <x v="117"/>
  </r>
  <r>
    <x v="2309"/>
    <x v="116"/>
    <x v="278"/>
    <x v="10591"/>
    <n v="9000"/>
    <m/>
    <n v="-9000"/>
    <x v="117"/>
  </r>
  <r>
    <x v="2309"/>
    <x v="121"/>
    <x v="278"/>
    <x v="10592"/>
    <n v="18200"/>
    <m/>
    <n v="-18200"/>
    <x v="117"/>
  </r>
  <r>
    <x v="2309"/>
    <x v="109"/>
    <x v="278"/>
    <x v="10593"/>
    <n v="3000"/>
    <m/>
    <n v="-3000"/>
    <x v="117"/>
  </r>
  <r>
    <x v="2309"/>
    <x v="109"/>
    <x v="474"/>
    <x v="233"/>
    <n v="2000"/>
    <m/>
    <n v="-2000"/>
    <x v="117"/>
  </r>
  <r>
    <x v="2309"/>
    <x v="73"/>
    <x v="474"/>
    <x v="233"/>
    <n v="2000"/>
    <m/>
    <n v="-2000"/>
    <x v="117"/>
  </r>
  <r>
    <x v="2309"/>
    <x v="117"/>
    <x v="474"/>
    <x v="233"/>
    <n v="3500"/>
    <m/>
    <n v="-3500"/>
    <x v="117"/>
  </r>
  <r>
    <x v="2309"/>
    <x v="73"/>
    <x v="43"/>
    <x v="10594"/>
    <n v="4400"/>
    <m/>
    <n v="-4400"/>
    <x v="117"/>
  </r>
  <r>
    <x v="2309"/>
    <x v="114"/>
    <x v="278"/>
    <x v="10595"/>
    <n v="3840"/>
    <m/>
    <n v="-3840"/>
    <x v="117"/>
  </r>
  <r>
    <x v="2309"/>
    <x v="117"/>
    <x v="474"/>
    <x v="8211"/>
    <n v="350"/>
    <m/>
    <n v="-350"/>
    <x v="117"/>
  </r>
  <r>
    <x v="2309"/>
    <x v="114"/>
    <x v="634"/>
    <x v="10596"/>
    <n v="10000"/>
    <m/>
    <n v="-10000"/>
    <x v="117"/>
  </r>
  <r>
    <x v="2310"/>
    <x v="117"/>
    <x v="474"/>
    <x v="233"/>
    <n v="3000"/>
    <m/>
    <n v="-3000"/>
    <x v="117"/>
  </r>
  <r>
    <x v="2310"/>
    <x v="121"/>
    <x v="807"/>
    <x v="10597"/>
    <n v="25000"/>
    <m/>
    <n v="-25000"/>
    <x v="117"/>
  </r>
  <r>
    <x v="2310"/>
    <x v="121"/>
    <x v="807"/>
    <x v="10574"/>
    <n v="45000"/>
    <m/>
    <n v="-45000"/>
    <x v="117"/>
  </r>
  <r>
    <x v="2310"/>
    <x v="4"/>
    <x v="4"/>
    <x v="7512"/>
    <n v="5000"/>
    <m/>
    <n v="-5000"/>
    <x v="117"/>
  </r>
  <r>
    <x v="2310"/>
    <x v="23"/>
    <x v="474"/>
    <x v="233"/>
    <n v="450"/>
    <m/>
    <n v="-450"/>
    <x v="117"/>
  </r>
  <r>
    <x v="2310"/>
    <x v="4"/>
    <x v="4"/>
    <x v="10598"/>
    <n v="1000"/>
    <m/>
    <n v="-1000"/>
    <x v="117"/>
  </r>
  <r>
    <x v="2310"/>
    <x v="4"/>
    <x v="4"/>
    <x v="10599"/>
    <n v="500"/>
    <m/>
    <n v="-500"/>
    <x v="117"/>
  </r>
  <r>
    <x v="2310"/>
    <x v="73"/>
    <x v="791"/>
    <x v="10600"/>
    <n v="15000"/>
    <m/>
    <n v="-15000"/>
    <x v="117"/>
  </r>
  <r>
    <x v="2310"/>
    <x v="99"/>
    <x v="278"/>
    <x v="10601"/>
    <n v="2000"/>
    <m/>
    <n v="-2000"/>
    <x v="117"/>
  </r>
  <r>
    <x v="2310"/>
    <x v="23"/>
    <x v="278"/>
    <x v="10602"/>
    <n v="47000"/>
    <m/>
    <n v="-47000"/>
    <x v="117"/>
  </r>
  <r>
    <x v="2311"/>
    <x v="117"/>
    <x v="757"/>
    <x v="10603"/>
    <n v="200000"/>
    <m/>
    <n v="-200000"/>
    <x v="117"/>
  </r>
  <r>
    <x v="2311"/>
    <x v="115"/>
    <x v="278"/>
    <x v="10604"/>
    <n v="32750"/>
    <m/>
    <n v="-32750"/>
    <x v="117"/>
  </r>
  <r>
    <x v="2311"/>
    <x v="116"/>
    <x v="2"/>
    <x v="10605"/>
    <n v="130000"/>
    <m/>
    <n v="-130000"/>
    <x v="117"/>
  </r>
  <r>
    <x v="2312"/>
    <x v="4"/>
    <x v="4"/>
    <x v="10606"/>
    <n v="1000"/>
    <m/>
    <n v="-1000"/>
    <x v="117"/>
  </r>
  <r>
    <x v="2312"/>
    <x v="115"/>
    <x v="278"/>
    <x v="10607"/>
    <n v="187482"/>
    <m/>
    <n v="-187482"/>
    <x v="117"/>
  </r>
  <r>
    <x v="2312"/>
    <x v="115"/>
    <x v="278"/>
    <x v="10608"/>
    <n v="21750"/>
    <m/>
    <n v="-21750"/>
    <x v="117"/>
  </r>
  <r>
    <x v="2312"/>
    <x v="111"/>
    <x v="278"/>
    <x v="10609"/>
    <n v="43500"/>
    <m/>
    <n v="-43500"/>
    <x v="117"/>
  </r>
  <r>
    <x v="2312"/>
    <x v="116"/>
    <x v="278"/>
    <x v="10610"/>
    <n v="31500"/>
    <m/>
    <n v="-31500"/>
    <x v="117"/>
  </r>
  <r>
    <x v="2312"/>
    <x v="125"/>
    <x v="278"/>
    <x v="3557"/>
    <n v="5650"/>
    <m/>
    <n v="-5650"/>
    <x v="117"/>
  </r>
  <r>
    <x v="2312"/>
    <x v="104"/>
    <x v="278"/>
    <x v="10611"/>
    <n v="159040"/>
    <m/>
    <n v="-159040"/>
    <x v="117"/>
  </r>
  <r>
    <x v="2313"/>
    <x v="4"/>
    <x v="4"/>
    <x v="7512"/>
    <n v="4000"/>
    <m/>
    <n v="-4000"/>
    <x v="117"/>
  </r>
  <r>
    <x v="2313"/>
    <x v="117"/>
    <x v="474"/>
    <x v="898"/>
    <n v="3000"/>
    <m/>
    <n v="-3000"/>
    <x v="117"/>
  </r>
  <r>
    <x v="2313"/>
    <x v="4"/>
    <x v="4"/>
    <x v="10612"/>
    <n v="5000"/>
    <m/>
    <n v="-5000"/>
    <x v="117"/>
  </r>
  <r>
    <x v="2313"/>
    <x v="116"/>
    <x v="278"/>
    <x v="10613"/>
    <n v="2300"/>
    <m/>
    <n v="-2300"/>
    <x v="117"/>
  </r>
  <r>
    <x v="2313"/>
    <x v="114"/>
    <x v="474"/>
    <x v="233"/>
    <n v="2400"/>
    <m/>
    <n v="-2400"/>
    <x v="117"/>
  </r>
  <r>
    <x v="2313"/>
    <x v="115"/>
    <x v="278"/>
    <x v="10614"/>
    <n v="100000"/>
    <m/>
    <n v="-100000"/>
    <x v="117"/>
  </r>
  <r>
    <x v="2313"/>
    <x v="105"/>
    <x v="278"/>
    <x v="10615"/>
    <n v="56026"/>
    <m/>
    <n v="-56026"/>
    <x v="117"/>
  </r>
  <r>
    <x v="2313"/>
    <x v="116"/>
    <x v="278"/>
    <x v="10616"/>
    <n v="63720"/>
    <m/>
    <n v="-63720"/>
    <x v="117"/>
  </r>
  <r>
    <x v="2313"/>
    <x v="111"/>
    <x v="278"/>
    <x v="10617"/>
    <n v="50000"/>
    <m/>
    <n v="-50000"/>
    <x v="117"/>
  </r>
  <r>
    <x v="2313"/>
    <x v="4"/>
    <x v="4"/>
    <x v="10618"/>
    <n v="2000"/>
    <m/>
    <n v="-2000"/>
    <x v="117"/>
  </r>
  <r>
    <x v="2314"/>
    <x v="114"/>
    <x v="278"/>
    <x v="10619"/>
    <n v="8000"/>
    <m/>
    <n v="-8000"/>
    <x v="117"/>
  </r>
  <r>
    <x v="2314"/>
    <x v="61"/>
    <x v="474"/>
    <x v="233"/>
    <n v="2000"/>
    <m/>
    <n v="-2000"/>
    <x v="117"/>
  </r>
  <r>
    <x v="2314"/>
    <x v="4"/>
    <x v="4"/>
    <x v="7512"/>
    <n v="2000"/>
    <m/>
    <n v="-2000"/>
    <x v="117"/>
  </r>
  <r>
    <x v="2314"/>
    <x v="114"/>
    <x v="278"/>
    <x v="10620"/>
    <n v="17000"/>
    <m/>
    <n v="-17000"/>
    <x v="117"/>
  </r>
  <r>
    <x v="2314"/>
    <x v="117"/>
    <x v="278"/>
    <x v="10620"/>
    <n v="17000"/>
    <m/>
    <n v="-17000"/>
    <x v="117"/>
  </r>
  <r>
    <x v="2314"/>
    <x v="100"/>
    <x v="278"/>
    <x v="10620"/>
    <n v="17000"/>
    <m/>
    <n v="-17000"/>
    <x v="117"/>
  </r>
  <r>
    <x v="2314"/>
    <x v="114"/>
    <x v="278"/>
    <x v="10621"/>
    <n v="47850"/>
    <m/>
    <n v="-47850"/>
    <x v="117"/>
  </r>
  <r>
    <x v="2314"/>
    <x v="117"/>
    <x v="278"/>
    <x v="10621"/>
    <n v="47850"/>
    <m/>
    <n v="-47850"/>
    <x v="117"/>
  </r>
  <r>
    <x v="2314"/>
    <x v="125"/>
    <x v="278"/>
    <x v="10621"/>
    <n v="47850"/>
    <m/>
    <n v="-47850"/>
    <x v="117"/>
  </r>
  <r>
    <x v="2314"/>
    <x v="73"/>
    <x v="278"/>
    <x v="10622"/>
    <n v="76000"/>
    <m/>
    <n v="-76000"/>
    <x v="117"/>
  </r>
  <r>
    <x v="2314"/>
    <x v="117"/>
    <x v="278"/>
    <x v="10622"/>
    <n v="78715"/>
    <m/>
    <n v="-78715"/>
    <x v="117"/>
  </r>
  <r>
    <x v="2314"/>
    <x v="125"/>
    <x v="278"/>
    <x v="10622"/>
    <n v="10000"/>
    <m/>
    <n v="-10000"/>
    <x v="117"/>
  </r>
  <r>
    <x v="2314"/>
    <x v="77"/>
    <x v="732"/>
    <x v="10623"/>
    <n v="121520"/>
    <m/>
    <n v="-121520"/>
    <x v="117"/>
  </r>
  <r>
    <x v="2314"/>
    <x v="121"/>
    <x v="278"/>
    <x v="10624"/>
    <n v="18000"/>
    <m/>
    <n v="-18000"/>
    <x v="117"/>
  </r>
  <r>
    <x v="2314"/>
    <x v="105"/>
    <x v="278"/>
    <x v="10625"/>
    <n v="11200"/>
    <m/>
    <n v="-11200"/>
    <x v="117"/>
  </r>
  <r>
    <x v="2314"/>
    <x v="117"/>
    <x v="278"/>
    <x v="10625"/>
    <n v="51500"/>
    <m/>
    <n v="-51500"/>
    <x v="117"/>
  </r>
  <r>
    <x v="2315"/>
    <x v="4"/>
    <x v="4"/>
    <x v="7512"/>
    <n v="4000"/>
    <m/>
    <n v="-4000"/>
    <x v="117"/>
  </r>
  <r>
    <x v="2315"/>
    <x v="116"/>
    <x v="474"/>
    <x v="10626"/>
    <n v="2000"/>
    <m/>
    <n v="-2000"/>
    <x v="117"/>
  </r>
  <r>
    <x v="2316"/>
    <x v="73"/>
    <x v="278"/>
    <x v="10627"/>
    <n v="41000"/>
    <m/>
    <n v="-41000"/>
    <x v="117"/>
  </r>
  <r>
    <x v="2316"/>
    <x v="117"/>
    <x v="278"/>
    <x v="2170"/>
    <n v="2800"/>
    <m/>
    <n v="-2800"/>
    <x v="117"/>
  </r>
  <r>
    <x v="2316"/>
    <x v="73"/>
    <x v="474"/>
    <x v="233"/>
    <n v="1000"/>
    <m/>
    <n v="-1000"/>
    <x v="117"/>
  </r>
  <r>
    <x v="2316"/>
    <x v="4"/>
    <x v="4"/>
    <x v="10628"/>
    <n v="1500"/>
    <m/>
    <n v="-1500"/>
    <x v="117"/>
  </r>
  <r>
    <x v="2316"/>
    <x v="73"/>
    <x v="474"/>
    <x v="233"/>
    <n v="2100"/>
    <m/>
    <n v="-2100"/>
    <x v="117"/>
  </r>
  <r>
    <x v="2316"/>
    <x v="116"/>
    <x v="474"/>
    <x v="233"/>
    <n v="2100"/>
    <m/>
    <n v="-2100"/>
    <x v="117"/>
  </r>
  <r>
    <x v="2316"/>
    <x v="4"/>
    <x v="4"/>
    <x v="10629"/>
    <n v="1500"/>
    <m/>
    <n v="-1500"/>
    <x v="117"/>
  </r>
  <r>
    <x v="2316"/>
    <x v="4"/>
    <x v="4"/>
    <x v="10630"/>
    <n v="1050"/>
    <m/>
    <n v="-1050"/>
    <x v="117"/>
  </r>
  <r>
    <x v="2316"/>
    <x v="109"/>
    <x v="474"/>
    <x v="233"/>
    <n v="1000"/>
    <m/>
    <n v="-1000"/>
    <x v="117"/>
  </r>
  <r>
    <x v="2316"/>
    <x v="4"/>
    <x v="4"/>
    <x v="10618"/>
    <n v="2000"/>
    <m/>
    <n v="-2000"/>
    <x v="117"/>
  </r>
  <r>
    <x v="2316"/>
    <x v="114"/>
    <x v="850"/>
    <x v="10631"/>
    <n v="65250"/>
    <m/>
    <n v="-65250"/>
    <x v="117"/>
  </r>
  <r>
    <x v="2316"/>
    <x v="109"/>
    <x v="866"/>
    <x v="10632"/>
    <n v="50000"/>
    <m/>
    <n v="-50000"/>
    <x v="117"/>
  </r>
  <r>
    <x v="2316"/>
    <x v="115"/>
    <x v="417"/>
    <x v="10633"/>
    <n v="300000"/>
    <m/>
    <n v="-300000"/>
    <x v="117"/>
  </r>
  <r>
    <x v="2316"/>
    <x v="117"/>
    <x v="2"/>
    <x v="10634"/>
    <n v="15000"/>
    <m/>
    <n v="-15000"/>
    <x v="117"/>
  </r>
  <r>
    <x v="2317"/>
    <x v="105"/>
    <x v="474"/>
    <x v="233"/>
    <n v="2500"/>
    <m/>
    <n v="-2500"/>
    <x v="117"/>
  </r>
  <r>
    <x v="2317"/>
    <x v="114"/>
    <x v="2"/>
    <x v="8173"/>
    <n v="1250"/>
    <m/>
    <n v="-1250"/>
    <x v="117"/>
  </r>
  <r>
    <x v="2317"/>
    <x v="23"/>
    <x v="390"/>
    <x v="10635"/>
    <n v="6000"/>
    <m/>
    <n v="-6000"/>
    <x v="117"/>
  </r>
  <r>
    <x v="2317"/>
    <x v="23"/>
    <x v="278"/>
    <x v="10636"/>
    <n v="1000"/>
    <m/>
    <n v="-1000"/>
    <x v="117"/>
  </r>
  <r>
    <x v="2317"/>
    <x v="121"/>
    <x v="278"/>
    <x v="10637"/>
    <n v="263000"/>
    <m/>
    <n v="-263000"/>
    <x v="117"/>
  </r>
  <r>
    <x v="2317"/>
    <x v="4"/>
    <x v="4"/>
    <x v="7512"/>
    <n v="3000"/>
    <m/>
    <n v="-3000"/>
    <x v="117"/>
  </r>
  <r>
    <x v="2317"/>
    <x v="4"/>
    <x v="27"/>
    <x v="5204"/>
    <n v="6900"/>
    <m/>
    <n v="-6900"/>
    <x v="117"/>
  </r>
  <r>
    <x v="2317"/>
    <x v="7"/>
    <x v="27"/>
    <x v="5204"/>
    <n v="1230"/>
    <m/>
    <n v="-1230"/>
    <x v="117"/>
  </r>
  <r>
    <x v="2317"/>
    <x v="104"/>
    <x v="474"/>
    <x v="10638"/>
    <n v="500"/>
    <m/>
    <n v="-500"/>
    <x v="117"/>
  </r>
  <r>
    <x v="2317"/>
    <x v="117"/>
    <x v="474"/>
    <x v="233"/>
    <n v="400"/>
    <m/>
    <n v="-400"/>
    <x v="117"/>
  </r>
  <r>
    <x v="2317"/>
    <x v="128"/>
    <x v="278"/>
    <x v="10639"/>
    <n v="500000"/>
    <m/>
    <n v="-500000"/>
    <x v="117"/>
  </r>
  <r>
    <x v="2317"/>
    <x v="126"/>
    <x v="278"/>
    <x v="10639"/>
    <n v="65808"/>
    <m/>
    <n v="-65808"/>
    <x v="117"/>
  </r>
  <r>
    <x v="2317"/>
    <x v="126"/>
    <x v="278"/>
    <x v="10640"/>
    <n v="25000"/>
    <m/>
    <n v="-25000"/>
    <x v="117"/>
  </r>
  <r>
    <x v="2317"/>
    <x v="128"/>
    <x v="278"/>
    <x v="10641"/>
    <n v="44000"/>
    <m/>
    <n v="-44000"/>
    <x v="117"/>
  </r>
  <r>
    <x v="2317"/>
    <x v="121"/>
    <x v="78"/>
    <x v="10642"/>
    <n v="400000"/>
    <m/>
    <n v="-400000"/>
    <x v="117"/>
  </r>
  <r>
    <x v="2317"/>
    <x v="116"/>
    <x v="518"/>
    <x v="10643"/>
    <n v="25000"/>
    <m/>
    <n v="-25000"/>
    <x v="117"/>
  </r>
  <r>
    <x v="2318"/>
    <x v="117"/>
    <x v="474"/>
    <x v="233"/>
    <n v="500"/>
    <m/>
    <n v="-500"/>
    <x v="117"/>
  </r>
  <r>
    <x v="2318"/>
    <x v="104"/>
    <x v="278"/>
    <x v="10644"/>
    <n v="5000"/>
    <m/>
    <n v="-5000"/>
    <x v="117"/>
  </r>
  <r>
    <x v="2318"/>
    <x v="73"/>
    <x v="278"/>
    <x v="6089"/>
    <n v="20622"/>
    <m/>
    <n v="-20622"/>
    <x v="117"/>
  </r>
  <r>
    <x v="2318"/>
    <x v="117"/>
    <x v="278"/>
    <x v="6089"/>
    <n v="11650"/>
    <m/>
    <n v="-11650"/>
    <x v="117"/>
  </r>
  <r>
    <x v="2318"/>
    <x v="114"/>
    <x v="278"/>
    <x v="6089"/>
    <n v="2750"/>
    <m/>
    <n v="-2750"/>
    <x v="117"/>
  </r>
  <r>
    <x v="2318"/>
    <x v="7"/>
    <x v="560"/>
    <x v="10645"/>
    <n v="98983"/>
    <m/>
    <n v="-98983"/>
    <x v="117"/>
  </r>
  <r>
    <x v="2318"/>
    <x v="105"/>
    <x v="278"/>
    <x v="10646"/>
    <n v="8500"/>
    <m/>
    <n v="-8500"/>
    <x v="117"/>
  </r>
  <r>
    <x v="2318"/>
    <x v="4"/>
    <x v="4"/>
    <x v="10647"/>
    <n v="1000"/>
    <m/>
    <n v="-1000"/>
    <x v="117"/>
  </r>
  <r>
    <x v="2318"/>
    <x v="100"/>
    <x v="278"/>
    <x v="10648"/>
    <n v="1050"/>
    <m/>
    <n v="-1050"/>
    <x v="117"/>
  </r>
  <r>
    <x v="2318"/>
    <x v="116"/>
    <x v="642"/>
    <x v="10649"/>
    <n v="50000"/>
    <m/>
    <n v="-50000"/>
    <x v="117"/>
  </r>
  <r>
    <x v="2318"/>
    <x v="4"/>
    <x v="4"/>
    <x v="7512"/>
    <n v="4000"/>
    <m/>
    <n v="-4000"/>
    <x v="117"/>
  </r>
  <r>
    <x v="2318"/>
    <x v="116"/>
    <x v="278"/>
    <x v="10650"/>
    <n v="420"/>
    <m/>
    <n v="-420"/>
    <x v="117"/>
  </r>
  <r>
    <x v="2318"/>
    <x v="100"/>
    <x v="474"/>
    <x v="233"/>
    <n v="1000"/>
    <m/>
    <n v="-1000"/>
    <x v="117"/>
  </r>
  <r>
    <x v="2318"/>
    <x v="23"/>
    <x v="353"/>
    <x v="10651"/>
    <n v="20000"/>
    <m/>
    <n v="-20000"/>
    <x v="117"/>
  </r>
  <r>
    <x v="2318"/>
    <x v="121"/>
    <x v="858"/>
    <x v="10652"/>
    <n v="100000"/>
    <m/>
    <n v="-100000"/>
    <x v="117"/>
  </r>
  <r>
    <x v="2318"/>
    <x v="129"/>
    <x v="2"/>
    <x v="10653"/>
    <n v="49900"/>
    <m/>
    <n v="-49900"/>
    <x v="117"/>
  </r>
  <r>
    <x v="2319"/>
    <x v="91"/>
    <x v="821"/>
    <x v="10654"/>
    <n v="400000"/>
    <m/>
    <n v="-400000"/>
    <x v="117"/>
  </r>
  <r>
    <x v="2318"/>
    <x v="117"/>
    <x v="474"/>
    <x v="233"/>
    <n v="2000"/>
    <m/>
    <n v="-2000"/>
    <x v="117"/>
  </r>
  <r>
    <x v="2319"/>
    <x v="121"/>
    <x v="876"/>
    <x v="898"/>
    <n v="10000"/>
    <m/>
    <n v="-10000"/>
    <x v="117"/>
  </r>
  <r>
    <x v="2319"/>
    <x v="121"/>
    <x v="285"/>
    <x v="10655"/>
    <n v="400"/>
    <m/>
    <n v="-400"/>
    <x v="117"/>
  </r>
  <r>
    <x v="2319"/>
    <x v="117"/>
    <x v="474"/>
    <x v="10656"/>
    <n v="7000"/>
    <m/>
    <n v="-7000"/>
    <x v="117"/>
  </r>
  <r>
    <x v="2319"/>
    <x v="114"/>
    <x v="474"/>
    <x v="233"/>
    <n v="800"/>
    <m/>
    <n v="-800"/>
    <x v="117"/>
  </r>
  <r>
    <x v="2319"/>
    <x v="4"/>
    <x v="4"/>
    <x v="10618"/>
    <n v="2000"/>
    <m/>
    <n v="-2000"/>
    <x v="117"/>
  </r>
  <r>
    <x v="2319"/>
    <x v="117"/>
    <x v="278"/>
    <x v="10657"/>
    <n v="4550"/>
    <m/>
    <n v="-4550"/>
    <x v="117"/>
  </r>
  <r>
    <x v="2319"/>
    <x v="109"/>
    <x v="278"/>
    <x v="10658"/>
    <n v="14400"/>
    <m/>
    <n v="-14400"/>
    <x v="117"/>
  </r>
  <r>
    <x v="2319"/>
    <x v="4"/>
    <x v="330"/>
    <x v="10659"/>
    <n v="30000"/>
    <m/>
    <n v="-30000"/>
    <x v="117"/>
  </r>
  <r>
    <x v="2319"/>
    <x v="100"/>
    <x v="474"/>
    <x v="233"/>
    <n v="2500"/>
    <m/>
    <n v="-2500"/>
    <x v="117"/>
  </r>
  <r>
    <x v="2319"/>
    <x v="99"/>
    <x v="2"/>
    <x v="10660"/>
    <n v="10000"/>
    <m/>
    <n v="-10000"/>
    <x v="117"/>
  </r>
  <r>
    <x v="2319"/>
    <x v="129"/>
    <x v="278"/>
    <x v="10661"/>
    <n v="4000"/>
    <m/>
    <n v="-4000"/>
    <x v="117"/>
  </r>
  <r>
    <x v="2319"/>
    <x v="73"/>
    <x v="661"/>
    <x v="9024"/>
    <n v="97400"/>
    <m/>
    <n v="-97400"/>
    <x v="117"/>
  </r>
  <r>
    <x v="2319"/>
    <x v="73"/>
    <x v="278"/>
    <x v="10662"/>
    <n v="63600"/>
    <m/>
    <n v="-63600"/>
    <x v="117"/>
  </r>
  <r>
    <x v="2319"/>
    <x v="115"/>
    <x v="278"/>
    <x v="10663"/>
    <n v="50000"/>
    <m/>
    <n v="-50000"/>
    <x v="117"/>
  </r>
  <r>
    <x v="2320"/>
    <x v="73"/>
    <x v="791"/>
    <x v="898"/>
    <n v="25000"/>
    <m/>
    <n v="-25000"/>
    <x v="117"/>
  </r>
  <r>
    <x v="2320"/>
    <x v="116"/>
    <x v="474"/>
    <x v="233"/>
    <n v="1200"/>
    <m/>
    <n v="-1200"/>
    <x v="117"/>
  </r>
  <r>
    <x v="2320"/>
    <x v="121"/>
    <x v="474"/>
    <x v="233"/>
    <n v="500"/>
    <m/>
    <n v="-500"/>
    <x v="117"/>
  </r>
  <r>
    <x v="2320"/>
    <x v="4"/>
    <x v="4"/>
    <x v="7512"/>
    <n v="5000"/>
    <m/>
    <n v="-5000"/>
    <x v="117"/>
  </r>
  <r>
    <x v="2320"/>
    <x v="109"/>
    <x v="278"/>
    <x v="10664"/>
    <n v="6300"/>
    <m/>
    <n v="-6300"/>
    <x v="117"/>
  </r>
  <r>
    <x v="2320"/>
    <x v="109"/>
    <x v="285"/>
    <x v="10665"/>
    <n v="200"/>
    <m/>
    <n v="-200"/>
    <x v="117"/>
  </r>
  <r>
    <x v="2320"/>
    <x v="109"/>
    <x v="474"/>
    <x v="233"/>
    <n v="1000"/>
    <m/>
    <n v="-1000"/>
    <x v="117"/>
  </r>
  <r>
    <x v="2320"/>
    <x v="77"/>
    <x v="474"/>
    <x v="233"/>
    <n v="1000"/>
    <m/>
    <n v="-1000"/>
    <x v="117"/>
  </r>
  <r>
    <x v="2320"/>
    <x v="94"/>
    <x v="278"/>
    <x v="10666"/>
    <n v="51000"/>
    <m/>
    <n v="-51000"/>
    <x v="117"/>
  </r>
  <r>
    <x v="2320"/>
    <x v="117"/>
    <x v="644"/>
    <x v="9024"/>
    <n v="1000000"/>
    <m/>
    <n v="-1000000"/>
    <x v="117"/>
  </r>
  <r>
    <x v="2320"/>
    <x v="109"/>
    <x v="286"/>
    <x v="10667"/>
    <n v="94800"/>
    <m/>
    <n v="-94800"/>
    <x v="117"/>
  </r>
  <r>
    <x v="2320"/>
    <x v="121"/>
    <x v="286"/>
    <x v="10667"/>
    <n v="30800"/>
    <m/>
    <n v="-30800"/>
    <x v="117"/>
  </r>
  <r>
    <x v="2320"/>
    <x v="117"/>
    <x v="145"/>
    <x v="10668"/>
    <n v="200000"/>
    <m/>
    <n v="-200000"/>
    <x v="117"/>
  </r>
  <r>
    <x v="2320"/>
    <x v="115"/>
    <x v="145"/>
    <x v="10668"/>
    <n v="200000"/>
    <m/>
    <n v="-200000"/>
    <x v="117"/>
  </r>
  <r>
    <x v="2320"/>
    <x v="111"/>
    <x v="145"/>
    <x v="10668"/>
    <n v="100000"/>
    <m/>
    <n v="-100000"/>
    <x v="117"/>
  </r>
  <r>
    <x v="2321"/>
    <x v="114"/>
    <x v="278"/>
    <x v="10669"/>
    <n v="900"/>
    <m/>
    <n v="-900"/>
    <x v="117"/>
  </r>
  <r>
    <x v="2321"/>
    <x v="4"/>
    <x v="4"/>
    <x v="10618"/>
    <n v="2000"/>
    <m/>
    <n v="-2000"/>
    <x v="117"/>
  </r>
  <r>
    <x v="2321"/>
    <x v="117"/>
    <x v="278"/>
    <x v="10670"/>
    <n v="20667"/>
    <m/>
    <n v="-20667"/>
    <x v="117"/>
  </r>
  <r>
    <x v="2321"/>
    <x v="114"/>
    <x v="278"/>
    <x v="10670"/>
    <n v="20667"/>
    <m/>
    <n v="-20667"/>
    <x v="117"/>
  </r>
  <r>
    <x v="2321"/>
    <x v="73"/>
    <x v="278"/>
    <x v="10670"/>
    <n v="20666"/>
    <m/>
    <n v="-20666"/>
    <x v="117"/>
  </r>
  <r>
    <x v="2321"/>
    <x v="117"/>
    <x v="278"/>
    <x v="10671"/>
    <n v="31025"/>
    <m/>
    <n v="-31025"/>
    <x v="117"/>
  </r>
  <r>
    <x v="2321"/>
    <x v="105"/>
    <x v="278"/>
    <x v="10671"/>
    <n v="15500"/>
    <m/>
    <n v="-15500"/>
    <x v="117"/>
  </r>
  <r>
    <x v="2321"/>
    <x v="117"/>
    <x v="278"/>
    <x v="10672"/>
    <n v="35700"/>
    <m/>
    <n v="-35700"/>
    <x v="117"/>
  </r>
  <r>
    <x v="2321"/>
    <x v="117"/>
    <x v="278"/>
    <x v="10673"/>
    <n v="17311"/>
    <m/>
    <n v="-17311"/>
    <x v="117"/>
  </r>
  <r>
    <x v="2321"/>
    <x v="114"/>
    <x v="278"/>
    <x v="10673"/>
    <n v="17311"/>
    <m/>
    <n v="-17311"/>
    <x v="117"/>
  </r>
  <r>
    <x v="2321"/>
    <x v="100"/>
    <x v="278"/>
    <x v="10673"/>
    <n v="17311"/>
    <m/>
    <n v="-17311"/>
    <x v="117"/>
  </r>
  <r>
    <x v="2321"/>
    <x v="125"/>
    <x v="278"/>
    <x v="10673"/>
    <n v="17312"/>
    <m/>
    <n v="-17312"/>
    <x v="117"/>
  </r>
  <r>
    <x v="2321"/>
    <x v="114"/>
    <x v="278"/>
    <x v="10669"/>
    <n v="900"/>
    <m/>
    <n v="-900"/>
    <x v="117"/>
  </r>
  <r>
    <x v="2321"/>
    <x v="4"/>
    <x v="4"/>
    <x v="10618"/>
    <n v="2000"/>
    <m/>
    <n v="-2000"/>
    <x v="117"/>
  </r>
  <r>
    <x v="2321"/>
    <x v="73"/>
    <x v="474"/>
    <x v="233"/>
    <n v="3000"/>
    <m/>
    <n v="-3000"/>
    <x v="117"/>
  </r>
  <r>
    <x v="2302"/>
    <x v="73"/>
    <x v="78"/>
    <x v="10674"/>
    <n v="256037"/>
    <m/>
    <n v="-256037"/>
    <x v="117"/>
  </r>
  <r>
    <x v="2302"/>
    <x v="80"/>
    <x v="78"/>
    <x v="10674"/>
    <n v="31000"/>
    <m/>
    <n v="-31000"/>
    <x v="117"/>
  </r>
  <r>
    <x v="2302"/>
    <x v="67"/>
    <x v="78"/>
    <x v="10674"/>
    <n v="33000"/>
    <m/>
    <n v="-33000"/>
    <x v="117"/>
  </r>
  <r>
    <x v="2302"/>
    <x v="102"/>
    <x v="78"/>
    <x v="10674"/>
    <n v="27500"/>
    <m/>
    <n v="-27500"/>
    <x v="117"/>
  </r>
  <r>
    <x v="2302"/>
    <x v="107"/>
    <x v="78"/>
    <x v="10674"/>
    <n v="38500"/>
    <m/>
    <n v="-38500"/>
    <x v="117"/>
  </r>
  <r>
    <x v="2302"/>
    <x v="105"/>
    <x v="78"/>
    <x v="10674"/>
    <n v="12000"/>
    <m/>
    <n v="-12000"/>
    <x v="117"/>
  </r>
  <r>
    <x v="2302"/>
    <x v="94"/>
    <x v="78"/>
    <x v="10674"/>
    <n v="1963"/>
    <m/>
    <n v="-1963"/>
    <x v="117"/>
  </r>
  <r>
    <x v="2302"/>
    <x v="94"/>
    <x v="78"/>
    <x v="10675"/>
    <n v="167156"/>
    <m/>
    <n v="-167156"/>
    <x v="117"/>
  </r>
  <r>
    <x v="2302"/>
    <x v="109"/>
    <x v="78"/>
    <x v="10675"/>
    <n v="19000"/>
    <m/>
    <n v="-19000"/>
    <x v="117"/>
  </r>
  <r>
    <x v="2302"/>
    <x v="100"/>
    <x v="78"/>
    <x v="10675"/>
    <n v="42703"/>
    <m/>
    <n v="-42703"/>
    <x v="117"/>
  </r>
  <r>
    <x v="2302"/>
    <x v="116"/>
    <x v="78"/>
    <x v="10675"/>
    <n v="171005"/>
    <m/>
    <n v="-171005"/>
    <x v="117"/>
  </r>
  <r>
    <x v="2302"/>
    <x v="110"/>
    <x v="78"/>
    <x v="10675"/>
    <n v="48550"/>
    <m/>
    <n v="-48550"/>
    <x v="117"/>
  </r>
  <r>
    <x v="2302"/>
    <x v="125"/>
    <x v="78"/>
    <x v="10675"/>
    <n v="25000"/>
    <m/>
    <n v="-25000"/>
    <x v="117"/>
  </r>
  <r>
    <x v="2302"/>
    <x v="117"/>
    <x v="78"/>
    <x v="10675"/>
    <n v="206586"/>
    <m/>
    <n v="-206586"/>
    <x v="117"/>
  </r>
  <r>
    <x v="2302"/>
    <x v="79"/>
    <x v="638"/>
    <x v="10676"/>
    <n v="730000"/>
    <m/>
    <n v="-730000"/>
    <x v="117"/>
  </r>
  <r>
    <x v="2302"/>
    <x v="116"/>
    <x v="518"/>
    <x v="10677"/>
    <n v="100000"/>
    <m/>
    <n v="-100000"/>
    <x v="117"/>
  </r>
  <r>
    <x v="2302"/>
    <x v="104"/>
    <x v="518"/>
    <x v="10677"/>
    <n v="100000"/>
    <m/>
    <n v="-100000"/>
    <x v="117"/>
  </r>
  <r>
    <x v="2302"/>
    <x v="114"/>
    <x v="324"/>
    <x v="10678"/>
    <n v="250000"/>
    <m/>
    <n v="-250000"/>
    <x v="117"/>
  </r>
  <r>
    <x v="2302"/>
    <x v="84"/>
    <x v="592"/>
    <x v="10679"/>
    <n v="93755"/>
    <m/>
    <n v="-93755"/>
    <x v="117"/>
  </r>
  <r>
    <x v="2302"/>
    <x v="98"/>
    <x v="592"/>
    <x v="10679"/>
    <n v="45459"/>
    <m/>
    <n v="-45459"/>
    <x v="117"/>
  </r>
  <r>
    <x v="2302"/>
    <x v="94"/>
    <x v="592"/>
    <x v="10679"/>
    <n v="306006"/>
    <m/>
    <n v="-306006"/>
    <x v="117"/>
  </r>
  <r>
    <x v="2302"/>
    <x v="79"/>
    <x v="592"/>
    <x v="10679"/>
    <n v="32600"/>
    <m/>
    <n v="-32600"/>
    <x v="117"/>
  </r>
  <r>
    <x v="2302"/>
    <x v="65"/>
    <x v="592"/>
    <x v="10679"/>
    <n v="33559"/>
    <m/>
    <n v="-33559"/>
    <x v="117"/>
  </r>
  <r>
    <x v="2302"/>
    <x v="77"/>
    <x v="592"/>
    <x v="10679"/>
    <n v="43900"/>
    <m/>
    <n v="-43900"/>
    <x v="117"/>
  </r>
  <r>
    <x v="2302"/>
    <x v="109"/>
    <x v="592"/>
    <x v="10679"/>
    <n v="105607"/>
    <m/>
    <n v="-105607"/>
    <x v="117"/>
  </r>
  <r>
    <x v="2302"/>
    <x v="58"/>
    <x v="592"/>
    <x v="10679"/>
    <n v="29114"/>
    <m/>
    <n v="-29114"/>
    <x v="117"/>
  </r>
  <r>
    <x v="2304"/>
    <x v="114"/>
    <x v="871"/>
    <x v="10680"/>
    <n v="150000"/>
    <m/>
    <n v="-150000"/>
    <x v="117"/>
  </r>
  <r>
    <x v="2306"/>
    <x v="23"/>
    <x v="261"/>
    <x v="10681"/>
    <n v="65520"/>
    <m/>
    <n v="-65520"/>
    <x v="117"/>
  </r>
  <r>
    <x v="2306"/>
    <x v="22"/>
    <x v="261"/>
    <x v="10681"/>
    <n v="70728"/>
    <m/>
    <n v="-70728"/>
    <x v="117"/>
  </r>
  <r>
    <x v="2306"/>
    <x v="1"/>
    <x v="261"/>
    <x v="10681"/>
    <n v="41050"/>
    <m/>
    <n v="-41050"/>
    <x v="117"/>
  </r>
  <r>
    <x v="2306"/>
    <x v="91"/>
    <x v="261"/>
    <x v="10681"/>
    <n v="72406"/>
    <m/>
    <n v="-72406"/>
    <x v="117"/>
  </r>
  <r>
    <x v="2306"/>
    <x v="114"/>
    <x v="716"/>
    <x v="10682"/>
    <n v="200000"/>
    <m/>
    <n v="-200000"/>
    <x v="117"/>
  </r>
  <r>
    <x v="2312"/>
    <x v="117"/>
    <x v="553"/>
    <x v="10683"/>
    <n v="2000000"/>
    <m/>
    <n v="-2000000"/>
    <x v="117"/>
  </r>
  <r>
    <x v="2312"/>
    <x v="58"/>
    <x v="248"/>
    <x v="10684"/>
    <n v="3390"/>
    <m/>
    <n v="-3390"/>
    <x v="117"/>
  </r>
  <r>
    <x v="2312"/>
    <x v="73"/>
    <x v="248"/>
    <x v="10684"/>
    <n v="31324"/>
    <m/>
    <n v="-31324"/>
    <x v="117"/>
  </r>
  <r>
    <x v="2312"/>
    <x v="91"/>
    <x v="248"/>
    <x v="10684"/>
    <n v="8000"/>
    <m/>
    <n v="-8000"/>
    <x v="117"/>
  </r>
  <r>
    <x v="2312"/>
    <x v="97"/>
    <x v="248"/>
    <x v="10684"/>
    <n v="351969"/>
    <m/>
    <n v="-351969"/>
    <x v="117"/>
  </r>
  <r>
    <x v="2312"/>
    <x v="107"/>
    <x v="248"/>
    <x v="10684"/>
    <n v="14000"/>
    <m/>
    <n v="-14000"/>
    <x v="117"/>
  </r>
  <r>
    <x v="2312"/>
    <x v="100"/>
    <x v="248"/>
    <x v="10684"/>
    <n v="31500"/>
    <m/>
    <n v="-31500"/>
    <x v="117"/>
  </r>
  <r>
    <x v="2312"/>
    <x v="121"/>
    <x v="248"/>
    <x v="10684"/>
    <n v="131377"/>
    <m/>
    <n v="-131377"/>
    <x v="117"/>
  </r>
  <r>
    <x v="2312"/>
    <x v="104"/>
    <x v="248"/>
    <x v="10684"/>
    <n v="25454"/>
    <m/>
    <n v="-25454"/>
    <x v="117"/>
  </r>
  <r>
    <x v="2316"/>
    <x v="118"/>
    <x v="742"/>
    <x v="10685"/>
    <n v="130000"/>
    <m/>
    <n v="-130000"/>
    <x v="117"/>
  </r>
  <r>
    <x v="2316"/>
    <x v="23"/>
    <x v="261"/>
    <x v="10686"/>
    <n v="45000"/>
    <m/>
    <n v="-45000"/>
    <x v="117"/>
  </r>
  <r>
    <x v="2316"/>
    <x v="22"/>
    <x v="261"/>
    <x v="10686"/>
    <n v="49000"/>
    <m/>
    <n v="-49000"/>
    <x v="117"/>
  </r>
  <r>
    <x v="2316"/>
    <x v="47"/>
    <x v="261"/>
    <x v="10687"/>
    <n v="1085"/>
    <m/>
    <n v="-1085"/>
    <x v="117"/>
  </r>
  <r>
    <x v="2316"/>
    <x v="47"/>
    <x v="261"/>
    <x v="10688"/>
    <n v="1000"/>
    <m/>
    <n v="-1000"/>
    <x v="117"/>
  </r>
  <r>
    <x v="2316"/>
    <x v="84"/>
    <x v="261"/>
    <x v="10686"/>
    <n v="6000"/>
    <m/>
    <n v="-6000"/>
    <x v="117"/>
  </r>
  <r>
    <x v="2316"/>
    <x v="91"/>
    <x v="261"/>
    <x v="10686"/>
    <n v="8000"/>
    <m/>
    <n v="-8000"/>
    <x v="117"/>
  </r>
  <r>
    <x v="2320"/>
    <x v="128"/>
    <x v="389"/>
    <x v="10689"/>
    <n v="597559"/>
    <m/>
    <n v="-597559"/>
    <x v="117"/>
  </r>
  <r>
    <x v="2321"/>
    <x v="114"/>
    <x v="846"/>
    <x v="10690"/>
    <n v="343156"/>
    <m/>
    <n v="-343156"/>
    <x v="117"/>
  </r>
  <r>
    <x v="2321"/>
    <x v="116"/>
    <x v="846"/>
    <x v="10690"/>
    <n v="456844"/>
    <m/>
    <n v="-456844"/>
    <x v="117"/>
  </r>
  <r>
    <x v="2321"/>
    <x v="116"/>
    <x v="78"/>
    <x v="10691"/>
    <n v="515900"/>
    <m/>
    <n v="-515900"/>
    <x v="117"/>
  </r>
  <r>
    <x v="2300"/>
    <x v="81"/>
    <x v="97"/>
    <x v="8408"/>
    <m/>
    <n v="926500"/>
    <n v="926500"/>
    <x v="117"/>
  </r>
  <r>
    <x v="2300"/>
    <x v="111"/>
    <x v="97"/>
    <x v="8408"/>
    <m/>
    <n v="2000000"/>
    <n v="2000000"/>
    <x v="117"/>
  </r>
  <r>
    <x v="2300"/>
    <x v="111"/>
    <x v="97"/>
    <x v="9184"/>
    <n v="29265"/>
    <m/>
    <n v="-29265"/>
    <x v="117"/>
  </r>
  <r>
    <x v="2302"/>
    <x v="47"/>
    <x v="97"/>
    <x v="10692"/>
    <m/>
    <n v="399735"/>
    <n v="399735"/>
    <x v="117"/>
  </r>
  <r>
    <x v="2302"/>
    <x v="47"/>
    <x v="97"/>
    <x v="10693"/>
    <m/>
    <n v="97660"/>
    <n v="97660"/>
    <x v="117"/>
  </r>
  <r>
    <x v="2302"/>
    <x v="91"/>
    <x v="97"/>
    <x v="10694"/>
    <n v="20000"/>
    <m/>
    <n v="-20000"/>
    <x v="117"/>
  </r>
  <r>
    <x v="2305"/>
    <x v="22"/>
    <x v="97"/>
    <x v="10695"/>
    <m/>
    <n v="333522"/>
    <n v="333522"/>
    <x v="117"/>
  </r>
  <r>
    <x v="2310"/>
    <x v="23"/>
    <x v="97"/>
    <x v="10696"/>
    <m/>
    <n v="365160"/>
    <n v="365160"/>
    <x v="117"/>
  </r>
  <r>
    <x v="2312"/>
    <x v="121"/>
    <x v="97"/>
    <x v="10697"/>
    <m/>
    <n v="2000000"/>
    <n v="2000000"/>
    <x v="117"/>
  </r>
  <r>
    <x v="2312"/>
    <x v="121"/>
    <x v="97"/>
    <x v="10698"/>
    <m/>
    <n v="597014"/>
    <n v="597014"/>
    <x v="117"/>
  </r>
  <r>
    <x v="2312"/>
    <x v="121"/>
    <x v="97"/>
    <x v="10699"/>
    <m/>
    <n v="3000000"/>
    <n v="3000000"/>
    <x v="117"/>
  </r>
  <r>
    <x v="2312"/>
    <x v="111"/>
    <x v="97"/>
    <x v="9184"/>
    <n v="30000"/>
    <m/>
    <n v="-30000"/>
    <x v="117"/>
  </r>
  <r>
    <x v="2312"/>
    <x v="94"/>
    <x v="97"/>
    <x v="10700"/>
    <m/>
    <n v="6709743"/>
    <n v="6709743"/>
    <x v="117"/>
  </r>
  <r>
    <x v="2312"/>
    <x v="94"/>
    <x v="97"/>
    <x v="9184"/>
    <n v="67097"/>
    <m/>
    <n v="-67097"/>
    <x v="117"/>
  </r>
  <r>
    <x v="2312"/>
    <x v="107"/>
    <x v="97"/>
    <x v="10486"/>
    <m/>
    <n v="300000"/>
    <n v="300000"/>
    <x v="117"/>
  </r>
  <r>
    <x v="2312"/>
    <x v="102"/>
    <x v="97"/>
    <x v="10486"/>
    <m/>
    <n v="120000"/>
    <n v="120000"/>
    <x v="117"/>
  </r>
  <r>
    <x v="2314"/>
    <x v="73"/>
    <x v="97"/>
    <x v="10701"/>
    <m/>
    <n v="3000000"/>
    <n v="3000000"/>
    <x v="117"/>
  </r>
  <r>
    <x v="2314"/>
    <x v="73"/>
    <x v="97"/>
    <x v="10702"/>
    <m/>
    <n v="3689000"/>
    <n v="3689000"/>
    <x v="117"/>
  </r>
  <r>
    <x v="2316"/>
    <x v="118"/>
    <x v="97"/>
    <x v="10703"/>
    <m/>
    <n v="3500000"/>
    <n v="3500000"/>
    <x v="117"/>
  </r>
  <r>
    <x v="2316"/>
    <x v="1"/>
    <x v="97"/>
    <x v="10704"/>
    <m/>
    <n v="246087"/>
    <n v="246087"/>
    <x v="117"/>
  </r>
  <r>
    <x v="2319"/>
    <x v="91"/>
    <x v="97"/>
    <x v="10705"/>
    <m/>
    <n v="1947260"/>
    <n v="1947260"/>
    <x v="117"/>
  </r>
  <r>
    <x v="2320"/>
    <x v="73"/>
    <x v="97"/>
    <x v="10706"/>
    <m/>
    <n v="3725071"/>
    <n v="3725071"/>
    <x v="117"/>
  </r>
  <r>
    <x v="2320"/>
    <x v="116"/>
    <x v="97"/>
    <x v="10691"/>
    <m/>
    <n v="515900"/>
    <n v="515900"/>
    <x v="117"/>
  </r>
  <r>
    <x v="2320"/>
    <x v="116"/>
    <x v="97"/>
    <x v="10707"/>
    <m/>
    <n v="800000"/>
    <n v="800000"/>
    <x v="117"/>
  </r>
  <r>
    <x v="2320"/>
    <x v="116"/>
    <x v="97"/>
    <x v="10708"/>
    <m/>
    <n v="1884105"/>
    <n v="1884105"/>
    <x v="117"/>
  </r>
  <r>
    <x v="2322"/>
    <x v="86"/>
    <x v="21"/>
    <x v="1"/>
    <m/>
    <m/>
    <m/>
    <x v="36"/>
  </r>
  <r>
    <x v="2322"/>
    <x v="86"/>
    <x v="21"/>
    <x v="1"/>
    <m/>
    <m/>
    <m/>
    <x v="36"/>
  </r>
  <r>
    <x v="232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5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3"/>
    <x v="126"/>
    <x v="9"/>
    <m/>
    <n v="67300"/>
    <m/>
    <n v="67300"/>
    <m/>
  </r>
  <r>
    <x v="1263"/>
    <x v="134"/>
    <x v="22"/>
    <s v="55662"/>
    <n v="42900"/>
    <m/>
    <n v="42900"/>
    <m/>
  </r>
  <r>
    <x v="1263"/>
    <x v="128"/>
    <x v="16"/>
    <s v="15407"/>
    <n v="17900"/>
    <m/>
    <n v="17900"/>
    <m/>
  </r>
  <r>
    <x v="1263"/>
    <x v="140"/>
    <x v="16"/>
    <s v="15411"/>
    <n v="121500"/>
    <m/>
    <n v="121500"/>
    <m/>
  </r>
  <r>
    <x v="1263"/>
    <x v="124"/>
    <x v="16"/>
    <s v="15413"/>
    <n v="54460"/>
    <m/>
    <n v="54460"/>
    <m/>
  </r>
  <r>
    <x v="1263"/>
    <x v="128"/>
    <x v="16"/>
    <s v="15414"/>
    <n v="3150"/>
    <m/>
    <n v="3150"/>
    <m/>
  </r>
  <r>
    <x v="1263"/>
    <x v="139"/>
    <x v="20"/>
    <s v="204"/>
    <n v="20550"/>
    <m/>
    <n v="20550"/>
    <m/>
  </r>
  <r>
    <x v="1263"/>
    <x v="130"/>
    <x v="20"/>
    <s v="205"/>
    <n v="12179"/>
    <m/>
    <n v="12179"/>
    <m/>
  </r>
  <r>
    <x v="1263"/>
    <x v="133"/>
    <x v="20"/>
    <s v="206"/>
    <n v="309747"/>
    <m/>
    <n v="309747"/>
    <m/>
  </r>
  <r>
    <x v="1264"/>
    <x v="129"/>
    <x v="20"/>
    <s v="207"/>
    <n v="273498"/>
    <m/>
    <n v="273498"/>
    <m/>
  </r>
  <r>
    <x v="1264"/>
    <x v="137"/>
    <x v="20"/>
    <s v="208"/>
    <n v="15601"/>
    <m/>
    <n v="15601"/>
    <m/>
  </r>
  <r>
    <x v="1264"/>
    <x v="126"/>
    <x v="22"/>
    <s v="55666"/>
    <n v="19000"/>
    <m/>
    <n v="19000"/>
    <m/>
  </r>
  <r>
    <x v="1264"/>
    <x v="94"/>
    <x v="9"/>
    <m/>
    <m/>
    <n v="15600"/>
    <n v="-15600"/>
    <s v="Online by adeel to Zafar grills  = 200,000"/>
  </r>
  <r>
    <x v="1264"/>
    <x v="113"/>
    <x v="9"/>
    <m/>
    <m/>
    <n v="4500"/>
    <n v="-4500"/>
    <m/>
  </r>
  <r>
    <x v="1264"/>
    <x v="108"/>
    <x v="9"/>
    <m/>
    <m/>
    <n v="86852"/>
    <n v="-86852"/>
    <m/>
  </r>
  <r>
    <x v="1264"/>
    <x v="115"/>
    <x v="9"/>
    <m/>
    <m/>
    <n v="33900"/>
    <n v="-33900"/>
    <m/>
  </r>
  <r>
    <x v="1264"/>
    <x v="98"/>
    <x v="9"/>
    <m/>
    <m/>
    <n v="29000"/>
    <n v="-29000"/>
    <m/>
  </r>
  <r>
    <x v="1264"/>
    <x v="122"/>
    <x v="9"/>
    <m/>
    <m/>
    <n v="30148"/>
    <n v="-30148"/>
    <m/>
  </r>
  <r>
    <x v="1264"/>
    <x v="132"/>
    <x v="22"/>
    <m/>
    <n v="515900"/>
    <m/>
    <n v="515900"/>
    <s v="GST invoice in the name of IK Associates"/>
  </r>
  <r>
    <x v="1265"/>
    <x v="128"/>
    <x v="16"/>
    <s v="15433"/>
    <n v="2835"/>
    <m/>
    <n v="2835"/>
    <m/>
  </r>
  <r>
    <x v="1266"/>
    <x v="132"/>
    <x v="22"/>
    <s v="55672"/>
    <n v="32765"/>
    <m/>
    <n v="32765"/>
    <m/>
  </r>
  <r>
    <x v="1266"/>
    <x v="134"/>
    <x v="22"/>
    <s v="55673"/>
    <n v="28995"/>
    <m/>
    <n v="28995"/>
    <m/>
  </r>
  <r>
    <x v="1266"/>
    <x v="128"/>
    <x v="13"/>
    <m/>
    <n v="1772879"/>
    <m/>
    <n v="1772879"/>
    <m/>
  </r>
  <r>
    <x v="1266"/>
    <x v="124"/>
    <x v="20"/>
    <s v="209"/>
    <n v="170080"/>
    <m/>
    <n v="170080"/>
    <m/>
  </r>
  <r>
    <x v="1266"/>
    <x v="126"/>
    <x v="20"/>
    <s v="210"/>
    <n v="14563"/>
    <m/>
    <n v="14563"/>
    <m/>
  </r>
  <r>
    <x v="1266"/>
    <x v="133"/>
    <x v="20"/>
    <s v="211"/>
    <n v="85207"/>
    <m/>
    <n v="85207"/>
    <m/>
  </r>
  <r>
    <x v="1267"/>
    <x v="134"/>
    <x v="22"/>
    <s v="55685"/>
    <n v="121000"/>
    <m/>
    <n v="121000"/>
    <m/>
  </r>
  <r>
    <x v="1267"/>
    <x v="139"/>
    <x v="22"/>
    <s v="55686"/>
    <n v="25000"/>
    <m/>
    <n v="25000"/>
    <m/>
  </r>
  <r>
    <x v="1267"/>
    <x v="130"/>
    <x v="34"/>
    <s v="1512"/>
    <n v="213200"/>
    <m/>
    <n v="213200"/>
    <m/>
  </r>
  <r>
    <x v="1267"/>
    <x v="133"/>
    <x v="16"/>
    <s v="15443"/>
    <n v="44550"/>
    <m/>
    <n v="44550"/>
    <m/>
  </r>
  <r>
    <x v="1267"/>
    <x v="102"/>
    <x v="16"/>
    <s v="15444"/>
    <n v="8865"/>
    <m/>
    <n v="8865"/>
    <m/>
  </r>
  <r>
    <x v="1268"/>
    <x v="133"/>
    <x v="16"/>
    <s v="15454"/>
    <n v="23425"/>
    <m/>
    <n v="23425"/>
    <m/>
  </r>
  <r>
    <x v="1268"/>
    <x v="133"/>
    <x v="20"/>
    <s v="212"/>
    <n v="205587"/>
    <m/>
    <n v="205587"/>
    <m/>
  </r>
  <r>
    <x v="1269"/>
    <x v="91"/>
    <x v="4"/>
    <m/>
    <m/>
    <n v="3390"/>
    <n v="-3390"/>
    <s v="Received Advance payment from IK HBL CHQ # 10001980 = 597,014"/>
  </r>
  <r>
    <x v="1269"/>
    <x v="102"/>
    <x v="4"/>
    <m/>
    <m/>
    <n v="31324"/>
    <n v="-31324"/>
    <m/>
  </r>
  <r>
    <x v="1269"/>
    <x v="122"/>
    <x v="4"/>
    <m/>
    <m/>
    <n v="8000"/>
    <n v="-8000"/>
    <m/>
  </r>
  <r>
    <x v="1269"/>
    <x v="123"/>
    <x v="4"/>
    <m/>
    <m/>
    <n v="351969"/>
    <n v="-351969"/>
    <m/>
  </r>
  <r>
    <x v="1269"/>
    <x v="125"/>
    <x v="4"/>
    <m/>
    <m/>
    <n v="14000"/>
    <n v="-14000"/>
    <m/>
  </r>
  <r>
    <x v="1269"/>
    <x v="128"/>
    <x v="4"/>
    <m/>
    <m/>
    <n v="31500"/>
    <n v="-31500"/>
    <m/>
  </r>
  <r>
    <x v="1269"/>
    <x v="134"/>
    <x v="4"/>
    <m/>
    <m/>
    <n v="131377"/>
    <n v="-131377"/>
    <m/>
  </r>
  <r>
    <x v="1269"/>
    <x v="127"/>
    <x v="4"/>
    <m/>
    <m/>
    <n v="25454"/>
    <n v="-25454"/>
    <m/>
  </r>
  <r>
    <x v="1269"/>
    <x v="126"/>
    <x v="20"/>
    <s v="213"/>
    <n v="67200"/>
    <m/>
    <n v="67200"/>
    <m/>
  </r>
  <r>
    <x v="1269"/>
    <x v="132"/>
    <x v="20"/>
    <s v="214"/>
    <n v="34130"/>
    <m/>
    <n v="34130"/>
    <m/>
  </r>
  <r>
    <x v="1270"/>
    <x v="133"/>
    <x v="22"/>
    <s v="55701"/>
    <n v="13500"/>
    <m/>
    <n v="13500"/>
    <m/>
  </r>
  <r>
    <x v="1270"/>
    <x v="139"/>
    <x v="20"/>
    <s v="215"/>
    <n v="24009"/>
    <m/>
    <n v="24009"/>
    <m/>
  </r>
  <r>
    <x v="1271"/>
    <x v="133"/>
    <x v="20"/>
    <s v="216"/>
    <n v="38015"/>
    <m/>
    <n v="38015"/>
    <m/>
  </r>
  <r>
    <x v="1272"/>
    <x v="137"/>
    <x v="36"/>
    <s v="180"/>
    <n v="100000"/>
    <m/>
    <n v="100000"/>
    <m/>
  </r>
  <r>
    <x v="1273"/>
    <x v="128"/>
    <x v="16"/>
    <s v="15483"/>
    <n v="3465"/>
    <m/>
    <n v="3465"/>
    <m/>
  </r>
  <r>
    <x v="1274"/>
    <x v="134"/>
    <x v="22"/>
    <m/>
    <m/>
    <n v="400000"/>
    <n v="-400000"/>
    <s v="Online by adeel to HVAC business solution "/>
  </r>
  <r>
    <x v="1274"/>
    <x v="126"/>
    <x v="20"/>
    <s v="217"/>
    <n v="245494"/>
    <m/>
    <n v="245494"/>
    <m/>
  </r>
  <r>
    <x v="1274"/>
    <x v="102"/>
    <x v="20"/>
    <s v="218"/>
    <n v="175423"/>
    <m/>
    <n v="175423"/>
    <m/>
  </r>
  <r>
    <x v="1274"/>
    <x v="130"/>
    <x v="22"/>
    <s v="55718"/>
    <n v="208000"/>
    <m/>
    <n v="208000"/>
    <m/>
  </r>
  <r>
    <x v="1275"/>
    <x v="127"/>
    <x v="22"/>
    <s v="55721"/>
    <n v="15425"/>
    <m/>
    <n v="15425"/>
    <m/>
  </r>
  <r>
    <x v="1276"/>
    <x v="133"/>
    <x v="20"/>
    <m/>
    <m/>
    <n v="1000000"/>
    <n v="-1000000"/>
    <s v="sheet from al madina steel"/>
  </r>
  <r>
    <x v="1276"/>
    <x v="133"/>
    <x v="16"/>
    <m/>
    <m/>
    <n v="200000"/>
    <n v="-200000"/>
    <s v="Online to M. Musaddiq care off Unique Enterprise by Al madina steel = 500,000"/>
  </r>
  <r>
    <x v="1276"/>
    <x v="135"/>
    <x v="16"/>
    <m/>
    <m/>
    <n v="200000"/>
    <n v="-200000"/>
    <m/>
  </r>
  <r>
    <x v="1276"/>
    <x v="140"/>
    <x v="16"/>
    <m/>
    <m/>
    <n v="100000"/>
    <n v="-100000"/>
    <m/>
  </r>
  <r>
    <x v="1277"/>
    <x v="130"/>
    <x v="34"/>
    <m/>
    <m/>
    <n v="343156"/>
    <n v="-343156"/>
    <s v="Received advance 20% from IK in Gul Ahmed (rec Meezan chq # A-94402401 given to Delta industrial supplies care off Pioneer Steel)"/>
  </r>
  <r>
    <x v="1277"/>
    <x v="132"/>
    <x v="34"/>
    <m/>
    <m/>
    <n v="456844"/>
    <n v="-456844"/>
    <m/>
  </r>
  <r>
    <x v="1277"/>
    <x v="132"/>
    <x v="22"/>
    <m/>
    <m/>
    <n v="515900"/>
    <n v="-515900"/>
    <s v="Received advance 20% from IK in Gul Ahmed (rec Meezan chq # A-94402407 given to ST Brothers)"/>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7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9" firstHeaderRow="0" firstDataRow="1" firstDataCol="1" rowPageCount="3" colPageCount="1"/>
  <pivotFields count="8">
    <pivotField axis="axisPage" showAll="0">
      <items count="2420">
        <item x="249"/>
        <item m="1" x="2417"/>
        <item m="1" x="2372"/>
        <item m="1" x="2371"/>
        <item m="1" x="2385"/>
        <item m="1" x="2375"/>
        <item m="1" x="2337"/>
        <item m="1" x="2356"/>
        <item m="1" x="2363"/>
        <item m="1" x="2383"/>
        <item m="1" x="2362"/>
        <item m="1" x="2391"/>
        <item m="1" x="2399"/>
        <item m="1" x="2360"/>
        <item m="1" x="2406"/>
        <item m="1" x="2353"/>
        <item m="1" x="2411"/>
        <item m="1" x="2366"/>
        <item m="1" x="2326"/>
        <item m="1" x="2415"/>
        <item m="1" x="2418"/>
        <item m="1" x="2333"/>
        <item m="1" x="2374"/>
        <item m="1" x="2328"/>
        <item m="1" x="2329"/>
        <item m="1" x="2331"/>
        <item m="1" x="2345"/>
        <item m="1" x="2346"/>
        <item m="1" x="2392"/>
        <item m="1" x="2380"/>
        <item m="1" x="2381"/>
        <item m="1" x="2386"/>
        <item m="1" x="2397"/>
        <item m="1" x="2376"/>
        <item m="1" x="2338"/>
        <item m="1" x="2343"/>
        <item m="1" x="2350"/>
        <item m="1" x="2400"/>
        <item x="0"/>
        <item m="1" x="2387"/>
        <item m="1" x="2393"/>
        <item m="1" x="2351"/>
        <item x="1"/>
        <item m="1" x="2394"/>
        <item m="1" x="2413"/>
        <item x="2"/>
        <item x="3"/>
        <item m="1" x="2357"/>
        <item m="1" x="2408"/>
        <item m="1" x="2354"/>
        <item m="1" x="2404"/>
        <item m="1" x="2412"/>
        <item m="1" x="2416"/>
        <item x="4"/>
        <item m="1" x="2327"/>
        <item x="5"/>
        <item x="6"/>
        <item m="1" x="236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79"/>
        <item x="157"/>
        <item x="158"/>
        <item x="159"/>
        <item x="160"/>
        <item x="161"/>
        <item x="162"/>
        <item x="163"/>
        <item x="164"/>
        <item x="165"/>
        <item x="166"/>
        <item x="167"/>
        <item x="168"/>
        <item x="169"/>
        <item m="1" x="236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5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7"/>
        <item x="276"/>
        <item x="277"/>
        <item x="278"/>
        <item x="275"/>
        <item m="1" x="2364"/>
        <item x="279"/>
        <item x="280"/>
        <item x="281"/>
        <item x="282"/>
        <item x="283"/>
        <item x="284"/>
        <item x="285"/>
        <item x="286"/>
        <item x="287"/>
        <item x="288"/>
        <item x="289"/>
        <item x="290"/>
        <item x="291"/>
        <item x="292"/>
        <item x="293"/>
        <item x="294"/>
        <item x="295"/>
        <item x="296"/>
        <item m="1" x="2368"/>
        <item x="297"/>
        <item x="298"/>
        <item x="299"/>
        <item m="1" x="2370"/>
        <item x="300"/>
        <item x="302"/>
        <item x="303"/>
        <item x="301"/>
        <item x="304"/>
        <item x="305"/>
        <item x="306"/>
        <item x="307"/>
        <item x="308"/>
        <item x="309"/>
        <item x="310"/>
        <item x="311"/>
        <item x="312"/>
        <item m="1" x="2334"/>
        <item x="313"/>
        <item m="1" x="2336"/>
        <item x="314"/>
        <item x="315"/>
        <item x="316"/>
        <item x="317"/>
        <item x="318"/>
        <item x="319"/>
        <item x="320"/>
        <item x="321"/>
        <item m="1" x="2382"/>
        <item x="323"/>
        <item x="324"/>
        <item x="325"/>
        <item x="326"/>
        <item x="322"/>
        <item x="327"/>
        <item x="328"/>
        <item x="329"/>
        <item x="330"/>
        <item x="331"/>
        <item m="1" x="2373"/>
        <item x="332"/>
        <item m="1" x="2335"/>
        <item x="333"/>
        <item x="334"/>
        <item x="335"/>
        <item x="336"/>
        <item x="337"/>
        <item x="338"/>
        <item x="344"/>
        <item m="1" x="234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2"/>
        <item x="375"/>
        <item x="376"/>
        <item x="373"/>
        <item x="377"/>
        <item x="378"/>
        <item x="379"/>
        <item x="380"/>
        <item m="1" x="2377"/>
        <item x="381"/>
        <item x="382"/>
        <item x="383"/>
        <item x="384"/>
        <item x="385"/>
        <item x="386"/>
        <item x="387"/>
        <item x="388"/>
        <item x="389"/>
        <item x="390"/>
        <item x="391"/>
        <item x="392"/>
        <item x="393"/>
        <item x="394"/>
        <item x="395"/>
        <item x="396"/>
        <item x="397"/>
        <item x="399"/>
        <item x="400"/>
        <item x="401"/>
        <item x="398"/>
        <item x="402"/>
        <item m="1" x="2378"/>
        <item x="403"/>
        <item x="404"/>
        <item x="405"/>
        <item x="406"/>
        <item x="407"/>
        <item x="408"/>
        <item x="409"/>
        <item m="1" x="2344"/>
        <item x="410"/>
        <item x="411"/>
        <item x="421"/>
        <item x="412"/>
        <item x="413"/>
        <item x="414"/>
        <item x="415"/>
        <item x="416"/>
        <item x="417"/>
        <item m="1" x="2398"/>
        <item x="418"/>
        <item x="419"/>
        <item x="420"/>
        <item x="423"/>
        <item x="443"/>
        <item x="424"/>
        <item x="422"/>
        <item x="425"/>
        <item x="426"/>
        <item x="427"/>
        <item x="428"/>
        <item x="429"/>
        <item x="430"/>
        <item x="431"/>
        <item x="432"/>
        <item m="1" x="2390"/>
        <item x="433"/>
        <item x="434"/>
        <item x="435"/>
        <item x="436"/>
        <item x="438"/>
        <item x="437"/>
        <item x="439"/>
        <item x="440"/>
        <item x="442"/>
        <item x="441"/>
        <item x="445"/>
        <item x="446"/>
        <item x="447"/>
        <item x="444"/>
        <item x="448"/>
        <item x="449"/>
        <item x="450"/>
        <item x="451"/>
        <item x="452"/>
        <item x="453"/>
        <item x="454"/>
        <item x="455"/>
        <item x="456"/>
        <item x="457"/>
        <item m="1" x="2352"/>
        <item x="458"/>
        <item x="459"/>
        <item m="1" x="2401"/>
        <item x="460"/>
        <item x="461"/>
        <item x="462"/>
        <item x="463"/>
        <item m="1" x="2410"/>
        <item x="464"/>
        <item x="465"/>
        <item x="466"/>
        <item x="467"/>
        <item x="468"/>
        <item x="469"/>
        <item x="470"/>
        <item m="1" x="2389"/>
        <item x="471"/>
        <item x="472"/>
        <item x="473"/>
        <item x="474"/>
        <item x="475"/>
        <item x="476"/>
        <item x="477"/>
        <item x="478"/>
        <item x="479"/>
        <item x="480"/>
        <item x="481"/>
        <item x="482"/>
        <item x="483"/>
        <item x="484"/>
        <item m="1" x="2365"/>
        <item x="490"/>
        <item x="485"/>
        <item x="486"/>
        <item x="487"/>
        <item x="488"/>
        <item x="489"/>
        <item x="491"/>
        <item x="492"/>
        <item m="1" x="2358"/>
        <item m="1" x="2402"/>
        <item x="503"/>
        <item m="1" x="2405"/>
        <item x="493"/>
        <item x="494"/>
        <item x="504"/>
        <item x="495"/>
        <item x="496"/>
        <item x="497"/>
        <item x="498"/>
        <item x="499"/>
        <item x="500"/>
        <item x="501"/>
        <item x="502"/>
        <item x="505"/>
        <item x="506"/>
        <item x="507"/>
        <item x="508"/>
        <item m="1" x="235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4"/>
        <item x="564"/>
        <item x="565"/>
        <item x="566"/>
        <item x="567"/>
        <item x="568"/>
        <item x="569"/>
        <item x="570"/>
        <item x="571"/>
        <item x="572"/>
        <item x="573"/>
        <item x="574"/>
        <item m="1" x="233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3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1"/>
        <item x="698"/>
        <item x="708"/>
        <item x="709"/>
        <item x="710"/>
        <item x="699"/>
        <item x="700"/>
        <item x="701"/>
        <item x="702"/>
        <item x="703"/>
        <item x="704"/>
        <item x="705"/>
        <item x="706"/>
        <item x="707"/>
        <item x="711"/>
        <item x="726"/>
        <item x="727"/>
        <item x="734"/>
        <item x="712"/>
        <item x="728"/>
        <item x="729"/>
        <item m="1" x="238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7"/>
        <item x="753"/>
        <item m="1" x="2349"/>
        <item x="740"/>
        <item x="754"/>
        <item x="741"/>
        <item x="742"/>
        <item x="743"/>
        <item x="744"/>
        <item x="745"/>
        <item x="746"/>
        <item x="747"/>
        <item x="755"/>
        <item x="748"/>
        <item x="757"/>
        <item x="758"/>
        <item x="769"/>
        <item x="759"/>
        <item m="1" x="2396"/>
        <item x="760"/>
        <item x="761"/>
        <item x="770"/>
        <item m="1" x="2403"/>
        <item x="762"/>
        <item x="771"/>
        <item x="763"/>
        <item x="764"/>
        <item x="765"/>
        <item x="766"/>
        <item x="772"/>
        <item x="773"/>
        <item x="767"/>
        <item x="768"/>
        <item x="774"/>
        <item x="775"/>
        <item x="790"/>
        <item x="776"/>
        <item x="791"/>
        <item x="777"/>
        <item x="778"/>
        <item x="792"/>
        <item x="779"/>
        <item x="780"/>
        <item x="781"/>
        <item x="782"/>
        <item x="793"/>
        <item x="783"/>
        <item x="794"/>
        <item x="795"/>
        <item x="232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0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4"/>
        <item x="944"/>
        <item m="1" x="234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9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25"/>
        <item x="1583"/>
        <item x="1577"/>
        <item x="1578"/>
        <item x="1576"/>
        <item x="1579"/>
        <item x="1580"/>
        <item x="1586"/>
        <item x="1587"/>
        <item x="1581"/>
        <item x="1582"/>
        <item x="1588"/>
        <item x="1589"/>
        <item x="1590"/>
        <item x="1602"/>
        <item x="1612"/>
        <item m="1" x="234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t="default"/>
      </items>
    </pivotField>
    <pivotField axis="axisRow" showAll="0">
      <items count="267">
        <item sd="0" x="128"/>
        <item sd="0" x="110"/>
        <item sd="0" x="126"/>
        <item sd="0" x="127"/>
        <item sd="0" x="125"/>
        <item sd="0" x="111"/>
        <item sd="0" x="121"/>
        <item sd="0" x="119"/>
        <item sd="0" x="104"/>
        <item sd="0" x="116"/>
        <item sd="0" x="115"/>
        <item sd="0" x="117"/>
        <item sd="0" x="114"/>
        <item sd="0" m="1" x="137"/>
        <item sd="0" x="113"/>
        <item sd="0" x="106"/>
        <item sd="0" m="1" x="134"/>
        <item sd="0" x="105"/>
        <item sd="0" x="103"/>
        <item sd="0" x="109"/>
        <item sd="0" x="107"/>
        <item sd="0" x="99"/>
        <item sd="0" x="102"/>
        <item sd="0" x="100"/>
        <item sd="0" x="98"/>
        <item sd="0" x="95"/>
        <item sd="0" x="97"/>
        <item sd="0" m="1" x="142"/>
        <item sd="0" x="94"/>
        <item sd="0" x="92"/>
        <item sd="0" x="91"/>
        <item sd="0" x="90"/>
        <item sd="0" x="52"/>
        <item sd="0" x="89"/>
        <item sd="0" x="87"/>
        <item sd="0" x="88"/>
        <item sd="0" x="85"/>
        <item sd="0" x="72"/>
        <item sd="0" x="79"/>
        <item sd="0" x="84"/>
        <item sd="0" x="83"/>
        <item sd="0" m="1" x="14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4"/>
        <item sd="0" x="49"/>
        <item sd="0" x="24"/>
        <item sd="0" x="33"/>
        <item sd="0" x="23"/>
        <item sd="0" x="22"/>
        <item sd="0" x="34"/>
        <item n="JPMC (Main Project)" sd="0" x="11"/>
        <item sd="0" x="18"/>
        <item sd="0" x="48"/>
        <item sd="0" x="46"/>
        <item sd="0" x="45"/>
        <item sd="0" x="37"/>
        <item sd="0" x="47"/>
        <item sd="0" m="1" x="179"/>
        <item sd="0" x="44"/>
        <item sd="0" m="1" x="193"/>
        <item sd="0" x="42"/>
        <item sd="0" x="40"/>
        <item sd="0" x="15"/>
        <item sd="0" x="27"/>
        <item sd="0" x="30"/>
        <item sd="0" x="25"/>
        <item sd="0" x="29"/>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sd="0" m="1" x="205"/>
        <item sd="0" x="41"/>
        <item sd="0" m="1" x="215"/>
        <item sd="0" x="20"/>
        <item sd="0" x="36"/>
        <item sd="0" x="32"/>
        <item sd="0" x="31"/>
        <item sd="0" m="1" x="242"/>
        <item m="1" x="175"/>
        <item sd="0" x="51"/>
        <item sd="0" m="1" x="233"/>
        <item sd="0" m="1" x="198"/>
        <item sd="0" m="1" x="191"/>
        <item sd="0" m="1" x="163"/>
        <item sd="0" x="0"/>
        <item sd="0" x="26"/>
        <item sd="0" x="19"/>
        <item sd="0" m="1" x="185"/>
        <item sd="0" x="21"/>
        <item sd="0" m="1" x="255"/>
        <item sd="0" x="63"/>
        <item sd="0" x="64"/>
        <item sd="0" m="1" x="131"/>
        <item m="1" x="200"/>
        <item sd="0" x="70"/>
        <item m="1" x="230"/>
        <item m="1" x="162"/>
        <item m="1" x="167"/>
        <item sd="0" m="1" x="152"/>
        <item sd="0" m="1" x="222"/>
        <item sd="0" m="1" x="154"/>
        <item sd="0" m="1" x="149"/>
        <item m="1" x="217"/>
        <item sd="0" m="1" x="258"/>
        <item x="82"/>
        <item sd="0" m="1" x="261"/>
        <item sd="0" m="1" x="206"/>
        <item sd="0" m="1" x="178"/>
        <item sd="0" x="123"/>
        <item sd="0" m="1" x="181"/>
        <item sd="0" m="1" x="228"/>
        <item sd="0" m="1" x="186"/>
        <item sd="0" m="1" x="144"/>
        <item sd="0" x="93"/>
        <item sd="0" m="1" x="147"/>
        <item sd="0" m="1" x="146"/>
        <item sd="0" m="1" x="145"/>
        <item m="1" x="148"/>
        <item sd="0" m="1" x="139"/>
        <item sd="0" x="96"/>
        <item m="1" x="143"/>
        <item m="1" x="133"/>
        <item sd="0" m="1" x="140"/>
        <item sd="0" x="101"/>
        <item sd="0" m="1" x="138"/>
        <item sd="0" x="108"/>
        <item sd="0" x="112"/>
        <item sd="0" x="120"/>
        <item m="1" x="136"/>
        <item sd="0" x="122"/>
        <item sd="0" x="124"/>
        <item m="1" x="135"/>
        <item sd="0" m="1" x="132"/>
        <item m="1" x="130"/>
        <item x="129"/>
        <item t="default"/>
      </items>
    </pivotField>
    <pivotField axis="axisRow" showAll="0">
      <items count="1139">
        <item sd="0" x="60"/>
        <item sd="0" x="149"/>
        <item sd="0" m="1" x="982"/>
        <item sd="0" m="1" x="1079"/>
        <item sd="0" m="1" x="944"/>
        <item sd="0" x="18"/>
        <item sd="0" x="288"/>
        <item sd="0" m="1" x="1120"/>
        <item sd="0" x="146"/>
        <item sd="0" x="179"/>
        <item sd="0" m="1" x="1117"/>
        <item sd="0" x="623"/>
        <item sd="0" x="100"/>
        <item sd="0" m="1" x="929"/>
        <item sd="0" m="1" x="1083"/>
        <item sd="0" x="137"/>
        <item sd="0" m="1" x="1065"/>
        <item sd="0" x="231"/>
        <item sd="0" m="1" x="900"/>
        <item sd="0" m="1" x="1070"/>
        <item sd="0" x="363"/>
        <item sd="0" x="375"/>
        <item sd="0" m="1" x="958"/>
        <item sd="0" x="208"/>
        <item sd="0" x="159"/>
        <item sd="0" x="258"/>
        <item sd="0" x="282"/>
        <item sd="0" x="144"/>
        <item sd="0" x="191"/>
        <item sd="0" x="217"/>
        <item sd="0" x="322"/>
        <item sd="0" x="256"/>
        <item sd="0" x="189"/>
        <item sd="0" m="1" x="1020"/>
        <item sd="0" x="325"/>
        <item sd="0" m="1" x="1121"/>
        <item sd="0" m="1" x="1018"/>
        <item sd="0" x="630"/>
        <item sd="0" x="223"/>
        <item sd="0" m="1" x="912"/>
        <item sd="0" x="239"/>
        <item sd="0" x="135"/>
        <item sd="0" x="140"/>
        <item sd="0" m="1" x="1094"/>
        <item sd="0" m="1" x="1024"/>
        <item sd="0" x="219"/>
        <item sd="0" x="562"/>
        <item sd="0" x="93"/>
        <item sd="0" m="1" x="1091"/>
        <item sd="0" x="222"/>
        <item sd="0" m="1" x="925"/>
        <item sd="0" x="337"/>
        <item sd="0" x="207"/>
        <item sd="0" x="184"/>
        <item sd="0" x="152"/>
        <item sd="0" m="1" x="1104"/>
        <item sd="0" x="40"/>
        <item sd="0" x="281"/>
        <item sd="0" x="170"/>
        <item sd="0" x="317"/>
        <item sd="0" x="358"/>
        <item sd="0" x="214"/>
        <item sd="0" x="370"/>
        <item sd="0" x="279"/>
        <item sd="0" x="156"/>
        <item sd="0" x="700"/>
        <item sd="0" x="253"/>
        <item sd="0" m="1" x="1080"/>
        <item sd="0" m="1" x="891"/>
        <item sd="0" x="365"/>
        <item sd="0" m="1" x="943"/>
        <item sd="0" m="1" x="908"/>
        <item sd="0" x="259"/>
        <item sd="0" x="252"/>
        <item sd="0" m="1" x="1023"/>
        <item sd="0" x="12"/>
        <item sd="0" x="352"/>
        <item sd="0" x="218"/>
        <item sd="0" x="224"/>
        <item sd="0" x="63"/>
        <item sd="0" x="8"/>
        <item sd="0" x="102"/>
        <item sd="0" m="1" x="930"/>
        <item sd="0" m="1" x="1123"/>
        <item sd="0" x="319"/>
        <item sd="0" m="1" x="935"/>
        <item sd="0" m="1" x="1134"/>
        <item sd="0" x="386"/>
        <item sd="0" x="31"/>
        <item sd="0" x="55"/>
        <item sd="0" x="227"/>
        <item sd="0" x="356"/>
        <item sd="0" x="161"/>
        <item sd="0" x="153"/>
        <item sd="0" x="862"/>
        <item sd="0" x="133"/>
        <item sd="0" m="1" x="916"/>
        <item sd="0" m="1" x="909"/>
        <item sd="0" m="1" x="1109"/>
        <item sd="0" x="46"/>
        <item sd="0" x="374"/>
        <item sd="0" m="1" x="918"/>
        <item sd="0" x="270"/>
        <item sd="0" m="1" x="999"/>
        <item sd="0" m="1" x="964"/>
        <item sd="0" m="1" x="1000"/>
        <item sd="0" m="1" x="980"/>
        <item sd="0" m="1" x="1090"/>
        <item sd="0" m="1" x="1033"/>
        <item sd="0" m="1" x="996"/>
        <item sd="0" x="366"/>
        <item sd="0" x="318"/>
        <item sd="0" m="1" x="957"/>
        <item sd="0" x="273"/>
        <item sd="0" m="1" x="1055"/>
        <item sd="0" x="201"/>
        <item sd="0" m="1" x="984"/>
        <item sd="0" x="160"/>
        <item sd="0" m="1" x="1087"/>
        <item sd="0" m="1" x="1047"/>
        <item sd="0" m="1" x="942"/>
        <item sd="0" x="277"/>
        <item sd="0" m="1" x="1041"/>
        <item sd="0" x="225"/>
        <item sd="0" m="1" x="914"/>
        <item sd="0" m="1" x="917"/>
        <item sd="0" m="1" x="928"/>
        <item sd="0" x="292"/>
        <item sd="0" x="15"/>
        <item sd="0" m="1" x="955"/>
        <item sd="0" m="1" x="970"/>
        <item sd="0" x="0"/>
        <item sd="0" x="232"/>
        <item sd="0" x="213"/>
        <item sd="0" m="1" x="1089"/>
        <item sd="0" x="316"/>
        <item sd="0" m="1" x="899"/>
        <item sd="0" x="291"/>
        <item sd="0" x="333"/>
        <item sd="0" x="339"/>
        <item sd="0" x="275"/>
        <item sd="0" m="1" x="931"/>
        <item sd="0" x="174"/>
        <item sd="0" x="171"/>
        <item sd="0" x="233"/>
        <item sd="0" x="78"/>
        <item sd="0" m="1" x="990"/>
        <item sd="0" x="236"/>
        <item sd="0" x="58"/>
        <item sd="0" x="240"/>
        <item sd="0" m="1" x="924"/>
        <item sd="0" x="182"/>
        <item sd="0" x="307"/>
        <item sd="0" x="780"/>
        <item sd="0" x="290"/>
        <item sd="0" m="1" x="1015"/>
        <item sd="0" m="1" x="1076"/>
        <item sd="0" x="132"/>
        <item sd="0" x="56"/>
        <item sd="0" x="126"/>
        <item sd="0" x="22"/>
        <item sd="0" x="187"/>
        <item sd="0" m="1" x="905"/>
        <item sd="0" m="1" x="1107"/>
        <item sd="0" m="1" x="911"/>
        <item sd="0" x="11"/>
        <item sd="0" x="353"/>
        <item sd="0" m="1" x="995"/>
        <item sd="0" x="124"/>
        <item sd="0" m="1" x="1137"/>
        <item sd="0" x="77"/>
        <item sd="0" m="1" x="1019"/>
        <item sd="0" x="92"/>
        <item sd="0" x="35"/>
        <item sd="0" x="196"/>
        <item sd="0" m="1" x="1116"/>
        <item sd="0" x="1"/>
        <item sd="0" x="180"/>
        <item sd="0" x="285"/>
        <item sd="0" m="1" x="1036"/>
        <item sd="0" x="42"/>
        <item sd="0" m="1" x="1057"/>
        <item sd="0" m="1" x="1027"/>
        <item sd="0" m="1" x="1044"/>
        <item sd="0" m="1" x="978"/>
        <item sd="0" x="84"/>
        <item sd="0" x="106"/>
        <item sd="0" m="1" x="890"/>
        <item sd="0" x="336"/>
        <item sd="0" m="1" x="1050"/>
        <item sd="0" m="1" x="892"/>
        <item sd="0" m="1" x="887"/>
        <item sd="0" m="1" x="1037"/>
        <item sd="0" m="1" x="920"/>
        <item sd="0" m="1" x="1067"/>
        <item sd="0" m="1" x="921"/>
        <item sd="0" x="16"/>
        <item sd="0" m="1" x="1046"/>
        <item sd="0" m="1" x="960"/>
        <item sd="0" x="280"/>
        <item sd="0" x="104"/>
        <item sd="0" x="332"/>
        <item sd="0" m="1" x="983"/>
        <item sd="0" x="348"/>
        <item sd="0" x="23"/>
        <item sd="0" x="362"/>
        <item sd="0" x="237"/>
        <item sd="0" x="91"/>
        <item sd="0" x="13"/>
        <item sd="0" x="175"/>
        <item sd="0" x="343"/>
        <item sd="0" m="1" x="1127"/>
        <item sd="0" m="1" x="1102"/>
        <item sd="0" x="87"/>
        <item sd="0" x="690"/>
        <item sd="0" x="33"/>
        <item sd="0" x="19"/>
        <item sd="0" m="1" x="894"/>
        <item sd="0" x="20"/>
        <item sd="0" m="1" x="906"/>
        <item sd="0" x="96"/>
        <item sd="0" m="1" x="1119"/>
        <item sd="0" m="1" x="1096"/>
        <item sd="0" m="1" x="971"/>
        <item sd="0" x="120"/>
        <item sd="0" x="131"/>
        <item sd="0" x="119"/>
        <item sd="0" m="1" x="1048"/>
        <item sd="0" m="1" x="1039"/>
        <item sd="0" m="1" x="904"/>
        <item sd="0" m="1" x="1025"/>
        <item sd="0" x="228"/>
        <item sd="0" x="39"/>
        <item sd="0" x="108"/>
        <item sd="0" x="24"/>
        <item sd="0" x="139"/>
        <item sd="0" m="1" x="1106"/>
        <item sd="0" x="17"/>
        <item sd="0" x="248"/>
        <item sd="0" x="48"/>
        <item sd="0" m="1" x="1021"/>
        <item sd="0" m="1" x="1081"/>
        <item sd="0" x="134"/>
        <item sd="0" x="596"/>
        <item sd="0" m="1" x="992"/>
        <item sd="0" x="69"/>
        <item sd="0" x="34"/>
        <item sd="0" x="206"/>
        <item sd="0" m="1" x="1122"/>
        <item sd="0" m="1" x="998"/>
        <item sd="0" m="1" x="1016"/>
        <item sd="0" m="1" x="959"/>
        <item sd="0" x="268"/>
        <item sd="0" x="376"/>
        <item sd="0" x="331"/>
        <item sd="0" m="1" x="951"/>
        <item sd="0" x="360"/>
        <item sd="0" m="1" x="1097"/>
        <item sd="0" x="89"/>
        <item sd="0" x="355"/>
        <item sd="0" m="1" x="997"/>
        <item sd="0" x="168"/>
        <item sd="0" m="1" x="895"/>
        <item sd="0" m="1" x="888"/>
        <item sd="0" x="272"/>
        <item sd="0" x="51"/>
        <item sd="0" x="190"/>
        <item sd="0" x="50"/>
        <item sd="0" x="79"/>
        <item sd="0" x="32"/>
        <item sd="0" m="1" x="1084"/>
        <item sd="0" x="188"/>
        <item sd="0" x="110"/>
        <item sd="0" m="1" x="1103"/>
        <item sd="0" m="1" x="1100"/>
        <item sd="0" m="1" x="1007"/>
        <item sd="0" m="1" x="953"/>
        <item sd="0" m="1" x="1002"/>
        <item sd="0" m="1" x="974"/>
        <item sd="0" x="226"/>
        <item sd="0" x="57"/>
        <item sd="0" m="1" x="1005"/>
        <item sd="0" x="340"/>
        <item sd="0" x="265"/>
        <item sd="0" x="294"/>
        <item sd="0" m="1" x="1031"/>
        <item sd="0" x="62"/>
        <item sd="0" x="295"/>
        <item sd="0" x="3"/>
        <item sd="0" x="151"/>
        <item sd="0" x="210"/>
        <item sd="0" x="54"/>
        <item sd="0" m="1" x="1062"/>
        <item sd="0" m="1" x="1045"/>
        <item sd="0" x="323"/>
        <item sd="0" m="1" x="940"/>
        <item sd="0" x="75"/>
        <item sd="0" m="1" x="969"/>
        <item sd="0" x="186"/>
        <item sd="0" x="361"/>
        <item sd="0" x="368"/>
        <item sd="0" x="327"/>
        <item sd="0" x="195"/>
        <item sd="0" m="1" x="1035"/>
        <item sd="0" m="1" x="1075"/>
        <item sd="0" x="123"/>
        <item sd="0" m="1" x="966"/>
        <item sd="0" x="194"/>
        <item sd="0" x="121"/>
        <item sd="0" x="53"/>
        <item sd="0" m="1" x="1092"/>
        <item sd="0" x="278"/>
        <item sd="0" x="212"/>
        <item sd="0" m="1" x="1077"/>
        <item sd="0" m="1" x="1068"/>
        <item sd="0" m="1" x="1135"/>
        <item sd="0" m="1" x="922"/>
        <item sd="0" m="1" x="1129"/>
        <item sd="0" x="117"/>
        <item sd="0" x="111"/>
        <item sd="0" x="81"/>
        <item sd="0" x="7"/>
        <item sd="0" x="235"/>
        <item sd="0" x="287"/>
        <item sd="0" m="1" x="1066"/>
        <item sd="0" m="1" x="1113"/>
        <item sd="0" x="2"/>
        <item sd="0" m="1" x="1128"/>
        <item sd="0" m="1" x="988"/>
        <item sd="0" x="163"/>
        <item sd="0" m="1" x="1060"/>
        <item sd="0" m="1" x="934"/>
        <item sd="0" m="1" x="1136"/>
        <item sd="0" m="1" x="901"/>
        <item sd="0" m="1" x="898"/>
        <item sd="0" x="130"/>
        <item sd="0" x="88"/>
        <item sd="0" m="1" x="1131"/>
        <item sd="0" x="204"/>
        <item sd="0" x="72"/>
        <item sd="0" x="73"/>
        <item sd="0" x="28"/>
        <item sd="0" x="47"/>
        <item sd="0" x="181"/>
        <item sd="0" x="26"/>
        <item sd="0" x="86"/>
        <item sd="0" x="230"/>
        <item sd="0" m="1" x="1004"/>
        <item sd="0" m="1" x="987"/>
        <item sd="0" m="1" x="1022"/>
        <item sd="0" x="94"/>
        <item sd="0" x="107"/>
        <item sd="0" x="309"/>
        <item sd="0" x="38"/>
        <item sd="0" x="145"/>
        <item sd="0" x="101"/>
        <item sd="0" x="369"/>
        <item sd="0" x="10"/>
        <item sd="0" x="74"/>
        <item sd="0" x="264"/>
        <item sd="0" m="1" x="973"/>
        <item sd="0" x="178"/>
        <item sd="0" x="266"/>
        <item sd="0" x="364"/>
        <item sd="0" x="98"/>
        <item sd="0" x="165"/>
        <item sd="0" x="66"/>
        <item sd="0" x="5"/>
        <item sd="0" m="1" x="947"/>
        <item sd="0" x="359"/>
        <item sd="0" m="1" x="1126"/>
        <item sd="0" x="269"/>
        <item sd="0" x="215"/>
        <item sd="0" x="349"/>
        <item sd="0" x="283"/>
        <item sd="0" x="185"/>
        <item sd="0" x="220"/>
        <item sd="0" m="1" x="1114"/>
        <item sd="0" m="1" x="893"/>
        <item sd="0" x="4"/>
        <item sd="0" x="377"/>
        <item sd="0" x="262"/>
        <item sd="0" x="326"/>
        <item sd="0" x="173"/>
        <item sd="0" x="200"/>
        <item sd="0" m="1" x="932"/>
        <item sd="0" x="345"/>
        <item sd="0" x="30"/>
        <item sd="0" m="1" x="1063"/>
        <item sd="0" x="242"/>
        <item sd="0" m="1" x="994"/>
        <item sd="0" m="1" x="902"/>
        <item sd="0" x="243"/>
        <item sd="0" m="1" x="1108"/>
        <item sd="0" m="1" x="1111"/>
        <item sd="0" x="303"/>
        <item sd="0" x="37"/>
        <item sd="0" x="357"/>
        <item sd="0" m="1" x="1006"/>
        <item sd="0" m="1" x="1056"/>
        <item sd="0" x="115"/>
        <item sd="0" m="1" x="1105"/>
        <item sd="0" m="1" x="913"/>
        <item sd="0" m="1" x="976"/>
        <item sd="0" x="128"/>
        <item sd="0" m="1" x="1112"/>
        <item sd="0" m="1" x="1088"/>
        <item sd="0" x="255"/>
        <item sd="0" x="199"/>
        <item sd="0" x="329"/>
        <item sd="0" x="297"/>
        <item sd="0" x="310"/>
        <item sd="0" x="83"/>
        <item sd="0" m="1" x="1012"/>
        <item sd="0" m="1" x="896"/>
        <item sd="0" x="80"/>
        <item sd="0" m="1" x="965"/>
        <item sd="0" m="1" x="1101"/>
        <item sd="0" x="97"/>
        <item sd="0" x="289"/>
        <item sd="0" m="1" x="1051"/>
        <item sd="0" x="116"/>
        <item sd="0" x="209"/>
        <item sd="0" x="198"/>
        <item sd="0" x="150"/>
        <item sd="0" x="136"/>
        <item sd="0" m="1" x="993"/>
        <item sd="0" x="109"/>
        <item sd="0" x="524"/>
        <item sd="0" m="1" x="972"/>
        <item sd="0" m="1" x="1072"/>
        <item sd="0" x="284"/>
        <item sd="0" x="296"/>
        <item sd="0" x="211"/>
        <item sd="0" x="45"/>
        <item sd="0" m="1" x="1052"/>
        <item sd="0" m="1" x="1043"/>
        <item sd="0" x="155"/>
        <item sd="0" m="1" x="1073"/>
        <item sd="0" x="61"/>
        <item sd="0" x="129"/>
        <item sd="0" x="105"/>
        <item sd="0" m="1" x="919"/>
        <item sd="0" x="157"/>
        <item sd="0" x="14"/>
        <item sd="0" x="43"/>
        <item sd="0" x="250"/>
        <item sd="0" x="238"/>
        <item sd="0" x="103"/>
        <item sd="0" x="70"/>
        <item sd="0" x="299"/>
        <item sd="0" x="127"/>
        <item sd="0" m="1" x="889"/>
        <item sd="0" x="193"/>
        <item sd="0" x="147"/>
        <item sd="0" m="1" x="1008"/>
        <item sd="0" x="99"/>
        <item sd="0" x="344"/>
        <item sd="0" x="221"/>
        <item sd="0" m="1" x="1125"/>
        <item sd="0" m="1" x="1130"/>
        <item sd="0" x="271"/>
        <item sd="0" x="166"/>
        <item sd="0" x="286"/>
        <item sd="0" x="304"/>
        <item sd="0" m="1" x="1001"/>
        <item sd="0" x="138"/>
        <item sd="0" x="41"/>
        <item sd="0" x="229"/>
        <item sd="0" m="1" x="1059"/>
        <item sd="0" x="71"/>
        <item sd="0" x="64"/>
        <item sd="0" m="1" x="985"/>
        <item sd="0" m="1" x="979"/>
        <item sd="0" x="540"/>
        <item sd="0" x="44"/>
        <item sd="0" x="114"/>
        <item sd="0" x="52"/>
        <item sd="0" x="142"/>
        <item sd="0" x="82"/>
        <item sd="0" x="245"/>
        <item sd="0" x="314"/>
        <item sd="0" m="1" x="1098"/>
        <item sd="0" m="1" x="1069"/>
        <item sd="0" x="308"/>
        <item sd="0" m="1" x="1029"/>
        <item sd="0" m="1" x="1095"/>
        <item sd="0" x="122"/>
        <item sd="0" x="118"/>
        <item sd="0" m="1" x="1049"/>
        <item sd="0" x="169"/>
        <item sd="0" x="197"/>
        <item sd="0" x="125"/>
        <item sd="0" x="203"/>
        <item sd="0" x="267"/>
        <item sd="0" x="301"/>
        <item sd="0" x="85"/>
        <item sd="0" x="25"/>
        <item sd="0" x="244"/>
        <item sd="0" x="112"/>
        <item sd="0" x="192"/>
        <item sd="0" x="302"/>
        <item sd="0" x="260"/>
        <item sd="0" x="261"/>
        <item sd="0" m="1" x="1034"/>
        <item sd="0" x="328"/>
        <item sd="0" x="350"/>
        <item sd="0" x="254"/>
        <item sd="0" x="320"/>
        <item sd="0" x="241"/>
        <item sd="0" x="158"/>
        <item sd="0" m="1" x="1026"/>
        <item sd="0" m="1" x="991"/>
        <item sd="0" m="1" x="1082"/>
        <item sd="0" m="1" x="897"/>
        <item sd="0" m="1" x="949"/>
        <item sd="0" x="143"/>
        <item sd="0" m="1" x="1086"/>
        <item sd="0" x="276"/>
        <item sd="0" x="298"/>
        <item sd="0" x="424"/>
        <item sd="0" x="346"/>
        <item sd="0" x="306"/>
        <item sd="0" m="1" x="1110"/>
        <item sd="0" x="321"/>
        <item sd="0" x="313"/>
        <item sd="0" x="49"/>
        <item sd="0" x="315"/>
        <item sd="0" x="59"/>
        <item sd="0" x="183"/>
        <item sd="0" x="330"/>
        <item sd="0" x="274"/>
        <item sd="0" x="311"/>
        <item sd="0" x="249"/>
        <item sd="0" m="1" x="927"/>
        <item sd="0" m="1" x="1030"/>
        <item sd="0" m="1" x="1132"/>
        <item sd="0" m="1" x="986"/>
        <item sd="0" m="1" x="968"/>
        <item sd="0" m="1" x="967"/>
        <item sd="0" x="90"/>
        <item sd="0" x="202"/>
        <item sd="0" x="67"/>
        <item sd="0" m="1" x="1061"/>
        <item sd="0" x="65"/>
        <item sd="0" x="247"/>
        <item sd="0" m="1" x="938"/>
        <item sd="0" x="216"/>
        <item sd="0" m="1" x="950"/>
        <item sd="0" x="141"/>
        <item sd="0" x="177"/>
        <item sd="0" x="305"/>
        <item sd="0" m="1" x="946"/>
        <item sd="0" x="347"/>
        <item sd="0" m="1" x="1124"/>
        <item sd="0" m="1" x="1010"/>
        <item sd="0" x="293"/>
        <item sd="0" x="148"/>
        <item sd="0" x="354"/>
        <item sd="0" m="1" x="1064"/>
        <item sd="0" x="27"/>
        <item sd="0" m="1" x="1074"/>
        <item sd="0" x="68"/>
        <item sd="0" x="6"/>
        <item sd="0" x="263"/>
        <item sd="0" x="154"/>
        <item sd="0" x="164"/>
        <item sd="0" x="172"/>
        <item sd="0" x="205"/>
        <item sd="0" x="351"/>
        <item sd="0" m="1" x="952"/>
        <item sd="0" x="29"/>
        <item sd="0" m="1" x="1118"/>
        <item sd="0" x="9"/>
        <item sd="0" x="335"/>
        <item sd="0" m="1" x="1014"/>
        <item sd="0" m="1" x="1040"/>
        <item sd="0" m="1" x="981"/>
        <item sd="0" x="234"/>
        <item sd="0" x="162"/>
        <item sd="0" m="1" x="954"/>
        <item sd="0" m="1" x="1085"/>
        <item sd="0" m="1" x="1115"/>
        <item sd="0" m="1" x="1099"/>
        <item sd="0" x="300"/>
        <item sd="0" x="167"/>
        <item sd="0" x="76"/>
        <item sd="0" m="1" x="1078"/>
        <item sd="0" x="342"/>
        <item sd="0" x="341"/>
        <item sd="0" m="1" x="915"/>
        <item sd="0" m="1" x="977"/>
        <item sd="0" m="1" x="1053"/>
        <item sd="0" m="1" x="1032"/>
        <item sd="0" x="113"/>
        <item sd="0" x="251"/>
        <item sd="0" x="176"/>
        <item sd="0" x="372"/>
        <item sd="0" x="246"/>
        <item sd="0" m="1" x="903"/>
        <item sd="0" x="257"/>
        <item sd="0" x="95"/>
        <item sd="0" x="338"/>
        <item sd="0" x="36"/>
        <item sd="0" m="1" x="956"/>
        <item sd="0" x="21"/>
        <item sd="0" x="378"/>
        <item sd="0" x="381"/>
        <item sd="0" x="382"/>
        <item sd="0" x="379"/>
        <item sd="0" x="383"/>
        <item sd="0" x="380"/>
        <item sd="0" x="384"/>
        <item sd="0" x="385"/>
        <item sd="0" x="387"/>
        <item sd="0" m="1" x="936"/>
        <item sd="0" m="1" x="975"/>
        <item sd="0" x="388"/>
        <item sd="0" m="1" x="907"/>
        <item sd="0" x="389"/>
        <item sd="0" x="390"/>
        <item sd="0" x="391"/>
        <item sd="0" x="392"/>
        <item sd="0" x="393"/>
        <item sd="0" x="394"/>
        <item sd="0" x="396"/>
        <item sd="0" x="397"/>
        <item sd="0" x="398"/>
        <item sd="0" x="395"/>
        <item sd="0" x="373"/>
        <item sd="0" x="399"/>
        <item sd="0" m="1" x="923"/>
        <item sd="0" x="401"/>
        <item sd="0" x="400"/>
        <item sd="0" m="1" x="941"/>
        <item sd="0" x="402"/>
        <item sd="0" x="403"/>
        <item sd="0" x="404"/>
        <item sd="0" x="405"/>
        <item sd="0" x="406"/>
        <item sd="0" x="411"/>
        <item sd="0" m="1" x="100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2"/>
        <item sd="0" x="465"/>
        <item sd="0" x="469"/>
        <item sd="0" x="466"/>
        <item sd="0" x="467"/>
        <item sd="0" m="1" x="933"/>
        <item sd="0" x="470"/>
        <item sd="0" m="1" x="910"/>
        <item sd="0" x="472"/>
        <item sd="0" x="475"/>
        <item sd="0" x="476"/>
        <item sd="0" x="371"/>
        <item sd="0" m="1" x="1013"/>
        <item sd="0" x="477"/>
        <item sd="0" x="478"/>
        <item sd="0" x="479"/>
        <item sd="0" x="473"/>
        <item sd="0" x="474"/>
        <item sd="0" x="480"/>
        <item sd="0" x="481"/>
        <item sd="0" x="482"/>
        <item sd="0" x="483"/>
        <item sd="0" x="484"/>
        <item sd="0" x="485"/>
        <item sd="0" x="486"/>
        <item sd="0" m="1" x="1071"/>
        <item sd="0" x="488"/>
        <item sd="0" x="489"/>
        <item sd="0" x="487"/>
        <item sd="0" x="492"/>
        <item sd="0" x="491"/>
        <item sd="0" x="312"/>
        <item sd="0" m="1" x="1054"/>
        <item sd="0" x="490"/>
        <item sd="0" x="493"/>
        <item sd="0" x="471"/>
        <item sd="0" x="494"/>
        <item sd="0" x="495"/>
        <item sd="0" m="1" x="1038"/>
        <item sd="0" x="497"/>
        <item sd="0" x="499"/>
        <item sd="0" x="500"/>
        <item sd="0" x="503"/>
        <item sd="0" m="1" x="1011"/>
        <item sd="0" m="1" x="94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2"/>
        <item sd="0" x="528"/>
        <item sd="0" x="531"/>
        <item sd="0" x="532"/>
        <item sd="0" x="529"/>
        <item sd="0" x="530"/>
        <item sd="0" x="533"/>
        <item sd="0" x="534"/>
        <item sd="0" x="538"/>
        <item sd="0" x="535"/>
        <item sd="0" x="536"/>
        <item sd="0" x="537"/>
        <item sd="0" x="542"/>
        <item sd="0" x="539"/>
        <item sd="0" x="541"/>
        <item sd="0" m="1" x="939"/>
        <item sd="0" x="547"/>
        <item sd="0" x="548"/>
        <item sd="0" x="549"/>
        <item sd="0" x="543"/>
        <item sd="0" x="544"/>
        <item sd="0" x="546"/>
        <item sd="0" x="550"/>
        <item sd="0" x="551"/>
        <item sd="0" x="545"/>
        <item sd="0" x="556"/>
        <item sd="0" x="557"/>
        <item sd="0" x="558"/>
        <item sd="0" x="559"/>
        <item sd="0" x="552"/>
        <item sd="0" x="553"/>
        <item sd="0" x="554"/>
        <item sd="0" m="1" x="989"/>
        <item sd="0" x="431"/>
        <item sd="0" x="555"/>
        <item sd="0" x="560"/>
        <item sd="0" x="561"/>
        <item sd="0" x="563"/>
        <item sd="0" x="564"/>
        <item sd="0" x="565"/>
        <item sd="0" m="1" x="1093"/>
        <item sd="0" x="566"/>
        <item sd="0" x="567"/>
        <item sd="0" x="571"/>
        <item sd="0" x="572"/>
        <item sd="0" x="573"/>
        <item sd="0" x="574"/>
        <item sd="0" x="568"/>
        <item sd="0" x="569"/>
        <item sd="0" x="575"/>
        <item sd="0" x="570"/>
        <item sd="0" m="1" x="100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6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8"/>
        <item sd="0" x="635"/>
        <item sd="0" x="636"/>
        <item sd="0" x="641"/>
        <item sd="0" m="1" x="879"/>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4"/>
        <item x="683"/>
        <item x="687"/>
        <item x="689"/>
        <item x="685"/>
        <item x="686"/>
        <item x="691"/>
        <item x="684"/>
        <item x="692"/>
        <item x="693"/>
        <item x="694"/>
        <item x="695"/>
        <item x="696"/>
        <item m="1" x="937"/>
        <item x="698"/>
        <item x="699"/>
        <item x="697"/>
        <item x="701"/>
        <item x="702"/>
        <item m="1" x="1058"/>
        <item x="705"/>
        <item m="1" x="885"/>
        <item x="703"/>
        <item x="704"/>
        <item x="706"/>
        <item x="707"/>
        <item x="720"/>
        <item x="708"/>
        <item x="709"/>
        <item x="710"/>
        <item x="711"/>
        <item x="712"/>
        <item x="713"/>
        <item x="714"/>
        <item x="715"/>
        <item x="716"/>
        <item x="717"/>
        <item x="718"/>
        <item x="719"/>
        <item x="721"/>
        <item x="722"/>
        <item x="723"/>
        <item x="724"/>
        <item x="725"/>
        <item m="1" x="962"/>
        <item x="726"/>
        <item x="727"/>
        <item x="730"/>
        <item m="1" x="1133"/>
        <item m="1" x="926"/>
        <item x="638"/>
        <item x="728"/>
        <item x="334"/>
        <item x="729"/>
        <item x="731"/>
        <item x="732"/>
        <item x="733"/>
        <item x="734"/>
        <item x="735"/>
        <item x="736"/>
        <item x="737"/>
        <item x="790"/>
        <item x="738"/>
        <item x="739"/>
        <item x="740"/>
        <item x="741"/>
        <item x="742"/>
        <item x="743"/>
        <item x="744"/>
        <item x="745"/>
        <item x="746"/>
        <item x="747"/>
        <item x="748"/>
        <item m="1" x="945"/>
        <item x="749"/>
        <item x="756"/>
        <item x="750"/>
        <item x="751"/>
        <item m="1" x="1017"/>
        <item x="752"/>
        <item x="753"/>
        <item x="754"/>
        <item x="755"/>
        <item x="757"/>
        <item x="594"/>
        <item x="758"/>
        <item x="759"/>
        <item x="760"/>
        <item x="761"/>
        <item x="762"/>
        <item x="763"/>
        <item x="764"/>
        <item x="765"/>
        <item x="766"/>
        <item x="767"/>
        <item x="768"/>
        <item m="1" x="886"/>
        <item m="1" x="881"/>
        <item x="770"/>
        <item x="771"/>
        <item x="772"/>
        <item x="769"/>
        <item x="773"/>
        <item x="774"/>
        <item x="775"/>
        <item x="776"/>
        <item x="777"/>
        <item x="778"/>
        <item x="779"/>
        <item m="1" x="880"/>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4"/>
        <item x="809"/>
        <item x="810"/>
        <item m="1" x="877"/>
        <item x="811"/>
        <item x="812"/>
        <item m="1" x="883"/>
        <item x="813"/>
        <item x="815"/>
        <item x="816"/>
        <item x="817"/>
        <item x="818"/>
        <item x="819"/>
        <item x="820"/>
        <item x="821"/>
        <item x="822"/>
        <item x="823"/>
        <item x="824"/>
        <item x="825"/>
        <item x="826"/>
        <item x="827"/>
        <item x="828"/>
        <item x="829"/>
        <item x="830"/>
        <item x="833"/>
        <item x="831"/>
        <item x="832"/>
        <item x="834"/>
        <item x="835"/>
        <item x="836"/>
        <item x="837"/>
        <item x="838"/>
        <item x="839"/>
        <item x="852"/>
        <item x="840"/>
        <item x="841"/>
        <item x="842"/>
        <item x="843"/>
        <item x="844"/>
        <item x="845"/>
        <item x="846"/>
        <item x="847"/>
        <item x="848"/>
        <item x="849"/>
        <item x="850"/>
        <item x="851"/>
        <item x="853"/>
        <item x="854"/>
        <item x="855"/>
        <item x="856"/>
        <item x="858"/>
        <item x="857"/>
        <item x="859"/>
        <item x="860"/>
        <item x="861"/>
        <item x="871"/>
        <item x="863"/>
        <item x="864"/>
        <item x="865"/>
        <item x="866"/>
        <item x="867"/>
        <item x="868"/>
        <item x="869"/>
        <item x="870"/>
        <item x="872"/>
        <item x="873"/>
        <item m="1" x="878"/>
        <item x="874"/>
        <item x="875"/>
        <item x="876"/>
        <item t="default" sd="0"/>
      </items>
    </pivotField>
    <pivotField axis="axisPage" showAll="0">
      <items count="1071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3"/>
        <item x="10160"/>
        <item x="10161"/>
        <item x="10162"/>
        <item x="10163"/>
        <item x="10177"/>
        <item x="10178"/>
        <item x="10179"/>
        <item x="10164"/>
        <item x="10181"/>
        <item x="10182"/>
        <item x="10183"/>
        <item x="10184"/>
        <item x="10274"/>
        <item x="10275"/>
        <item x="10284"/>
        <item x="10277"/>
        <item x="10285"/>
        <item x="10286"/>
        <item x="10185"/>
        <item x="10186"/>
        <item x="10273"/>
        <item x="10276"/>
        <item x="10150"/>
        <item x="10180"/>
        <item x="10188"/>
        <item x="10189"/>
        <item x="10190"/>
        <item x="10191"/>
        <item x="10192"/>
        <item x="10278"/>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9"/>
        <item x="10224"/>
        <item x="10226"/>
        <item x="10288"/>
        <item x="10225"/>
        <item x="10227"/>
        <item x="10228"/>
        <item x="10229"/>
        <item x="10230"/>
        <item x="10231"/>
        <item x="10289"/>
        <item x="10287"/>
        <item x="10233"/>
        <item x="10234"/>
        <item x="10235"/>
        <item x="10236"/>
        <item x="10237"/>
        <item x="10238"/>
        <item x="10241"/>
        <item x="10242"/>
        <item x="10243"/>
        <item x="10244"/>
        <item x="10239"/>
        <item x="10290"/>
        <item x="10291"/>
        <item x="10293"/>
        <item x="10294"/>
        <item x="10245"/>
        <item x="10295"/>
        <item x="10296"/>
        <item x="10246"/>
        <item x="10247"/>
        <item x="10248"/>
        <item x="10251"/>
        <item x="10252"/>
        <item x="10253"/>
        <item x="10254"/>
        <item x="10255"/>
        <item x="10232"/>
        <item x="10257"/>
        <item x="10258"/>
        <item x="10259"/>
        <item x="10260"/>
        <item x="10261"/>
        <item x="10262"/>
        <item x="10263"/>
        <item x="10264"/>
        <item x="10280"/>
        <item x="10281"/>
        <item x="10265"/>
        <item x="10266"/>
        <item x="10268"/>
        <item x="10269"/>
        <item x="10270"/>
        <item x="10297"/>
        <item x="10309"/>
        <item x="10310"/>
        <item x="10311"/>
        <item x="10312"/>
        <item x="10314"/>
        <item x="10315"/>
        <item x="10298"/>
        <item x="10300"/>
        <item x="10316"/>
        <item x="10317"/>
        <item x="10318"/>
        <item x="10319"/>
        <item x="10320"/>
        <item x="10321"/>
        <item x="10322"/>
        <item x="10323"/>
        <item x="10324"/>
        <item x="10299"/>
        <item x="10301"/>
        <item x="10302"/>
        <item x="10313"/>
        <item x="10325"/>
        <item x="10326"/>
        <item x="10328"/>
        <item x="10331"/>
        <item x="10332"/>
        <item x="10303"/>
        <item x="10304"/>
        <item x="10305"/>
        <item x="10306"/>
        <item x="10327"/>
        <item x="10330"/>
        <item x="10333"/>
        <item x="10334"/>
        <item x="10335"/>
        <item x="10337"/>
        <item x="10338"/>
        <item x="10341"/>
        <item x="10342"/>
        <item x="10343"/>
        <item x="10344"/>
        <item x="10345"/>
        <item x="10349"/>
        <item x="10350"/>
        <item x="10351"/>
        <item x="10353"/>
        <item x="10479"/>
        <item x="10346"/>
        <item x="10347"/>
        <item x="10348"/>
        <item x="10352"/>
        <item x="10354"/>
        <item x="10339"/>
        <item x="10340"/>
        <item x="10481"/>
        <item x="10355"/>
        <item x="10357"/>
        <item x="10358"/>
        <item x="10475"/>
        <item x="10282"/>
        <item x="10359"/>
        <item x="10474"/>
        <item x="10216"/>
        <item x="10249"/>
        <item x="10256"/>
        <item x="10307"/>
        <item x="10308"/>
        <item x="10329"/>
        <item x="10356"/>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6"/>
        <item x="10387"/>
        <item x="10388"/>
        <item x="10389"/>
        <item x="10390"/>
        <item x="10476"/>
        <item x="10477"/>
        <item x="10482"/>
        <item x="10240"/>
        <item x="10385"/>
        <item x="10391"/>
        <item x="10392"/>
        <item x="10393"/>
        <item x="10394"/>
        <item x="10395"/>
        <item x="10396"/>
        <item x="10397"/>
        <item x="10398"/>
        <item x="10399"/>
        <item x="10478"/>
        <item x="10483"/>
        <item x="10250"/>
        <item x="10271"/>
        <item x="10272"/>
        <item x="10400"/>
        <item x="10401"/>
        <item x="10402"/>
        <item x="10404"/>
        <item x="10405"/>
        <item x="10406"/>
        <item x="10407"/>
        <item x="10408"/>
        <item x="10409"/>
        <item x="10410"/>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9"/>
        <item x="10440"/>
        <item x="10441"/>
        <item x="10484"/>
        <item x="10485"/>
        <item x="10487"/>
        <item x="10438"/>
        <item x="10488"/>
        <item x="10403"/>
        <item x="10411"/>
        <item x="10442"/>
        <item x="10443"/>
        <item x="10444"/>
        <item x="10445"/>
        <item x="10446"/>
        <item x="10447"/>
        <item x="10448"/>
        <item x="10449"/>
        <item x="10450"/>
        <item x="10451"/>
        <item x="10452"/>
        <item x="10453"/>
        <item x="10454"/>
        <item x="10455"/>
        <item x="10456"/>
        <item x="10457"/>
        <item x="10458"/>
        <item x="10459"/>
        <item x="10460"/>
        <item x="10461"/>
        <item x="10462"/>
        <item x="10463"/>
        <item x="10489"/>
        <item x="10464"/>
        <item x="10465"/>
        <item x="10466"/>
        <item x="10467"/>
        <item x="10468"/>
        <item x="10469"/>
        <item x="10470"/>
        <item x="10471"/>
        <item x="10472"/>
        <item x="10473"/>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5"/>
        <item x="10527"/>
        <item x="10528"/>
        <item x="10529"/>
        <item x="10530"/>
        <item x="10531"/>
        <item x="10532"/>
        <item x="10533"/>
        <item x="10534"/>
        <item x="10535"/>
        <item x="10536"/>
        <item x="10537"/>
        <item x="10540"/>
        <item x="10541"/>
        <item x="10542"/>
        <item x="10543"/>
        <item x="10545"/>
        <item x="10546"/>
        <item x="10547"/>
        <item x="10548"/>
        <item x="10549"/>
        <item x="10550"/>
        <item x="10551"/>
        <item x="10552"/>
        <item x="10553"/>
        <item x="10676"/>
        <item x="10677"/>
        <item x="10678"/>
        <item x="10692"/>
        <item x="10693"/>
        <item x="10123"/>
        <item x="10147"/>
        <item x="10292"/>
        <item x="10480"/>
        <item x="10538"/>
        <item x="10539"/>
        <item x="10544"/>
        <item x="10554"/>
        <item x="10555"/>
        <item x="10556"/>
        <item x="10557"/>
        <item x="10558"/>
        <item x="10559"/>
        <item x="10560"/>
        <item x="10561"/>
        <item x="10562"/>
        <item x="10563"/>
        <item x="10564"/>
        <item x="10565"/>
        <item x="10566"/>
        <item x="10680"/>
        <item x="10694"/>
        <item x="10695"/>
        <item x="10567"/>
        <item x="10569"/>
        <item x="10570"/>
        <item x="10571"/>
        <item x="10572"/>
        <item x="10573"/>
        <item x="10574"/>
        <item x="10575"/>
        <item x="10578"/>
        <item x="10580"/>
        <item x="10579"/>
        <item x="10581"/>
        <item x="10582"/>
        <item x="10583"/>
        <item x="10584"/>
        <item x="10585"/>
        <item x="10336"/>
        <item x="10587"/>
        <item x="10681"/>
        <item x="10682"/>
        <item x="10586"/>
        <item x="10588"/>
        <item x="10589"/>
        <item x="10590"/>
        <item x="10591"/>
        <item x="10592"/>
        <item x="10593"/>
        <item x="10594"/>
        <item x="10595"/>
        <item x="10596"/>
        <item x="10597"/>
        <item x="10696"/>
        <item x="10697"/>
        <item x="10698"/>
        <item x="10699"/>
        <item x="10683"/>
        <item x="10700"/>
        <item x="10524"/>
        <item x="10674"/>
        <item x="10675"/>
        <item x="10679"/>
        <item x="10486"/>
        <item x="10267"/>
        <item x="10598"/>
        <item x="10599"/>
        <item x="10600"/>
        <item x="10601"/>
        <item x="10602"/>
        <item x="10603"/>
        <item x="10604"/>
        <item x="10605"/>
        <item x="10606"/>
        <item x="10607"/>
        <item x="10608"/>
        <item x="10609"/>
        <item x="10610"/>
        <item x="10568"/>
        <item x="10576"/>
        <item x="10577"/>
        <item x="10619"/>
        <item x="10612"/>
        <item x="10613"/>
        <item x="10614"/>
        <item x="10615"/>
        <item x="10616"/>
        <item x="10617"/>
        <item x="10684"/>
        <item x="10701"/>
        <item x="10702"/>
        <item x="10618"/>
        <item x="10620"/>
        <item x="10621"/>
        <item x="10622"/>
        <item x="10623"/>
        <item x="10624"/>
        <item x="10526"/>
        <item x="10611"/>
        <item x="10625"/>
        <item x="10626"/>
        <item x="10627"/>
        <item x="10628"/>
        <item x="10629"/>
        <item x="10630"/>
        <item x="10631"/>
        <item x="10632"/>
        <item x="10633"/>
        <item x="10634"/>
        <item x="10635"/>
        <item x="10636"/>
        <item x="10637"/>
        <item x="10638"/>
        <item x="10639"/>
        <item x="10641"/>
        <item x="10642"/>
        <item x="10643"/>
        <item x="10644"/>
        <item x="10645"/>
        <item x="10685"/>
        <item x="10686"/>
        <item x="10687"/>
        <item x="10688"/>
        <item x="10703"/>
        <item x="10704"/>
        <item x="10640"/>
        <item x="10646"/>
        <item x="10647"/>
        <item x="10648"/>
        <item x="10649"/>
        <item x="10650"/>
        <item x="10651"/>
        <item x="10652"/>
        <item x="10653"/>
        <item x="10654"/>
        <item x="10655"/>
        <item x="10656"/>
        <item x="10657"/>
        <item x="10658"/>
        <item x="10659"/>
        <item x="10660"/>
        <item x="10661"/>
        <item x="10689"/>
        <item x="10705"/>
        <item x="10706"/>
        <item x="10691"/>
        <item x="10707"/>
        <item x="10708"/>
        <item x="10662"/>
        <item x="10663"/>
        <item x="10664"/>
        <item x="10665"/>
        <item x="10666"/>
        <item x="10667"/>
        <item x="10668"/>
        <item x="10669"/>
        <item x="10670"/>
        <item x="10671"/>
        <item x="10672"/>
        <item x="10673"/>
        <item x="10690"/>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34">
    <i>
      <x/>
    </i>
    <i>
      <x v="1"/>
    </i>
    <i>
      <x v="2"/>
    </i>
    <i>
      <x v="3"/>
    </i>
    <i>
      <x v="4"/>
    </i>
    <i>
      <x v="5"/>
    </i>
    <i>
      <x v="6"/>
    </i>
    <i>
      <x v="7"/>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r="1">
      <x v="311"/>
    </i>
    <i>
      <x v="239"/>
    </i>
    <i>
      <x v="244"/>
    </i>
    <i>
      <x v="250"/>
    </i>
    <i>
      <x v="254"/>
    </i>
    <i>
      <x v="256"/>
    </i>
    <i>
      <x v="257"/>
    </i>
    <i>
      <x v="258"/>
    </i>
    <i>
      <x v="260"/>
    </i>
    <i>
      <x v="261"/>
    </i>
    <i>
      <x v="265"/>
    </i>
    <i r="1">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924">
      <pivotArea type="all" dataOnly="0" outline="0" fieldPosition="0"/>
    </format>
    <format dxfId="923">
      <pivotArea outline="0" collapsedLevelsAreSubtotals="1" fieldPosition="0"/>
    </format>
    <format dxfId="922">
      <pivotArea dataOnly="0" labelOnly="1" outline="0" fieldPosition="0">
        <references count="1">
          <reference field="4294967294" count="3">
            <x v="0"/>
            <x v="1"/>
            <x v="2"/>
          </reference>
        </references>
      </pivotArea>
    </format>
    <format dxfId="921">
      <pivotArea type="all" dataOnly="0" outline="0" fieldPosition="0"/>
    </format>
    <format dxfId="920">
      <pivotArea outline="0" collapsedLevelsAreSubtotals="1" fieldPosition="0"/>
    </format>
    <format dxfId="919">
      <pivotArea field="1" type="button" dataOnly="0" labelOnly="1" outline="0" axis="axisRow" fieldPosition="0"/>
    </format>
    <format dxfId="918">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917">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916">
      <pivotArea dataOnly="0" labelOnly="1" grandRow="1" outline="0" fieldPosition="0"/>
    </format>
    <format dxfId="915">
      <pivotArea dataOnly="0" labelOnly="1" outline="0" fieldPosition="0">
        <references count="1">
          <reference field="4294967294" count="3">
            <x v="0"/>
            <x v="1"/>
            <x v="2"/>
          </reference>
        </references>
      </pivotArea>
    </format>
    <format dxfId="914">
      <pivotArea type="all" dataOnly="0" outline="0" fieldPosition="0"/>
    </format>
    <format dxfId="913">
      <pivotArea outline="0" collapsedLevelsAreSubtotals="1" fieldPosition="0"/>
    </format>
    <format dxfId="912">
      <pivotArea field="1" type="button" dataOnly="0" labelOnly="1" outline="0" axis="axisRow" fieldPosition="0"/>
    </format>
    <format dxfId="911">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910">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909">
      <pivotArea dataOnly="0" labelOnly="1" grandRow="1" outline="0" fieldPosition="0"/>
    </format>
    <format dxfId="908">
      <pivotArea dataOnly="0" labelOnly="1" outline="0" fieldPosition="0">
        <references count="1">
          <reference field="4294967294" count="3">
            <x v="0"/>
            <x v="1"/>
            <x v="2"/>
          </reference>
        </references>
      </pivotArea>
    </format>
    <format dxfId="907">
      <pivotArea type="all" dataOnly="0" outline="0" fieldPosition="0"/>
    </format>
    <format dxfId="906">
      <pivotArea field="1" type="button" dataOnly="0" labelOnly="1" outline="0" axis="axisRow" fieldPosition="0"/>
    </format>
    <format dxfId="9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9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903">
      <pivotArea dataOnly="0" labelOnly="1" outline="0" fieldPosition="0">
        <references count="1">
          <reference field="4294967294" count="3">
            <x v="0"/>
            <x v="1"/>
            <x v="2"/>
          </reference>
        </references>
      </pivotArea>
    </format>
    <format dxfId="902">
      <pivotArea dataOnly="0" labelOnly="1" outline="0" fieldPosition="0">
        <references count="1">
          <reference field="4294967294" count="1">
            <x v="2"/>
          </reference>
        </references>
      </pivotArea>
    </format>
    <format dxfId="901">
      <pivotArea dataOnly="0" labelOnly="1" outline="0" fieldPosition="0">
        <references count="1">
          <reference field="4294967294" count="1">
            <x v="2"/>
          </reference>
        </references>
      </pivotArea>
    </format>
    <format dxfId="900">
      <pivotArea dataOnly="0" labelOnly="1" outline="0" fieldPosition="0">
        <references count="1">
          <reference field="4294967294" count="2">
            <x v="0"/>
            <x v="1"/>
          </reference>
        </references>
      </pivotArea>
    </format>
    <format dxfId="899">
      <pivotArea dataOnly="0" labelOnly="1" outline="0" fieldPosition="0">
        <references count="1">
          <reference field="4294967294" count="2">
            <x v="0"/>
            <x v="1"/>
          </reference>
        </references>
      </pivotArea>
    </format>
    <format dxfId="898">
      <pivotArea dataOnly="0" labelOnly="1" outline="0" fieldPosition="0">
        <references count="1">
          <reference field="4294967294" count="2">
            <x v="0"/>
            <x v="1"/>
          </reference>
        </references>
      </pivotArea>
    </format>
    <format dxfId="897">
      <pivotArea dataOnly="0" labelOnly="1" outline="0" fieldPosition="0">
        <references count="1">
          <reference field="4294967294" count="2">
            <x v="0"/>
            <x v="1"/>
          </reference>
        </references>
      </pivotArea>
    </format>
    <format dxfId="896">
      <pivotArea field="1" type="button" dataOnly="0" labelOnly="1" outline="0" axis="axisRow" fieldPosition="0"/>
    </format>
    <format dxfId="895">
      <pivotArea field="1" type="button" dataOnly="0" labelOnly="1" outline="0" axis="axisRow" fieldPosition="0"/>
    </format>
    <format dxfId="894">
      <pivotArea field="1" type="button" dataOnly="0" labelOnly="1" outline="0" axis="axisRow" fieldPosition="0"/>
    </format>
    <format dxfId="893">
      <pivotArea dataOnly="0" labelOnly="1" outline="0" fieldPosition="0">
        <references count="1">
          <reference field="4294967294" count="3">
            <x v="0"/>
            <x v="1"/>
            <x v="2"/>
          </reference>
        </references>
      </pivotArea>
    </format>
    <format dxfId="892">
      <pivotArea field="1" type="button" dataOnly="0" labelOnly="1" outline="0" axis="axisRow" fieldPosition="0"/>
    </format>
    <format dxfId="891">
      <pivotArea dataOnly="0" labelOnly="1" outline="0" fieldPosition="0">
        <references count="1">
          <reference field="4294967294" count="3">
            <x v="0"/>
            <x v="1"/>
            <x v="2"/>
          </reference>
        </references>
      </pivotArea>
    </format>
    <format dxfId="890">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889">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888">
      <pivotArea collapsedLevelsAreSubtotals="1" fieldPosition="0">
        <references count="1">
          <reference field="1" count="1">
            <x v="124"/>
          </reference>
        </references>
      </pivotArea>
    </format>
    <format dxfId="887">
      <pivotArea collapsedLevelsAreSubtotals="1" fieldPosition="0">
        <references count="1">
          <reference field="1" count="1">
            <x v="125"/>
          </reference>
        </references>
      </pivotArea>
    </format>
    <format dxfId="886">
      <pivotArea collapsedLevelsAreSubtotals="1" fieldPosition="0">
        <references count="1">
          <reference field="1" count="1">
            <x v="126"/>
          </reference>
        </references>
      </pivotArea>
    </format>
    <format dxfId="885">
      <pivotArea collapsedLevelsAreSubtotals="1" fieldPosition="0">
        <references count="1">
          <reference field="1" count="1">
            <x v="127"/>
          </reference>
        </references>
      </pivotArea>
    </format>
    <format dxfId="884">
      <pivotArea collapsedLevelsAreSubtotals="1" fieldPosition="0">
        <references count="1">
          <reference field="1" count="1">
            <x v="128"/>
          </reference>
        </references>
      </pivotArea>
    </format>
    <format dxfId="883">
      <pivotArea collapsedLevelsAreSubtotals="1" fieldPosition="0">
        <references count="1">
          <reference field="1" count="1">
            <x v="129"/>
          </reference>
        </references>
      </pivotArea>
    </format>
    <format dxfId="882">
      <pivotArea collapsedLevelsAreSubtotals="1" fieldPosition="0">
        <references count="1">
          <reference field="1" count="1">
            <x v="130"/>
          </reference>
        </references>
      </pivotArea>
    </format>
    <format dxfId="881">
      <pivotArea collapsedLevelsAreSubtotals="1" fieldPosition="0">
        <references count="1">
          <reference field="1" count="1">
            <x v="131"/>
          </reference>
        </references>
      </pivotArea>
    </format>
    <format dxfId="880">
      <pivotArea collapsedLevelsAreSubtotals="1" fieldPosition="0">
        <references count="1">
          <reference field="1" count="1">
            <x v="132"/>
          </reference>
        </references>
      </pivotArea>
    </format>
    <format dxfId="879">
      <pivotArea collapsedLevelsAreSubtotals="1" fieldPosition="0">
        <references count="1">
          <reference field="1" count="1">
            <x v="133"/>
          </reference>
        </references>
      </pivotArea>
    </format>
    <format dxfId="878">
      <pivotArea collapsedLevelsAreSubtotals="1" fieldPosition="0">
        <references count="1">
          <reference field="1" count="1">
            <x v="134"/>
          </reference>
        </references>
      </pivotArea>
    </format>
    <format dxfId="877">
      <pivotArea collapsedLevelsAreSubtotals="1" fieldPosition="0">
        <references count="1">
          <reference field="1" count="1">
            <x v="135"/>
          </reference>
        </references>
      </pivotArea>
    </format>
    <format dxfId="876">
      <pivotArea collapsedLevelsAreSubtotals="1" fieldPosition="0">
        <references count="1">
          <reference field="1" count="1">
            <x v="136"/>
          </reference>
        </references>
      </pivotArea>
    </format>
    <format dxfId="875">
      <pivotArea collapsedLevelsAreSubtotals="1" fieldPosition="0">
        <references count="1">
          <reference field="1" count="1">
            <x v="137"/>
          </reference>
        </references>
      </pivotArea>
    </format>
    <format dxfId="874">
      <pivotArea collapsedLevelsAreSubtotals="1" fieldPosition="0">
        <references count="1">
          <reference field="1" count="1">
            <x v="138"/>
          </reference>
        </references>
      </pivotArea>
    </format>
    <format dxfId="873">
      <pivotArea collapsedLevelsAreSubtotals="1" fieldPosition="0">
        <references count="1">
          <reference field="1" count="1">
            <x v="139"/>
          </reference>
        </references>
      </pivotArea>
    </format>
    <format dxfId="872">
      <pivotArea collapsedLevelsAreSubtotals="1" fieldPosition="0">
        <references count="1">
          <reference field="1" count="1">
            <x v="140"/>
          </reference>
        </references>
      </pivotArea>
    </format>
    <format dxfId="871">
      <pivotArea collapsedLevelsAreSubtotals="1" fieldPosition="0">
        <references count="1">
          <reference field="1" count="1">
            <x v="141"/>
          </reference>
        </references>
      </pivotArea>
    </format>
    <format dxfId="870">
      <pivotArea collapsedLevelsAreSubtotals="1" fieldPosition="0">
        <references count="1">
          <reference field="1" count="1">
            <x v="142"/>
          </reference>
        </references>
      </pivotArea>
    </format>
    <format dxfId="869">
      <pivotArea collapsedLevelsAreSubtotals="1" fieldPosition="0">
        <references count="1">
          <reference field="1" count="1">
            <x v="143"/>
          </reference>
        </references>
      </pivotArea>
    </format>
    <format dxfId="868">
      <pivotArea collapsedLevelsAreSubtotals="1" fieldPosition="0">
        <references count="1">
          <reference field="1" count="1">
            <x v="144"/>
          </reference>
        </references>
      </pivotArea>
    </format>
    <format dxfId="867">
      <pivotArea collapsedLevelsAreSubtotals="1" fieldPosition="0">
        <references count="1">
          <reference field="1" count="1">
            <x v="145"/>
          </reference>
        </references>
      </pivotArea>
    </format>
    <format dxfId="866">
      <pivotArea collapsedLevelsAreSubtotals="1" fieldPosition="0">
        <references count="1">
          <reference field="1" count="1">
            <x v="146"/>
          </reference>
        </references>
      </pivotArea>
    </format>
    <format dxfId="865">
      <pivotArea collapsedLevelsAreSubtotals="1" fieldPosition="0">
        <references count="1">
          <reference field="1" count="1">
            <x v="147"/>
          </reference>
        </references>
      </pivotArea>
    </format>
    <format dxfId="864">
      <pivotArea collapsedLevelsAreSubtotals="1" fieldPosition="0">
        <references count="1">
          <reference field="1" count="1">
            <x v="148"/>
          </reference>
        </references>
      </pivotArea>
    </format>
    <format dxfId="863">
      <pivotArea collapsedLevelsAreSubtotals="1" fieldPosition="0">
        <references count="1">
          <reference field="1" count="1">
            <x v="149"/>
          </reference>
        </references>
      </pivotArea>
    </format>
    <format dxfId="862">
      <pivotArea collapsedLevelsAreSubtotals="1" fieldPosition="0">
        <references count="1">
          <reference field="1" count="1">
            <x v="150"/>
          </reference>
        </references>
      </pivotArea>
    </format>
    <format dxfId="861">
      <pivotArea collapsedLevelsAreSubtotals="1" fieldPosition="0">
        <references count="1">
          <reference field="1" count="1">
            <x v="151"/>
          </reference>
        </references>
      </pivotArea>
    </format>
    <format dxfId="860">
      <pivotArea collapsedLevelsAreSubtotals="1" fieldPosition="0">
        <references count="1">
          <reference field="1" count="1">
            <x v="152"/>
          </reference>
        </references>
      </pivotArea>
    </format>
    <format dxfId="859">
      <pivotArea collapsedLevelsAreSubtotals="1" fieldPosition="0">
        <references count="1">
          <reference field="1" count="1">
            <x v="153"/>
          </reference>
        </references>
      </pivotArea>
    </format>
    <format dxfId="858">
      <pivotArea collapsedLevelsAreSubtotals="1" fieldPosition="0">
        <references count="1">
          <reference field="1" count="1">
            <x v="154"/>
          </reference>
        </references>
      </pivotArea>
    </format>
    <format dxfId="857">
      <pivotArea collapsedLevelsAreSubtotals="1" fieldPosition="0">
        <references count="1">
          <reference field="1" count="1">
            <x v="155"/>
          </reference>
        </references>
      </pivotArea>
    </format>
    <format dxfId="856">
      <pivotArea collapsedLevelsAreSubtotals="1" fieldPosition="0">
        <references count="1">
          <reference field="1" count="1">
            <x v="156"/>
          </reference>
        </references>
      </pivotArea>
    </format>
    <format dxfId="855">
      <pivotArea collapsedLevelsAreSubtotals="1" fieldPosition="0">
        <references count="1">
          <reference field="1" count="1">
            <x v="157"/>
          </reference>
        </references>
      </pivotArea>
    </format>
    <format dxfId="854">
      <pivotArea collapsedLevelsAreSubtotals="1" fieldPosition="0">
        <references count="1">
          <reference field="1" count="1">
            <x v="158"/>
          </reference>
        </references>
      </pivotArea>
    </format>
    <format dxfId="853">
      <pivotArea collapsedLevelsAreSubtotals="1" fieldPosition="0">
        <references count="1">
          <reference field="1" count="1">
            <x v="159"/>
          </reference>
        </references>
      </pivotArea>
    </format>
    <format dxfId="852">
      <pivotArea collapsedLevelsAreSubtotals="1" fieldPosition="0">
        <references count="1">
          <reference field="1" count="1">
            <x v="69"/>
          </reference>
        </references>
      </pivotArea>
    </format>
    <format dxfId="851">
      <pivotArea collapsedLevelsAreSubtotals="1" fieldPosition="0">
        <references count="1">
          <reference field="1" count="1">
            <x v="160"/>
          </reference>
        </references>
      </pivotArea>
    </format>
    <format dxfId="850">
      <pivotArea collapsedLevelsAreSubtotals="1" fieldPosition="0">
        <references count="1">
          <reference field="1" count="1">
            <x v="161"/>
          </reference>
        </references>
      </pivotArea>
    </format>
    <format dxfId="849">
      <pivotArea collapsedLevelsAreSubtotals="1" fieldPosition="0">
        <references count="1">
          <reference field="1" count="1">
            <x v="162"/>
          </reference>
        </references>
      </pivotArea>
    </format>
    <format dxfId="848">
      <pivotArea collapsedLevelsAreSubtotals="1" fieldPosition="0">
        <references count="1">
          <reference field="1" count="1">
            <x v="163"/>
          </reference>
        </references>
      </pivotArea>
    </format>
    <format dxfId="847">
      <pivotArea collapsedLevelsAreSubtotals="1" fieldPosition="0">
        <references count="1">
          <reference field="1" count="1">
            <x v="164"/>
          </reference>
        </references>
      </pivotArea>
    </format>
    <format dxfId="846">
      <pivotArea collapsedLevelsAreSubtotals="1" fieldPosition="0">
        <references count="1">
          <reference field="1" count="1">
            <x v="165"/>
          </reference>
        </references>
      </pivotArea>
    </format>
    <format dxfId="845">
      <pivotArea collapsedLevelsAreSubtotals="1" fieldPosition="0">
        <references count="1">
          <reference field="1" count="1">
            <x v="166"/>
          </reference>
        </references>
      </pivotArea>
    </format>
    <format dxfId="844">
      <pivotArea collapsedLevelsAreSubtotals="1" fieldPosition="0">
        <references count="1">
          <reference field="1" count="1">
            <x v="167"/>
          </reference>
        </references>
      </pivotArea>
    </format>
    <format dxfId="843">
      <pivotArea collapsedLevelsAreSubtotals="1" fieldPosition="0">
        <references count="1">
          <reference field="1" count="1">
            <x v="168"/>
          </reference>
        </references>
      </pivotArea>
    </format>
    <format dxfId="842">
      <pivotArea collapsedLevelsAreSubtotals="1" fieldPosition="0">
        <references count="1">
          <reference field="1" count="1">
            <x v="169"/>
          </reference>
        </references>
      </pivotArea>
    </format>
    <format dxfId="841">
      <pivotArea collapsedLevelsAreSubtotals="1" fieldPosition="0">
        <references count="1">
          <reference field="1" count="1">
            <x v="170"/>
          </reference>
        </references>
      </pivotArea>
    </format>
    <format dxfId="840">
      <pivotArea collapsedLevelsAreSubtotals="1" fieldPosition="0">
        <references count="1">
          <reference field="1" count="1">
            <x v="171"/>
          </reference>
        </references>
      </pivotArea>
    </format>
    <format dxfId="839">
      <pivotArea collapsedLevelsAreSubtotals="1" fieldPosition="0">
        <references count="1">
          <reference field="1" count="1">
            <x v="172"/>
          </reference>
        </references>
      </pivotArea>
    </format>
    <format dxfId="838">
      <pivotArea collapsedLevelsAreSubtotals="1" fieldPosition="0">
        <references count="1">
          <reference field="1" count="1">
            <x v="173"/>
          </reference>
        </references>
      </pivotArea>
    </format>
    <format dxfId="837">
      <pivotArea collapsedLevelsAreSubtotals="1" fieldPosition="0">
        <references count="1">
          <reference field="1" count="1">
            <x v="174"/>
          </reference>
        </references>
      </pivotArea>
    </format>
    <format dxfId="836">
      <pivotArea collapsedLevelsAreSubtotals="1" fieldPosition="0">
        <references count="1">
          <reference field="1" count="1">
            <x v="175"/>
          </reference>
        </references>
      </pivotArea>
    </format>
    <format dxfId="835">
      <pivotArea collapsedLevelsAreSubtotals="1" fieldPosition="0">
        <references count="1">
          <reference field="1" count="1">
            <x v="176"/>
          </reference>
        </references>
      </pivotArea>
    </format>
    <format dxfId="834">
      <pivotArea collapsedLevelsAreSubtotals="1" fieldPosition="0">
        <references count="1">
          <reference field="1" count="1">
            <x v="177"/>
          </reference>
        </references>
      </pivotArea>
    </format>
    <format dxfId="833">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832">
      <pivotArea dataOnly="0" labelOnly="1" fieldPosition="0">
        <references count="1">
          <reference field="1" count="5">
            <x v="173"/>
            <x v="174"/>
            <x v="175"/>
            <x v="176"/>
            <x v="177"/>
          </reference>
        </references>
      </pivotArea>
    </format>
    <format dxfId="831">
      <pivotArea dataOnly="0" labelOnly="1" outline="0" fieldPosition="0">
        <references count="1">
          <reference field="4294967294" count="1">
            <x v="2"/>
          </reference>
        </references>
      </pivotArea>
    </format>
    <format dxfId="830">
      <pivotArea dataOnly="0" labelOnly="1" fieldPosition="0">
        <references count="1">
          <reference field="1" count="7">
            <x v="178"/>
            <x v="179"/>
            <x v="180"/>
            <x v="181"/>
            <x v="182"/>
            <x v="183"/>
            <x v="185"/>
          </reference>
        </references>
      </pivotArea>
    </format>
    <format dxfId="829">
      <pivotArea dataOnly="0" labelOnly="1" fieldPosition="0">
        <references count="1">
          <reference field="1" count="7">
            <x v="178"/>
            <x v="179"/>
            <x v="180"/>
            <x v="181"/>
            <x v="182"/>
            <x v="183"/>
            <x v="185"/>
          </reference>
        </references>
      </pivotArea>
    </format>
    <format dxfId="828">
      <pivotArea collapsedLevelsAreSubtotals="1" fieldPosition="0">
        <references count="1">
          <reference field="1" count="1">
            <x v="178"/>
          </reference>
        </references>
      </pivotArea>
    </format>
    <format dxfId="827">
      <pivotArea collapsedLevelsAreSubtotals="1" fieldPosition="0">
        <references count="1">
          <reference field="1" count="1">
            <x v="179"/>
          </reference>
        </references>
      </pivotArea>
    </format>
    <format dxfId="826">
      <pivotArea collapsedLevelsAreSubtotals="1" fieldPosition="0">
        <references count="1">
          <reference field="1" count="1">
            <x v="180"/>
          </reference>
        </references>
      </pivotArea>
    </format>
    <format dxfId="825">
      <pivotArea collapsedLevelsAreSubtotals="1" fieldPosition="0">
        <references count="1">
          <reference field="1" count="1">
            <x v="181"/>
          </reference>
        </references>
      </pivotArea>
    </format>
    <format dxfId="824">
      <pivotArea collapsedLevelsAreSubtotals="1" fieldPosition="0">
        <references count="1">
          <reference field="1" count="1">
            <x v="182"/>
          </reference>
        </references>
      </pivotArea>
    </format>
    <format dxfId="823">
      <pivotArea collapsedLevelsAreSubtotals="1" fieldPosition="0">
        <references count="1">
          <reference field="1" count="1">
            <x v="183"/>
          </reference>
        </references>
      </pivotArea>
    </format>
    <format dxfId="822">
      <pivotArea collapsedLevelsAreSubtotals="1" fieldPosition="0">
        <references count="1">
          <reference field="1" count="1">
            <x v="185"/>
          </reference>
        </references>
      </pivotArea>
    </format>
    <format dxfId="821">
      <pivotArea dataOnly="0" labelOnly="1" fieldPosition="0">
        <references count="1">
          <reference field="1" count="4">
            <x v="79"/>
            <x v="80"/>
            <x v="215"/>
            <x v="217"/>
          </reference>
        </references>
      </pivotArea>
    </format>
    <format dxfId="820">
      <pivotArea dataOnly="0" labelOnly="1" fieldPosition="0">
        <references count="1">
          <reference field="1" count="3">
            <x v="76"/>
            <x v="77"/>
            <x v="91"/>
          </reference>
        </references>
      </pivotArea>
    </format>
    <format dxfId="819">
      <pivotArea collapsedLevelsAreSubtotals="1" fieldPosition="0">
        <references count="1">
          <reference field="1" count="1">
            <x v="213"/>
          </reference>
        </references>
      </pivotArea>
    </format>
    <format dxfId="818">
      <pivotArea collapsedLevelsAreSubtotals="1" fieldPosition="0">
        <references count="1">
          <reference field="1" count="1">
            <x v="212"/>
          </reference>
        </references>
      </pivotArea>
    </format>
    <format dxfId="817">
      <pivotArea collapsedLevelsAreSubtotals="1" fieldPosition="0">
        <references count="1">
          <reference field="1" count="1">
            <x v="96"/>
          </reference>
        </references>
      </pivotArea>
    </format>
    <format dxfId="816">
      <pivotArea collapsedLevelsAreSubtotals="1" fieldPosition="0">
        <references count="1">
          <reference field="1" count="1">
            <x v="97"/>
          </reference>
        </references>
      </pivotArea>
    </format>
    <format dxfId="815">
      <pivotArea collapsedLevelsAreSubtotals="1" fieldPosition="0">
        <references count="1">
          <reference field="1" count="1">
            <x v="98"/>
          </reference>
        </references>
      </pivotArea>
    </format>
    <format dxfId="814">
      <pivotArea collapsedLevelsAreSubtotals="1" fieldPosition="0">
        <references count="1">
          <reference field="1" count="1">
            <x v="99"/>
          </reference>
        </references>
      </pivotArea>
    </format>
    <format dxfId="813">
      <pivotArea collapsedLevelsAreSubtotals="1" fieldPosition="0">
        <references count="1">
          <reference field="1" count="1">
            <x v="100"/>
          </reference>
        </references>
      </pivotArea>
    </format>
    <format dxfId="812">
      <pivotArea collapsedLevelsAreSubtotals="1" fieldPosition="0">
        <references count="1">
          <reference field="1" count="1">
            <x v="101"/>
          </reference>
        </references>
      </pivotArea>
    </format>
    <format dxfId="811">
      <pivotArea collapsedLevelsAreSubtotals="1" fieldPosition="0">
        <references count="1">
          <reference field="1" count="1">
            <x v="102"/>
          </reference>
        </references>
      </pivotArea>
    </format>
    <format dxfId="810">
      <pivotArea collapsedLevelsAreSubtotals="1" fieldPosition="0">
        <references count="1">
          <reference field="1" count="1">
            <x v="103"/>
          </reference>
        </references>
      </pivotArea>
    </format>
    <format dxfId="809">
      <pivotArea collapsedLevelsAreSubtotals="1" fieldPosition="0">
        <references count="1">
          <reference field="1" count="1">
            <x v="104"/>
          </reference>
        </references>
      </pivotArea>
    </format>
    <format dxfId="808">
      <pivotArea collapsedLevelsAreSubtotals="1" fieldPosition="0">
        <references count="1">
          <reference field="1" count="1">
            <x v="105"/>
          </reference>
        </references>
      </pivotArea>
    </format>
    <format dxfId="807">
      <pivotArea collapsedLevelsAreSubtotals="1" fieldPosition="0">
        <references count="1">
          <reference field="1" count="1">
            <x v="106"/>
          </reference>
        </references>
      </pivotArea>
    </format>
    <format dxfId="806">
      <pivotArea collapsedLevelsAreSubtotals="1" fieldPosition="0">
        <references count="1">
          <reference field="1" count="1">
            <x v="107"/>
          </reference>
        </references>
      </pivotArea>
    </format>
    <format dxfId="805">
      <pivotArea collapsedLevelsAreSubtotals="1" fieldPosition="0">
        <references count="1">
          <reference field="1" count="1">
            <x v="108"/>
          </reference>
        </references>
      </pivotArea>
    </format>
    <format dxfId="804">
      <pivotArea collapsedLevelsAreSubtotals="1" fieldPosition="0">
        <references count="1">
          <reference field="1" count="1">
            <x v="109"/>
          </reference>
        </references>
      </pivotArea>
    </format>
    <format dxfId="803">
      <pivotArea collapsedLevelsAreSubtotals="1" fieldPosition="0">
        <references count="1">
          <reference field="1" count="1">
            <x v="110"/>
          </reference>
        </references>
      </pivotArea>
    </format>
    <format dxfId="802">
      <pivotArea collapsedLevelsAreSubtotals="1" fieldPosition="0">
        <references count="1">
          <reference field="1" count="1">
            <x v="111"/>
          </reference>
        </references>
      </pivotArea>
    </format>
    <format dxfId="801">
      <pivotArea collapsedLevelsAreSubtotals="1" fieldPosition="0">
        <references count="1">
          <reference field="1" count="1">
            <x v="112"/>
          </reference>
        </references>
      </pivotArea>
    </format>
    <format dxfId="800">
      <pivotArea collapsedLevelsAreSubtotals="1" fieldPosition="0">
        <references count="1">
          <reference field="1" count="1">
            <x v="113"/>
          </reference>
        </references>
      </pivotArea>
    </format>
    <format dxfId="799">
      <pivotArea collapsedLevelsAreSubtotals="1" fieldPosition="0">
        <references count="1">
          <reference field="1" count="1">
            <x v="114"/>
          </reference>
        </references>
      </pivotArea>
    </format>
    <format dxfId="798">
      <pivotArea collapsedLevelsAreSubtotals="1" fieldPosition="0">
        <references count="1">
          <reference field="1" count="1">
            <x v="115"/>
          </reference>
        </references>
      </pivotArea>
    </format>
    <format dxfId="797">
      <pivotArea collapsedLevelsAreSubtotals="1" fieldPosition="0">
        <references count="1">
          <reference field="1" count="1">
            <x v="116"/>
          </reference>
        </references>
      </pivotArea>
    </format>
    <format dxfId="796">
      <pivotArea collapsedLevelsAreSubtotals="1" fieldPosition="0">
        <references count="1">
          <reference field="1" count="1">
            <x v="117"/>
          </reference>
        </references>
      </pivotArea>
    </format>
    <format dxfId="795">
      <pivotArea collapsedLevelsAreSubtotals="1" fieldPosition="0">
        <references count="1">
          <reference field="1" count="1">
            <x v="118"/>
          </reference>
        </references>
      </pivotArea>
    </format>
    <format dxfId="794">
      <pivotArea collapsedLevelsAreSubtotals="1" fieldPosition="0">
        <references count="1">
          <reference field="1" count="1">
            <x v="119"/>
          </reference>
        </references>
      </pivotArea>
    </format>
    <format dxfId="793">
      <pivotArea collapsedLevelsAreSubtotals="1" fieldPosition="0">
        <references count="1">
          <reference field="1" count="1">
            <x v="120"/>
          </reference>
        </references>
      </pivotArea>
    </format>
    <format dxfId="792">
      <pivotArea collapsedLevelsAreSubtotals="1" fieldPosition="0">
        <references count="1">
          <reference field="1" count="1">
            <x v="121"/>
          </reference>
        </references>
      </pivotArea>
    </format>
    <format dxfId="791">
      <pivotArea collapsedLevelsAreSubtotals="1" fieldPosition="0">
        <references count="1">
          <reference field="1" count="1">
            <x v="122"/>
          </reference>
        </references>
      </pivotArea>
    </format>
    <format dxfId="790">
      <pivotArea collapsedLevelsAreSubtotals="1" fieldPosition="0">
        <references count="1">
          <reference field="1" count="1">
            <x v="123"/>
          </reference>
        </references>
      </pivotArea>
    </format>
    <format dxfId="789">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788">
      <pivotArea collapsedLevelsAreSubtotals="1" fieldPosition="0">
        <references count="2">
          <reference field="4294967294" count="2" selected="0">
            <x v="0"/>
            <x v="1"/>
          </reference>
          <reference field="1" count="1">
            <x v="186"/>
          </reference>
        </references>
      </pivotArea>
    </format>
    <format dxfId="787">
      <pivotArea collapsedLevelsAreSubtotals="1" fieldPosition="0">
        <references count="2">
          <reference field="4294967294" count="2" selected="0">
            <x v="0"/>
            <x v="1"/>
          </reference>
          <reference field="1" count="1">
            <x v="187"/>
          </reference>
        </references>
      </pivotArea>
    </format>
    <format dxfId="786">
      <pivotArea collapsedLevelsAreSubtotals="1" fieldPosition="0">
        <references count="2">
          <reference field="4294967294" count="2" selected="0">
            <x v="0"/>
            <x v="1"/>
          </reference>
          <reference field="1" count="1">
            <x v="190"/>
          </reference>
        </references>
      </pivotArea>
    </format>
    <format dxfId="785">
      <pivotArea collapsedLevelsAreSubtotals="1" fieldPosition="0">
        <references count="2">
          <reference field="4294967294" count="2" selected="0">
            <x v="0"/>
            <x v="1"/>
          </reference>
          <reference field="1" count="1">
            <x v="191"/>
          </reference>
        </references>
      </pivotArea>
    </format>
    <format dxfId="784">
      <pivotArea collapsedLevelsAreSubtotals="1" fieldPosition="0">
        <references count="2">
          <reference field="4294967294" count="2" selected="0">
            <x v="0"/>
            <x v="1"/>
          </reference>
          <reference field="1" count="1">
            <x v="192"/>
          </reference>
        </references>
      </pivotArea>
    </format>
    <format dxfId="783">
      <pivotArea collapsedLevelsAreSubtotals="1" fieldPosition="0">
        <references count="2">
          <reference field="4294967294" count="2" selected="0">
            <x v="0"/>
            <x v="1"/>
          </reference>
          <reference field="1" count="1">
            <x v="193"/>
          </reference>
        </references>
      </pivotArea>
    </format>
    <format dxfId="782">
      <pivotArea collapsedLevelsAreSubtotals="1" fieldPosition="0">
        <references count="2">
          <reference field="4294967294" count="2" selected="0">
            <x v="0"/>
            <x v="1"/>
          </reference>
          <reference field="1" count="1">
            <x v="194"/>
          </reference>
        </references>
      </pivotArea>
    </format>
    <format dxfId="781">
      <pivotArea collapsedLevelsAreSubtotals="1" fieldPosition="0">
        <references count="2">
          <reference field="4294967294" count="2" selected="0">
            <x v="0"/>
            <x v="1"/>
          </reference>
          <reference field="1" count="1">
            <x v="197"/>
          </reference>
        </references>
      </pivotArea>
    </format>
    <format dxfId="780">
      <pivotArea dataOnly="0" labelOnly="1" fieldPosition="0">
        <references count="1">
          <reference field="1" count="8">
            <x v="186"/>
            <x v="187"/>
            <x v="190"/>
            <x v="191"/>
            <x v="192"/>
            <x v="193"/>
            <x v="194"/>
            <x v="197"/>
          </reference>
        </references>
      </pivotArea>
    </format>
    <format dxfId="779">
      <pivotArea collapsedLevelsAreSubtotals="1" fieldPosition="0">
        <references count="2">
          <reference field="4294967294" count="1" selected="0">
            <x v="2"/>
          </reference>
          <reference field="1" count="1">
            <x v="186"/>
          </reference>
        </references>
      </pivotArea>
    </format>
    <format dxfId="778">
      <pivotArea collapsedLevelsAreSubtotals="1" fieldPosition="0">
        <references count="2">
          <reference field="4294967294" count="1" selected="0">
            <x v="2"/>
          </reference>
          <reference field="1" count="1">
            <x v="187"/>
          </reference>
        </references>
      </pivotArea>
    </format>
    <format dxfId="777">
      <pivotArea collapsedLevelsAreSubtotals="1" fieldPosition="0">
        <references count="2">
          <reference field="4294967294" count="1" selected="0">
            <x v="2"/>
          </reference>
          <reference field="1" count="1">
            <x v="190"/>
          </reference>
        </references>
      </pivotArea>
    </format>
    <format dxfId="776">
      <pivotArea collapsedLevelsAreSubtotals="1" fieldPosition="0">
        <references count="2">
          <reference field="4294967294" count="1" selected="0">
            <x v="2"/>
          </reference>
          <reference field="1" count="1">
            <x v="191"/>
          </reference>
        </references>
      </pivotArea>
    </format>
    <format dxfId="775">
      <pivotArea collapsedLevelsAreSubtotals="1" fieldPosition="0">
        <references count="2">
          <reference field="4294967294" count="1" selected="0">
            <x v="2"/>
          </reference>
          <reference field="1" count="1">
            <x v="192"/>
          </reference>
        </references>
      </pivotArea>
    </format>
    <format dxfId="774">
      <pivotArea collapsedLevelsAreSubtotals="1" fieldPosition="0">
        <references count="2">
          <reference field="4294967294" count="1" selected="0">
            <x v="2"/>
          </reference>
          <reference field="1" count="1">
            <x v="193"/>
          </reference>
        </references>
      </pivotArea>
    </format>
    <format dxfId="773">
      <pivotArea collapsedLevelsAreSubtotals="1" fieldPosition="0">
        <references count="2">
          <reference field="4294967294" count="1" selected="0">
            <x v="2"/>
          </reference>
          <reference field="1" count="1">
            <x v="194"/>
          </reference>
        </references>
      </pivotArea>
    </format>
    <format dxfId="772">
      <pivotArea collapsedLevelsAreSubtotals="1" fieldPosition="0">
        <references count="2">
          <reference field="4294967294" count="1" selected="0">
            <x v="2"/>
          </reference>
          <reference field="1" count="1">
            <x v="197"/>
          </reference>
        </references>
      </pivotArea>
    </format>
    <format dxfId="771">
      <pivotArea dataOnly="0" labelOnly="1" fieldPosition="0">
        <references count="1">
          <reference field="1" count="3">
            <x v="79"/>
            <x v="80"/>
            <x v="91"/>
          </reference>
        </references>
      </pivotArea>
    </format>
    <format dxfId="770">
      <pivotArea dataOnly="0" labelOnly="1" fieldPosition="0">
        <references count="1">
          <reference field="1" count="8">
            <x v="186"/>
            <x v="187"/>
            <x v="190"/>
            <x v="191"/>
            <x v="192"/>
            <x v="193"/>
            <x v="194"/>
            <x v="197"/>
          </reference>
        </references>
      </pivotArea>
    </format>
    <format dxfId="769">
      <pivotArea collapsedLevelsAreSubtotals="1" fieldPosition="0">
        <references count="1">
          <reference field="1" count="1">
            <x v="202"/>
          </reference>
        </references>
      </pivotArea>
    </format>
    <format dxfId="768">
      <pivotArea dataOnly="0" labelOnly="1" fieldPosition="0">
        <references count="1">
          <reference field="1" count="1">
            <x v="202"/>
          </reference>
        </references>
      </pivotArea>
    </format>
    <format dxfId="767">
      <pivotArea collapsedLevelsAreSubtotals="1" fieldPosition="0">
        <references count="1">
          <reference field="1" count="1">
            <x v="202"/>
          </reference>
        </references>
      </pivotArea>
    </format>
    <format dxfId="766">
      <pivotArea collapsedLevelsAreSubtotals="1" fieldPosition="0">
        <references count="1">
          <reference field="1" count="1">
            <x v="203"/>
          </reference>
        </references>
      </pivotArea>
    </format>
    <format dxfId="765">
      <pivotArea collapsedLevelsAreSubtotals="1" fieldPosition="0">
        <references count="1">
          <reference field="1" count="1">
            <x v="203"/>
          </reference>
        </references>
      </pivotArea>
    </format>
    <format dxfId="764">
      <pivotArea collapsedLevelsAreSubtotals="1" fieldPosition="0">
        <references count="1">
          <reference field="1" count="1">
            <x v="203"/>
          </reference>
        </references>
      </pivotArea>
    </format>
    <format dxfId="763">
      <pivotArea collapsedLevelsAreSubtotals="1" fieldPosition="0">
        <references count="1">
          <reference field="1" count="1">
            <x v="203"/>
          </reference>
        </references>
      </pivotArea>
    </format>
    <format dxfId="762">
      <pivotArea collapsedLevelsAreSubtotals="1" fieldPosition="0">
        <references count="1">
          <reference field="1" count="1">
            <x v="203"/>
          </reference>
        </references>
      </pivotArea>
    </format>
    <format dxfId="761">
      <pivotArea collapsedLevelsAreSubtotals="1" fieldPosition="0">
        <references count="1">
          <reference field="1" count="1">
            <x v="203"/>
          </reference>
        </references>
      </pivotArea>
    </format>
    <format dxfId="760">
      <pivotArea collapsedLevelsAreSubtotals="1" fieldPosition="0">
        <references count="1">
          <reference field="1" count="1">
            <x v="218"/>
          </reference>
        </references>
      </pivotArea>
    </format>
    <format dxfId="759">
      <pivotArea collapsedLevelsAreSubtotals="1" fieldPosition="0">
        <references count="1">
          <reference field="1" count="1">
            <x v="95"/>
          </reference>
        </references>
      </pivotArea>
    </format>
    <format dxfId="758">
      <pivotArea collapsedLevelsAreSubtotals="1" fieldPosition="0">
        <references count="1">
          <reference field="1" count="1">
            <x v="216"/>
          </reference>
        </references>
      </pivotArea>
    </format>
    <format dxfId="757">
      <pivotArea collapsedLevelsAreSubtotals="1" fieldPosition="0">
        <references count="1">
          <reference field="1" count="1">
            <x v="215"/>
          </reference>
        </references>
      </pivotArea>
    </format>
    <format dxfId="756">
      <pivotArea collapsedLevelsAreSubtotals="1" fieldPosition="0">
        <references count="1">
          <reference field="1" count="1">
            <x v="217"/>
          </reference>
        </references>
      </pivotArea>
    </format>
    <format dxfId="755">
      <pivotArea collapsedLevelsAreSubtotals="1" fieldPosition="0">
        <references count="1">
          <reference field="1" count="1">
            <x v="214"/>
          </reference>
        </references>
      </pivotArea>
    </format>
    <format dxfId="754">
      <pivotArea collapsedLevelsAreSubtotals="1" fieldPosition="0">
        <references count="1">
          <reference field="1" count="1">
            <x v="219"/>
          </reference>
        </references>
      </pivotArea>
    </format>
    <format dxfId="753">
      <pivotArea collapsedLevelsAreSubtotals="1" fieldPosition="0">
        <references count="1">
          <reference field="1" count="1">
            <x v="211"/>
          </reference>
        </references>
      </pivotArea>
    </format>
    <format dxfId="752">
      <pivotArea dataOnly="0" labelOnly="1" fieldPosition="0">
        <references count="1">
          <reference field="1" count="8">
            <x v="95"/>
            <x v="211"/>
            <x v="214"/>
            <x v="215"/>
            <x v="216"/>
            <x v="217"/>
            <x v="218"/>
            <x v="219"/>
          </reference>
        </references>
      </pivotArea>
    </format>
    <format dxfId="751">
      <pivotArea collapsedLevelsAreSubtotals="1" fieldPosition="0">
        <references count="1">
          <reference field="1" count="1">
            <x v="218"/>
          </reference>
        </references>
      </pivotArea>
    </format>
    <format dxfId="750">
      <pivotArea collapsedLevelsAreSubtotals="1" fieldPosition="0">
        <references count="1">
          <reference field="1" count="1">
            <x v="95"/>
          </reference>
        </references>
      </pivotArea>
    </format>
    <format dxfId="749">
      <pivotArea collapsedLevelsAreSubtotals="1" fieldPosition="0">
        <references count="1">
          <reference field="1" count="1">
            <x v="216"/>
          </reference>
        </references>
      </pivotArea>
    </format>
    <format dxfId="748">
      <pivotArea collapsedLevelsAreSubtotals="1" fieldPosition="0">
        <references count="1">
          <reference field="1" count="1">
            <x v="215"/>
          </reference>
        </references>
      </pivotArea>
    </format>
    <format dxfId="747">
      <pivotArea collapsedLevelsAreSubtotals="1" fieldPosition="0">
        <references count="1">
          <reference field="1" count="1">
            <x v="217"/>
          </reference>
        </references>
      </pivotArea>
    </format>
    <format dxfId="746">
      <pivotArea collapsedLevelsAreSubtotals="1" fieldPosition="0">
        <references count="1">
          <reference field="1" count="1">
            <x v="214"/>
          </reference>
        </references>
      </pivotArea>
    </format>
    <format dxfId="745">
      <pivotArea collapsedLevelsAreSubtotals="1" fieldPosition="0">
        <references count="1">
          <reference field="1" count="1">
            <x v="219"/>
          </reference>
        </references>
      </pivotArea>
    </format>
    <format dxfId="744">
      <pivotArea collapsedLevelsAreSubtotals="1" fieldPosition="0">
        <references count="1">
          <reference field="1" count="1">
            <x v="211"/>
          </reference>
        </references>
      </pivotArea>
    </format>
    <format dxfId="743">
      <pivotArea dataOnly="0" labelOnly="1" fieldPosition="0">
        <references count="1">
          <reference field="1" count="8">
            <x v="95"/>
            <x v="211"/>
            <x v="214"/>
            <x v="215"/>
            <x v="216"/>
            <x v="217"/>
            <x v="218"/>
            <x v="219"/>
          </reference>
        </references>
      </pivotArea>
    </format>
    <format dxfId="742">
      <pivotArea collapsedLevelsAreSubtotals="1" fieldPosition="0">
        <references count="1">
          <reference field="1" count="1">
            <x v="218"/>
          </reference>
        </references>
      </pivotArea>
    </format>
    <format dxfId="741">
      <pivotArea collapsedLevelsAreSubtotals="1" fieldPosition="0">
        <references count="1">
          <reference field="1" count="1">
            <x v="95"/>
          </reference>
        </references>
      </pivotArea>
    </format>
    <format dxfId="740">
      <pivotArea collapsedLevelsAreSubtotals="1" fieldPosition="0">
        <references count="1">
          <reference field="1" count="1">
            <x v="216"/>
          </reference>
        </references>
      </pivotArea>
    </format>
    <format dxfId="739">
      <pivotArea collapsedLevelsAreSubtotals="1" fieldPosition="0">
        <references count="1">
          <reference field="1" count="1">
            <x v="215"/>
          </reference>
        </references>
      </pivotArea>
    </format>
    <format dxfId="738">
      <pivotArea collapsedLevelsAreSubtotals="1" fieldPosition="0">
        <references count="1">
          <reference field="1" count="1">
            <x v="217"/>
          </reference>
        </references>
      </pivotArea>
    </format>
    <format dxfId="737">
      <pivotArea collapsedLevelsAreSubtotals="1" fieldPosition="0">
        <references count="1">
          <reference field="1" count="1">
            <x v="214"/>
          </reference>
        </references>
      </pivotArea>
    </format>
    <format dxfId="736">
      <pivotArea collapsedLevelsAreSubtotals="1" fieldPosition="0">
        <references count="1">
          <reference field="1" count="1">
            <x v="219"/>
          </reference>
        </references>
      </pivotArea>
    </format>
    <format dxfId="735">
      <pivotArea collapsedLevelsAreSubtotals="1" fieldPosition="0">
        <references count="1">
          <reference field="1" count="1">
            <x v="211"/>
          </reference>
        </references>
      </pivotArea>
    </format>
    <format dxfId="734">
      <pivotArea dataOnly="0" labelOnly="1" fieldPosition="0">
        <references count="1">
          <reference field="1" count="8">
            <x v="95"/>
            <x v="211"/>
            <x v="214"/>
            <x v="215"/>
            <x v="216"/>
            <x v="217"/>
            <x v="218"/>
            <x v="219"/>
          </reference>
        </references>
      </pivotArea>
    </format>
    <format dxfId="733">
      <pivotArea collapsedLevelsAreSubtotals="1" fieldPosition="0">
        <references count="1">
          <reference field="1" count="1">
            <x v="203"/>
          </reference>
        </references>
      </pivotArea>
    </format>
    <format dxfId="732">
      <pivotArea collapsedLevelsAreSubtotals="1" fieldPosition="0">
        <references count="1">
          <reference field="1" count="1">
            <x v="204"/>
          </reference>
        </references>
      </pivotArea>
    </format>
    <format dxfId="731">
      <pivotArea collapsedLevelsAreSubtotals="1" fieldPosition="0">
        <references count="1">
          <reference field="1" count="1">
            <x v="205"/>
          </reference>
        </references>
      </pivotArea>
    </format>
    <format dxfId="730">
      <pivotArea collapsedLevelsAreSubtotals="1" fieldPosition="0">
        <references count="1">
          <reference field="1" count="1">
            <x v="203"/>
          </reference>
        </references>
      </pivotArea>
    </format>
    <format dxfId="729">
      <pivotArea collapsedLevelsAreSubtotals="1" fieldPosition="0">
        <references count="1">
          <reference field="1" count="1">
            <x v="203"/>
          </reference>
        </references>
      </pivotArea>
    </format>
    <format dxfId="728">
      <pivotArea collapsedLevelsAreSubtotals="1" fieldPosition="0">
        <references count="1">
          <reference field="1" count="1">
            <x v="203"/>
          </reference>
        </references>
      </pivotArea>
    </format>
    <format dxfId="727">
      <pivotArea collapsedLevelsAreSubtotals="1" fieldPosition="0">
        <references count="1">
          <reference field="1" count="1">
            <x v="203"/>
          </reference>
        </references>
      </pivotArea>
    </format>
    <format dxfId="726">
      <pivotArea collapsedLevelsAreSubtotals="1" fieldPosition="0">
        <references count="1">
          <reference field="1" count="1">
            <x v="204"/>
          </reference>
        </references>
      </pivotArea>
    </format>
    <format dxfId="725">
      <pivotArea collapsedLevelsAreSubtotals="1" fieldPosition="0">
        <references count="1">
          <reference field="1" count="1">
            <x v="205"/>
          </reference>
        </references>
      </pivotArea>
    </format>
    <format dxfId="724">
      <pivotArea collapsedLevelsAreSubtotals="1" fieldPosition="0">
        <references count="1">
          <reference field="1" count="1">
            <x v="206"/>
          </reference>
        </references>
      </pivotArea>
    </format>
    <format dxfId="723">
      <pivotArea collapsedLevelsAreSubtotals="1" fieldPosition="0">
        <references count="1">
          <reference field="1" count="1">
            <x v="207"/>
          </reference>
        </references>
      </pivotArea>
    </format>
    <format dxfId="722">
      <pivotArea dataOnly="0" labelOnly="1" fieldPosition="0">
        <references count="1">
          <reference field="1" count="17">
            <x v="67"/>
            <x v="68"/>
            <x v="73"/>
            <x v="74"/>
            <x v="75"/>
            <x v="76"/>
            <x v="77"/>
            <x v="78"/>
            <x v="79"/>
            <x v="80"/>
            <x v="81"/>
            <x v="82"/>
            <x v="83"/>
            <x v="84"/>
            <x v="85"/>
            <x v="87"/>
            <x v="89"/>
          </reference>
        </references>
      </pivotArea>
    </format>
    <format dxfId="721">
      <pivotArea outline="0" collapsedLevelsAreSubtotals="1" fieldPosition="0"/>
    </format>
    <format dxfId="720">
      <pivotArea dataOnly="0" labelOnly="1" fieldPosition="0">
        <references count="1">
          <reference field="1" count="21">
            <x v="61"/>
            <x v="63"/>
            <x v="64"/>
            <x v="70"/>
            <x v="72"/>
            <x v="76"/>
            <x v="77"/>
            <x v="79"/>
            <x v="80"/>
            <x v="81"/>
            <x v="82"/>
            <x v="83"/>
            <x v="84"/>
            <x v="85"/>
            <x v="87"/>
            <x v="90"/>
            <x v="96"/>
            <x v="138"/>
            <x v="152"/>
            <x v="154"/>
            <x v="161"/>
          </reference>
        </references>
      </pivotArea>
    </format>
    <format dxfId="719">
      <pivotArea outline="0" collapsedLevelsAreSubtotals="1" fieldPosition="0"/>
    </format>
    <format dxfId="718">
      <pivotArea type="all" dataOnly="0" outline="0" fieldPosition="0"/>
    </format>
    <format dxfId="717">
      <pivotArea outline="0" collapsedLevelsAreSubtotals="1" fieldPosition="0"/>
    </format>
    <format dxfId="716">
      <pivotArea field="1" type="button" dataOnly="0" labelOnly="1" outline="0" axis="axisRow" fieldPosition="0"/>
    </format>
    <format dxfId="715">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714">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713">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712">
      <pivotArea dataOnly="0" labelOnly="1" grandRow="1" outline="0" fieldPosition="0"/>
    </format>
    <format dxfId="711">
      <pivotArea dataOnly="0" labelOnly="1" fieldPosition="0">
        <references count="2">
          <reference field="1" count="1" selected="0">
            <x v="62"/>
          </reference>
          <reference field="2" count="7">
            <x v="311"/>
            <x v="326"/>
            <x v="415"/>
            <x v="418"/>
            <x v="446"/>
            <x v="648"/>
            <x v="788"/>
          </reference>
        </references>
      </pivotArea>
    </format>
    <format dxfId="710">
      <pivotArea dataOnly="0" labelOnly="1" outline="0" fieldPosition="0">
        <references count="1">
          <reference field="4294967294" count="3">
            <x v="0"/>
            <x v="1"/>
            <x v="2"/>
          </reference>
        </references>
      </pivotArea>
    </format>
    <format dxfId="709">
      <pivotArea type="all" dataOnly="0" outline="0" fieldPosition="0"/>
    </format>
    <format dxfId="708">
      <pivotArea outline="0" collapsedLevelsAreSubtotals="1" fieldPosition="0"/>
    </format>
    <format dxfId="707">
      <pivotArea field="1" type="button" dataOnly="0" labelOnly="1" outline="0" axis="axisRow" fieldPosition="0"/>
    </format>
    <format dxfId="706">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705">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704">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703">
      <pivotArea dataOnly="0" labelOnly="1" grandRow="1" outline="0" fieldPosition="0"/>
    </format>
    <format dxfId="702">
      <pivotArea dataOnly="0" labelOnly="1" fieldPosition="0">
        <references count="2">
          <reference field="1" count="1" selected="0">
            <x v="62"/>
          </reference>
          <reference field="2" count="7">
            <x v="311"/>
            <x v="326"/>
            <x v="415"/>
            <x v="418"/>
            <x v="446"/>
            <x v="648"/>
            <x v="788"/>
          </reference>
        </references>
      </pivotArea>
    </format>
    <format dxfId="701">
      <pivotArea dataOnly="0" labelOnly="1" outline="0" fieldPosition="0">
        <references count="1">
          <reference field="4294967294" count="3">
            <x v="0"/>
            <x v="1"/>
            <x v="2"/>
          </reference>
        </references>
      </pivotArea>
    </format>
    <format dxfId="700">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699">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698">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697">
      <pivotArea outline="0" collapsedLevelsAreSubtotals="1" fieldPosition="0"/>
    </format>
    <format dxfId="696">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69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694">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693">
      <pivotArea dataOnly="0" labelOnly="1" grandRow="1" outline="0" fieldPosition="0"/>
    </format>
    <format dxfId="692">
      <pivotArea collapsedLevelsAreSubtotals="1" fieldPosition="0">
        <references count="1">
          <reference field="1" count="1">
            <x v="62"/>
          </reference>
        </references>
      </pivotArea>
    </format>
    <format dxfId="691">
      <pivotArea collapsedLevelsAreSubtotals="1" fieldPosition="0">
        <references count="1">
          <reference field="1" count="1">
            <x v="63"/>
          </reference>
        </references>
      </pivotArea>
    </format>
    <format dxfId="690">
      <pivotArea collapsedLevelsAreSubtotals="1" fieldPosition="0">
        <references count="1">
          <reference field="1" count="1">
            <x v="64"/>
          </reference>
        </references>
      </pivotArea>
    </format>
    <format dxfId="689">
      <pivotArea dataOnly="0" labelOnly="1" fieldPosition="0">
        <references count="1">
          <reference field="1" count="3">
            <x v="62"/>
            <x v="63"/>
            <x v="64"/>
          </reference>
        </references>
      </pivotArea>
    </format>
    <format dxfId="688">
      <pivotArea collapsedLevelsAreSubtotals="1" fieldPosition="0">
        <references count="1">
          <reference field="1" count="1">
            <x v="61"/>
          </reference>
        </references>
      </pivotArea>
    </format>
    <format dxfId="687">
      <pivotArea dataOnly="0" labelOnly="1" fieldPosition="0">
        <references count="1">
          <reference field="1" count="1">
            <x v="61"/>
          </reference>
        </references>
      </pivotArea>
    </format>
    <format dxfId="686">
      <pivotArea collapsedLevelsAreSubtotals="1" fieldPosition="0">
        <references count="1">
          <reference field="1" count="1">
            <x v="60"/>
          </reference>
        </references>
      </pivotArea>
    </format>
    <format dxfId="685">
      <pivotArea dataOnly="0" labelOnly="1" fieldPosition="0">
        <references count="1">
          <reference field="1" count="1">
            <x v="60"/>
          </reference>
        </references>
      </pivotArea>
    </format>
    <format dxfId="684">
      <pivotArea collapsedLevelsAreSubtotals="1" fieldPosition="0">
        <references count="1">
          <reference field="1" count="1">
            <x v="60"/>
          </reference>
        </references>
      </pivotArea>
    </format>
    <format dxfId="683">
      <pivotArea dataOnly="0" labelOnly="1" fieldPosition="0">
        <references count="1">
          <reference field="1" count="1">
            <x v="60"/>
          </reference>
        </references>
      </pivotArea>
    </format>
    <format dxfId="682">
      <pivotArea dataOnly="0" labelOnly="1" fieldPosition="0">
        <references count="1">
          <reference field="1" count="1">
            <x v="59"/>
          </reference>
        </references>
      </pivotArea>
    </format>
    <format dxfId="681">
      <pivotArea dataOnly="0" labelOnly="1" fieldPosition="0">
        <references count="1">
          <reference field="1" count="1">
            <x v="58"/>
          </reference>
        </references>
      </pivotArea>
    </format>
    <format dxfId="680">
      <pivotArea collapsedLevelsAreSubtotals="1" fieldPosition="0">
        <references count="1">
          <reference field="1" count="1">
            <x v="58"/>
          </reference>
        </references>
      </pivotArea>
    </format>
    <format dxfId="679">
      <pivotArea collapsedLevelsAreSubtotals="1" fieldPosition="0">
        <references count="1">
          <reference field="1" count="1">
            <x v="59"/>
          </reference>
        </references>
      </pivotArea>
    </format>
    <format dxfId="678">
      <pivotArea collapsedLevelsAreSubtotals="1" fieldPosition="0">
        <references count="1">
          <reference field="1" count="1">
            <x v="56"/>
          </reference>
        </references>
      </pivotArea>
    </format>
    <format dxfId="677">
      <pivotArea collapsedLevelsAreSubtotals="1" fieldPosition="0">
        <references count="1">
          <reference field="1" count="1">
            <x v="57"/>
          </reference>
        </references>
      </pivotArea>
    </format>
    <format dxfId="676">
      <pivotArea dataOnly="0" labelOnly="1" fieldPosition="0">
        <references count="1">
          <reference field="1" count="2">
            <x v="56"/>
            <x v="57"/>
          </reference>
        </references>
      </pivotArea>
    </format>
    <format dxfId="675">
      <pivotArea dataOnly="0" labelOnly="1" fieldPosition="0">
        <references count="1">
          <reference field="1" count="2">
            <x v="221"/>
            <x v="222"/>
          </reference>
        </references>
      </pivotArea>
    </format>
    <format dxfId="674">
      <pivotArea dataOnly="0" labelOnly="1" fieldPosition="0">
        <references count="1">
          <reference field="1" count="3">
            <x v="53"/>
            <x v="54"/>
            <x v="55"/>
          </reference>
        </references>
      </pivotArea>
    </format>
    <format dxfId="673">
      <pivotArea collapsedLevelsAreSubtotals="1" fieldPosition="0">
        <references count="1">
          <reference field="1" count="1">
            <x v="53"/>
          </reference>
        </references>
      </pivotArea>
    </format>
    <format dxfId="672">
      <pivotArea collapsedLevelsAreSubtotals="1" fieldPosition="0">
        <references count="1">
          <reference field="1" count="1">
            <x v="54"/>
          </reference>
        </references>
      </pivotArea>
    </format>
    <format dxfId="671">
      <pivotArea collapsedLevelsAreSubtotals="1" fieldPosition="0">
        <references count="1">
          <reference field="1" count="1">
            <x v="55"/>
          </reference>
        </references>
      </pivotArea>
    </format>
    <format dxfId="670">
      <pivotArea collapsedLevelsAreSubtotals="1" fieldPosition="0">
        <references count="1">
          <reference field="1" count="1">
            <x v="51"/>
          </reference>
        </references>
      </pivotArea>
    </format>
    <format dxfId="669">
      <pivotArea collapsedLevelsAreSubtotals="1" fieldPosition="0">
        <references count="1">
          <reference field="1" count="1">
            <x v="52"/>
          </reference>
        </references>
      </pivotArea>
    </format>
    <format dxfId="668">
      <pivotArea dataOnly="0" labelOnly="1" fieldPosition="0">
        <references count="1">
          <reference field="1" count="2">
            <x v="51"/>
            <x v="52"/>
          </reference>
        </references>
      </pivotArea>
    </format>
    <format dxfId="667">
      <pivotArea collapsedLevelsAreSubtotals="1" fieldPosition="0">
        <references count="1">
          <reference field="1" count="1">
            <x v="49"/>
          </reference>
        </references>
      </pivotArea>
    </format>
    <format dxfId="666">
      <pivotArea collapsedLevelsAreSubtotals="1" fieldPosition="0">
        <references count="1">
          <reference field="1" count="1">
            <x v="50"/>
          </reference>
        </references>
      </pivotArea>
    </format>
    <format dxfId="665">
      <pivotArea dataOnly="0" labelOnly="1" fieldPosition="0">
        <references count="1">
          <reference field="1" count="2">
            <x v="49"/>
            <x v="50"/>
          </reference>
        </references>
      </pivotArea>
    </format>
    <format dxfId="664">
      <pivotArea collapsedLevelsAreSubtotals="1" fieldPosition="0">
        <references count="1">
          <reference field="1" count="1">
            <x v="48"/>
          </reference>
        </references>
      </pivotArea>
    </format>
    <format dxfId="663">
      <pivotArea dataOnly="0" labelOnly="1" fieldPosition="0">
        <references count="1">
          <reference field="1" count="1">
            <x v="48"/>
          </reference>
        </references>
      </pivotArea>
    </format>
    <format dxfId="662">
      <pivotArea collapsedLevelsAreSubtotals="1" fieldPosition="0">
        <references count="1">
          <reference field="1" count="1">
            <x v="47"/>
          </reference>
        </references>
      </pivotArea>
    </format>
    <format dxfId="661">
      <pivotArea dataOnly="0" labelOnly="1" fieldPosition="0">
        <references count="1">
          <reference field="1" count="1">
            <x v="47"/>
          </reference>
        </references>
      </pivotArea>
    </format>
    <format dxfId="660">
      <pivotArea collapsedLevelsAreSubtotals="1" fieldPosition="0">
        <references count="1">
          <reference field="1" count="1">
            <x v="45"/>
          </reference>
        </references>
      </pivotArea>
    </format>
    <format dxfId="659">
      <pivotArea collapsedLevelsAreSubtotals="1" fieldPosition="0">
        <references count="1">
          <reference field="1" count="1">
            <x v="46"/>
          </reference>
        </references>
      </pivotArea>
    </format>
    <format dxfId="658">
      <pivotArea dataOnly="0" labelOnly="1" fieldPosition="0">
        <references count="1">
          <reference field="1" count="2">
            <x v="45"/>
            <x v="46"/>
          </reference>
        </references>
      </pivotArea>
    </format>
    <format dxfId="657">
      <pivotArea collapsedLevelsAreSubtotals="1" fieldPosition="0">
        <references count="1">
          <reference field="1" count="1">
            <x v="44"/>
          </reference>
        </references>
      </pivotArea>
    </format>
    <format dxfId="656">
      <pivotArea dataOnly="0" labelOnly="1" fieldPosition="0">
        <references count="1">
          <reference field="1" count="1">
            <x v="44"/>
          </reference>
        </references>
      </pivotArea>
    </format>
    <format dxfId="655">
      <pivotArea collapsedLevelsAreSubtotals="1" fieldPosition="0">
        <references count="1">
          <reference field="1" count="1">
            <x v="43"/>
          </reference>
        </references>
      </pivotArea>
    </format>
    <format dxfId="654">
      <pivotArea dataOnly="0" labelOnly="1" fieldPosition="0">
        <references count="1">
          <reference field="1" count="1">
            <x v="43"/>
          </reference>
        </references>
      </pivotArea>
    </format>
    <format dxfId="653">
      <pivotArea collapsedLevelsAreSubtotals="1" fieldPosition="0">
        <references count="1">
          <reference field="1" count="1">
            <x v="41"/>
          </reference>
        </references>
      </pivotArea>
    </format>
    <format dxfId="652">
      <pivotArea collapsedLevelsAreSubtotals="1" fieldPosition="0">
        <references count="1">
          <reference field="1" count="1">
            <x v="42"/>
          </reference>
        </references>
      </pivotArea>
    </format>
    <format dxfId="651">
      <pivotArea dataOnly="0" labelOnly="1" fieldPosition="0">
        <references count="1">
          <reference field="1" count="2">
            <x v="41"/>
            <x v="42"/>
          </reference>
        </references>
      </pivotArea>
    </format>
    <format dxfId="650">
      <pivotArea collapsedLevelsAreSubtotals="1" fieldPosition="0">
        <references count="1">
          <reference field="1" count="1">
            <x v="40"/>
          </reference>
        </references>
      </pivotArea>
    </format>
    <format dxfId="649">
      <pivotArea dataOnly="0" labelOnly="1" fieldPosition="0">
        <references count="1">
          <reference field="1" count="1">
            <x v="40"/>
          </reference>
        </references>
      </pivotArea>
    </format>
    <format dxfId="648">
      <pivotArea collapsedLevelsAreSubtotals="1" fieldPosition="0">
        <references count="1">
          <reference field="1" count="1">
            <x v="225"/>
          </reference>
        </references>
      </pivotArea>
    </format>
    <format dxfId="647">
      <pivotArea collapsedLevelsAreSubtotals="1" fieldPosition="0">
        <references count="1">
          <reference field="1" count="1">
            <x v="37"/>
          </reference>
        </references>
      </pivotArea>
    </format>
    <format dxfId="646">
      <pivotArea collapsedLevelsAreSubtotals="1" fieldPosition="0">
        <references count="1">
          <reference field="1" count="1">
            <x v="235"/>
          </reference>
        </references>
      </pivotArea>
    </format>
    <format dxfId="645">
      <pivotArea dataOnly="0" labelOnly="1" fieldPosition="0">
        <references count="1">
          <reference field="1" count="3">
            <x v="37"/>
            <x v="225"/>
            <x v="235"/>
          </reference>
        </references>
      </pivotArea>
    </format>
    <format dxfId="644">
      <pivotArea collapsedLevelsAreSubtotals="1" fieldPosition="0">
        <references count="1">
          <reference field="1" count="1">
            <x v="39"/>
          </reference>
        </references>
      </pivotArea>
    </format>
    <format dxfId="643">
      <pivotArea dataOnly="0" labelOnly="1" fieldPosition="0">
        <references count="1">
          <reference field="1" count="1">
            <x v="39"/>
          </reference>
        </references>
      </pivotArea>
    </format>
    <format dxfId="642">
      <pivotArea collapsedLevelsAreSubtotals="1" fieldPosition="0">
        <references count="1">
          <reference field="1" count="1">
            <x v="37"/>
          </reference>
        </references>
      </pivotArea>
    </format>
    <format dxfId="641">
      <pivotArea collapsedLevelsAreSubtotals="1" fieldPosition="0">
        <references count="1">
          <reference field="1" count="1">
            <x v="38"/>
          </reference>
        </references>
      </pivotArea>
    </format>
    <format dxfId="640">
      <pivotArea dataOnly="0" labelOnly="1" fieldPosition="0">
        <references count="1">
          <reference field="1" count="2">
            <x v="37"/>
            <x v="38"/>
          </reference>
        </references>
      </pivotArea>
    </format>
    <format dxfId="639">
      <pivotArea dataOnly="0" labelOnly="1" fieldPosition="0">
        <references count="1">
          <reference field="1" count="1">
            <x v="38"/>
          </reference>
        </references>
      </pivotArea>
    </format>
    <format dxfId="638">
      <pivotArea collapsedLevelsAreSubtotals="1" fieldPosition="0">
        <references count="1">
          <reference field="1" count="1">
            <x v="36"/>
          </reference>
        </references>
      </pivotArea>
    </format>
    <format dxfId="637">
      <pivotArea dataOnly="0" labelOnly="1" fieldPosition="0">
        <references count="1">
          <reference field="1" count="1">
            <x v="36"/>
          </reference>
        </references>
      </pivotArea>
    </format>
    <format dxfId="636">
      <pivotArea collapsedLevelsAreSubtotals="1" fieldPosition="0">
        <references count="1">
          <reference field="1" count="1">
            <x v="34"/>
          </reference>
        </references>
      </pivotArea>
    </format>
    <format dxfId="635">
      <pivotArea dataOnly="0" labelOnly="1" fieldPosition="0">
        <references count="1">
          <reference field="1" count="1">
            <x v="34"/>
          </reference>
        </references>
      </pivotArea>
    </format>
    <format dxfId="634">
      <pivotArea collapsedLevelsAreSubtotals="1" fieldPosition="0">
        <references count="1">
          <reference field="1" count="1">
            <x v="35"/>
          </reference>
        </references>
      </pivotArea>
    </format>
    <format dxfId="633">
      <pivotArea dataOnly="0" labelOnly="1" fieldPosition="0">
        <references count="1">
          <reference field="1" count="1">
            <x v="35"/>
          </reference>
        </references>
      </pivotArea>
    </format>
    <format dxfId="632">
      <pivotArea dataOnly="0" labelOnly="1" fieldPosition="0">
        <references count="1">
          <reference field="1" count="1">
            <x v="33"/>
          </reference>
        </references>
      </pivotArea>
    </format>
    <format dxfId="631">
      <pivotArea collapsedLevelsAreSubtotals="1" fieldPosition="0">
        <references count="1">
          <reference field="1" count="1">
            <x v="33"/>
          </reference>
        </references>
      </pivotArea>
    </format>
    <format dxfId="630">
      <pivotArea collapsedLevelsAreSubtotals="1" fieldPosition="0">
        <references count="1">
          <reference field="1" count="1">
            <x v="34"/>
          </reference>
        </references>
      </pivotArea>
    </format>
    <format dxfId="629">
      <pivotArea dataOnly="0" labelOnly="1" fieldPosition="0">
        <references count="1">
          <reference field="1" count="2">
            <x v="33"/>
            <x v="34"/>
          </reference>
        </references>
      </pivotArea>
    </format>
    <format dxfId="628">
      <pivotArea collapsedLevelsAreSubtotals="1" fieldPosition="0">
        <references count="1">
          <reference field="1" count="1">
            <x v="32"/>
          </reference>
        </references>
      </pivotArea>
    </format>
    <format dxfId="627">
      <pivotArea dataOnly="0" labelOnly="1" fieldPosition="0">
        <references count="1">
          <reference field="1" count="1">
            <x v="32"/>
          </reference>
        </references>
      </pivotArea>
    </format>
    <format dxfId="626">
      <pivotArea collapsedLevelsAreSubtotals="1" fieldPosition="0">
        <references count="1">
          <reference field="1" count="1">
            <x v="30"/>
          </reference>
        </references>
      </pivotArea>
    </format>
    <format dxfId="625">
      <pivotArea collapsedLevelsAreSubtotals="1" fieldPosition="0">
        <references count="1">
          <reference field="1" count="1">
            <x v="31"/>
          </reference>
        </references>
      </pivotArea>
    </format>
    <format dxfId="624">
      <pivotArea dataOnly="0" labelOnly="1" fieldPosition="0">
        <references count="1">
          <reference field="1" count="2">
            <x v="30"/>
            <x v="31"/>
          </reference>
        </references>
      </pivotArea>
    </format>
    <format dxfId="623">
      <pivotArea collapsedLevelsAreSubtotals="1" fieldPosition="0">
        <references count="1">
          <reference field="1" count="1">
            <x v="29"/>
          </reference>
        </references>
      </pivotArea>
    </format>
    <format dxfId="622">
      <pivotArea dataOnly="0" labelOnly="1" fieldPosition="0">
        <references count="1">
          <reference field="1" count="1">
            <x v="29"/>
          </reference>
        </references>
      </pivotArea>
    </format>
    <format dxfId="621">
      <pivotArea collapsedLevelsAreSubtotals="1" fieldPosition="0">
        <references count="1">
          <reference field="1" count="1">
            <x v="28"/>
          </reference>
        </references>
      </pivotArea>
    </format>
    <format dxfId="620">
      <pivotArea dataOnly="0" labelOnly="1" fieldPosition="0">
        <references count="1">
          <reference field="1" count="1">
            <x v="28"/>
          </reference>
        </references>
      </pivotArea>
    </format>
    <format dxfId="619">
      <pivotArea collapsedLevelsAreSubtotals="1" fieldPosition="0">
        <references count="1">
          <reference field="1" count="1">
            <x v="26"/>
          </reference>
        </references>
      </pivotArea>
    </format>
    <format dxfId="618">
      <pivotArea collapsedLevelsAreSubtotals="1" fieldPosition="0">
        <references count="1">
          <reference field="1" count="1">
            <x v="27"/>
          </reference>
        </references>
      </pivotArea>
    </format>
    <format dxfId="617">
      <pivotArea dataOnly="0" labelOnly="1" fieldPosition="0">
        <references count="1">
          <reference field="1" count="2">
            <x v="26"/>
            <x v="27"/>
          </reference>
        </references>
      </pivotArea>
    </format>
    <format dxfId="616">
      <pivotArea collapsedLevelsAreSubtotals="1" fieldPosition="0">
        <references count="1">
          <reference field="1" count="1">
            <x v="244"/>
          </reference>
        </references>
      </pivotArea>
    </format>
    <format dxfId="615">
      <pivotArea dataOnly="0" labelOnly="1" fieldPosition="0">
        <references count="1">
          <reference field="1" count="1">
            <x v="244"/>
          </reference>
        </references>
      </pivotArea>
    </format>
    <format dxfId="614">
      <pivotArea collapsedLevelsAreSubtotals="1" fieldPosition="0">
        <references count="1">
          <reference field="1" count="1">
            <x v="22"/>
          </reference>
        </references>
      </pivotArea>
    </format>
    <format dxfId="613">
      <pivotArea collapsedLevelsAreSubtotals="1" fieldPosition="0">
        <references count="1">
          <reference field="1" count="1">
            <x v="23"/>
          </reference>
        </references>
      </pivotArea>
    </format>
    <format dxfId="612">
      <pivotArea collapsedLevelsAreSubtotals="1" fieldPosition="0">
        <references count="1">
          <reference field="1" count="1">
            <x v="24"/>
          </reference>
        </references>
      </pivotArea>
    </format>
    <format dxfId="611">
      <pivotArea collapsedLevelsAreSubtotals="1" fieldPosition="0">
        <references count="1">
          <reference field="1" count="1">
            <x v="25"/>
          </reference>
        </references>
      </pivotArea>
    </format>
    <format dxfId="610">
      <pivotArea dataOnly="0" labelOnly="1" fieldPosition="0">
        <references count="1">
          <reference field="1" count="4">
            <x v="22"/>
            <x v="23"/>
            <x v="24"/>
            <x v="25"/>
          </reference>
        </references>
      </pivotArea>
    </format>
    <format dxfId="609">
      <pivotArea collapsedLevelsAreSubtotals="1" fieldPosition="0">
        <references count="1">
          <reference field="1" count="1">
            <x v="21"/>
          </reference>
        </references>
      </pivotArea>
    </format>
    <format dxfId="608">
      <pivotArea dataOnly="0" labelOnly="1" fieldPosition="0">
        <references count="1">
          <reference field="1" count="1">
            <x v="21"/>
          </reference>
        </references>
      </pivotArea>
    </format>
    <format dxfId="607">
      <pivotArea collapsedLevelsAreSubtotals="1" fieldPosition="0">
        <references count="1">
          <reference field="1" count="1">
            <x v="17"/>
          </reference>
        </references>
      </pivotArea>
    </format>
    <format dxfId="606">
      <pivotArea collapsedLevelsAreSubtotals="1" fieldPosition="0">
        <references count="1">
          <reference field="1" count="1">
            <x v="18"/>
          </reference>
        </references>
      </pivotArea>
    </format>
    <format dxfId="605">
      <pivotArea collapsedLevelsAreSubtotals="1" fieldPosition="0">
        <references count="1">
          <reference field="1" count="1">
            <x v="19"/>
          </reference>
        </references>
      </pivotArea>
    </format>
    <format dxfId="604">
      <pivotArea collapsedLevelsAreSubtotals="1" fieldPosition="0">
        <references count="1">
          <reference field="1" count="1">
            <x v="20"/>
          </reference>
        </references>
      </pivotArea>
    </format>
    <format dxfId="603">
      <pivotArea dataOnly="0" labelOnly="1" fieldPosition="0">
        <references count="1">
          <reference field="1" count="4">
            <x v="17"/>
            <x v="18"/>
            <x v="19"/>
            <x v="20"/>
          </reference>
        </references>
      </pivotArea>
    </format>
    <format dxfId="602">
      <pivotArea collapsedLevelsAreSubtotals="1" fieldPosition="0">
        <references count="1">
          <reference field="1" count="1">
            <x v="16"/>
          </reference>
        </references>
      </pivotArea>
    </format>
    <format dxfId="601">
      <pivotArea dataOnly="0" labelOnly="1" fieldPosition="0">
        <references count="1">
          <reference field="1" count="1">
            <x v="16"/>
          </reference>
        </references>
      </pivotArea>
    </format>
    <format dxfId="600">
      <pivotArea collapsedLevelsAreSubtotals="1" fieldPosition="0">
        <references count="1">
          <reference field="1" count="1">
            <x v="13"/>
          </reference>
        </references>
      </pivotArea>
    </format>
    <format dxfId="599">
      <pivotArea collapsedLevelsAreSubtotals="1" fieldPosition="0">
        <references count="1">
          <reference field="1" count="1">
            <x v="14"/>
          </reference>
        </references>
      </pivotArea>
    </format>
    <format dxfId="598">
      <pivotArea collapsedLevelsAreSubtotals="1" fieldPosition="0">
        <references count="1">
          <reference field="1" count="1">
            <x v="15"/>
          </reference>
        </references>
      </pivotArea>
    </format>
    <format dxfId="597">
      <pivotArea dataOnly="0" labelOnly="1" fieldPosition="0">
        <references count="1">
          <reference field="1" count="3">
            <x v="13"/>
            <x v="14"/>
            <x v="15"/>
          </reference>
        </references>
      </pivotArea>
    </format>
    <format dxfId="596">
      <pivotArea collapsedLevelsAreSubtotals="1" fieldPosition="0">
        <references count="1">
          <reference field="1" count="1">
            <x v="12"/>
          </reference>
        </references>
      </pivotArea>
    </format>
    <format dxfId="595">
      <pivotArea dataOnly="0" labelOnly="1" fieldPosition="0">
        <references count="1">
          <reference field="1" count="1">
            <x v="12"/>
          </reference>
        </references>
      </pivotArea>
    </format>
    <format dxfId="594">
      <pivotArea collapsedLevelsAreSubtotals="1" fieldPosition="0">
        <references count="1">
          <reference field="1" count="1">
            <x v="10"/>
          </reference>
        </references>
      </pivotArea>
    </format>
    <format dxfId="593">
      <pivotArea collapsedLevelsAreSubtotals="1" fieldPosition="0">
        <references count="1">
          <reference field="1" count="1">
            <x v="11"/>
          </reference>
        </references>
      </pivotArea>
    </format>
    <format dxfId="592">
      <pivotArea dataOnly="0" labelOnly="1" fieldPosition="0">
        <references count="1">
          <reference field="1" count="2">
            <x v="10"/>
            <x v="11"/>
          </reference>
        </references>
      </pivotArea>
    </format>
    <format dxfId="591">
      <pivotArea collapsedLevelsAreSubtotals="1" fieldPosition="0">
        <references count="1">
          <reference field="1" count="1">
            <x v="9"/>
          </reference>
        </references>
      </pivotArea>
    </format>
    <format dxfId="590">
      <pivotArea dataOnly="0" labelOnly="1" fieldPosition="0">
        <references count="1">
          <reference field="1" count="1">
            <x v="9"/>
          </reference>
        </references>
      </pivotArea>
    </format>
    <format dxfId="589">
      <pivotArea collapsedLevelsAreSubtotals="1" fieldPosition="0">
        <references count="1">
          <reference field="1" count="1">
            <x v="8"/>
          </reference>
        </references>
      </pivotArea>
    </format>
    <format dxfId="588">
      <pivotArea dataOnly="0" labelOnly="1" fieldPosition="0">
        <references count="1">
          <reference field="1" count="1">
            <x v="8"/>
          </reference>
        </references>
      </pivotArea>
    </format>
    <format dxfId="587">
      <pivotArea collapsedLevelsAreSubtotals="1" fieldPosition="0">
        <references count="1">
          <reference field="1" count="1">
            <x v="7"/>
          </reference>
        </references>
      </pivotArea>
    </format>
    <format dxfId="586">
      <pivotArea dataOnly="0" labelOnly="1" fieldPosition="0">
        <references count="1">
          <reference field="1" count="1">
            <x v="7"/>
          </reference>
        </references>
      </pivotArea>
    </format>
    <format dxfId="585">
      <pivotArea collapsedLevelsAreSubtotals="1" fieldPosition="0">
        <references count="1">
          <reference field="1" count="1">
            <x v="6"/>
          </reference>
        </references>
      </pivotArea>
    </format>
    <format dxfId="584">
      <pivotArea dataOnly="0" labelOnly="1" fieldPosition="0">
        <references count="1">
          <reference field="1" count="1">
            <x v="6"/>
          </reference>
        </references>
      </pivotArea>
    </format>
    <format dxfId="583">
      <pivotArea collapsedLevelsAreSubtotals="1" fieldPosition="0">
        <references count="1">
          <reference field="1" count="1">
            <x v="5"/>
          </reference>
        </references>
      </pivotArea>
    </format>
    <format dxfId="582">
      <pivotArea dataOnly="0" labelOnly="1" fieldPosition="0">
        <references count="1">
          <reference field="1" count="1">
            <x v="5"/>
          </reference>
        </references>
      </pivotArea>
    </format>
    <format dxfId="581">
      <pivotArea collapsedLevelsAreSubtotals="1" fieldPosition="0">
        <references count="1">
          <reference field="1" count="1">
            <x v="3"/>
          </reference>
        </references>
      </pivotArea>
    </format>
    <format dxfId="580">
      <pivotArea collapsedLevelsAreSubtotals="1" fieldPosition="0">
        <references count="1">
          <reference field="1" count="1">
            <x v="4"/>
          </reference>
        </references>
      </pivotArea>
    </format>
    <format dxfId="579">
      <pivotArea dataOnly="0" labelOnly="1" fieldPosition="0">
        <references count="1">
          <reference field="1" count="2">
            <x v="3"/>
            <x v="4"/>
          </reference>
        </references>
      </pivotArea>
    </format>
    <format dxfId="578">
      <pivotArea collapsedLevelsAreSubtotals="1" fieldPosition="0">
        <references count="1">
          <reference field="1" count="1">
            <x v="0"/>
          </reference>
        </references>
      </pivotArea>
    </format>
    <format dxfId="577">
      <pivotArea collapsedLevelsAreSubtotals="1" fieldPosition="0">
        <references count="1">
          <reference field="1" count="1">
            <x v="1"/>
          </reference>
        </references>
      </pivotArea>
    </format>
    <format dxfId="576">
      <pivotArea collapsedLevelsAreSubtotals="1" fieldPosition="0">
        <references count="1">
          <reference field="1" count="1">
            <x v="2"/>
          </reference>
        </references>
      </pivotArea>
    </format>
    <format dxfId="575">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8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34">
        <item x="0"/>
        <item x="1"/>
        <item x="2"/>
        <item x="4"/>
        <item x="5"/>
        <item x="7"/>
        <item x="8"/>
        <item x="9"/>
        <item m="1" x="1285"/>
        <item x="10"/>
        <item x="11"/>
        <item m="1" x="1289"/>
        <item x="12"/>
        <item x="13"/>
        <item x="14"/>
        <item x="16"/>
        <item x="18"/>
        <item x="3"/>
        <item x="6"/>
        <item x="17"/>
        <item x="15"/>
        <item m="1" x="1291"/>
        <item m="1" x="1290"/>
        <item x="21"/>
        <item x="19"/>
        <item x="23"/>
        <item m="1" x="1292"/>
        <item x="24"/>
        <item x="20"/>
        <item x="28"/>
        <item m="1" x="1293"/>
        <item x="22"/>
        <item x="39"/>
        <item x="25"/>
        <item x="29"/>
        <item x="35"/>
        <item x="26"/>
        <item x="27"/>
        <item x="38"/>
        <item x="30"/>
        <item x="31"/>
        <item x="32"/>
        <item m="1" x="1294"/>
        <item x="37"/>
        <item m="1" x="1295"/>
        <item m="1" x="1296"/>
        <item x="44"/>
        <item x="34"/>
        <item x="40"/>
        <item x="33"/>
        <item x="36"/>
        <item x="60"/>
        <item x="42"/>
        <item m="1" x="1298"/>
        <item x="41"/>
        <item x="47"/>
        <item x="43"/>
        <item m="1" x="1297"/>
        <item x="50"/>
        <item x="45"/>
        <item x="46"/>
        <item x="52"/>
        <item m="1" x="1299"/>
        <item x="53"/>
        <item x="56"/>
        <item x="49"/>
        <item x="48"/>
        <item m="1" x="1300"/>
        <item x="51"/>
        <item m="1" x="1301"/>
        <item x="54"/>
        <item x="55"/>
        <item x="62"/>
        <item x="57"/>
        <item x="58"/>
        <item x="59"/>
        <item x="61"/>
        <item x="63"/>
        <item x="64"/>
        <item x="65"/>
        <item x="66"/>
        <item x="67"/>
        <item x="68"/>
        <item m="1" x="1302"/>
        <item m="1" x="1303"/>
        <item x="69"/>
        <item x="70"/>
        <item x="76"/>
        <item m="1" x="1304"/>
        <item m="1" x="1305"/>
        <item m="1" x="1306"/>
        <item x="71"/>
        <item x="72"/>
        <item x="73"/>
        <item x="74"/>
        <item x="75"/>
        <item x="77"/>
        <item x="78"/>
        <item x="79"/>
        <item m="1" x="1307"/>
        <item x="87"/>
        <item x="80"/>
        <item m="1" x="1308"/>
        <item x="81"/>
        <item x="82"/>
        <item x="83"/>
        <item x="84"/>
        <item x="85"/>
        <item x="86"/>
        <item x="88"/>
        <item x="89"/>
        <item x="90"/>
        <item x="91"/>
        <item m="1" x="1309"/>
        <item x="92"/>
        <item x="93"/>
        <item x="94"/>
        <item x="95"/>
        <item m="1" x="1310"/>
        <item x="96"/>
        <item m="1" x="1311"/>
        <item x="97"/>
        <item x="104"/>
        <item x="98"/>
        <item x="109"/>
        <item x="99"/>
        <item x="100"/>
        <item x="101"/>
        <item x="102"/>
        <item x="103"/>
        <item x="105"/>
        <item x="106"/>
        <item x="107"/>
        <item x="108"/>
        <item x="110"/>
        <item x="111"/>
        <item m="1" x="1312"/>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3"/>
        <item m="1" x="1314"/>
        <item x="140"/>
        <item x="166"/>
        <item x="145"/>
        <item x="142"/>
        <item x="190"/>
        <item x="143"/>
        <item m="1" x="131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16"/>
        <item x="178"/>
        <item x="179"/>
        <item x="180"/>
        <item x="181"/>
        <item x="141"/>
        <item x="154"/>
        <item x="168"/>
        <item x="182"/>
        <item x="184"/>
        <item x="216"/>
        <item m="1" x="1317"/>
        <item x="186"/>
        <item x="185"/>
        <item x="187"/>
        <item x="188"/>
        <item x="191"/>
        <item x="192"/>
        <item x="193"/>
        <item x="194"/>
        <item x="195"/>
        <item x="196"/>
        <item x="197"/>
        <item x="199"/>
        <item x="200"/>
        <item x="201"/>
        <item m="1" x="1397"/>
        <item m="1" x="1398"/>
        <item m="1" x="1422"/>
        <item m="1" x="1351"/>
        <item x="204"/>
        <item x="202"/>
        <item x="203"/>
        <item x="205"/>
        <item x="206"/>
        <item x="183"/>
        <item x="207"/>
        <item x="208"/>
        <item x="209"/>
        <item x="210"/>
        <item x="211"/>
        <item m="1" x="1352"/>
        <item m="1" x="1353"/>
        <item m="1" x="1354"/>
        <item m="1" x="1355"/>
        <item x="222"/>
        <item x="212"/>
        <item x="213"/>
        <item x="214"/>
        <item x="215"/>
        <item x="217"/>
        <item m="1" x="1423"/>
        <item x="218"/>
        <item x="219"/>
        <item x="220"/>
        <item m="1" x="1318"/>
        <item m="1" x="1319"/>
        <item x="221"/>
        <item x="223"/>
        <item x="224"/>
        <item x="228"/>
        <item x="229"/>
        <item x="230"/>
        <item x="231"/>
        <item x="232"/>
        <item x="233"/>
        <item x="234"/>
        <item x="235"/>
        <item x="241"/>
        <item x="236"/>
        <item x="237"/>
        <item x="238"/>
        <item x="239"/>
        <item x="240"/>
        <item x="242"/>
        <item x="243"/>
        <item m="1" x="1320"/>
        <item x="244"/>
        <item x="245"/>
        <item m="1" x="140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56"/>
        <item x="373"/>
        <item x="114"/>
        <item x="279"/>
        <item x="280"/>
        <item x="226"/>
        <item m="1" x="1321"/>
        <item x="281"/>
        <item x="282"/>
        <item m="1" x="1411"/>
        <item x="283"/>
        <item x="284"/>
        <item x="285"/>
        <item x="286"/>
        <item x="287"/>
        <item x="288"/>
        <item x="135"/>
        <item x="289"/>
        <item x="290"/>
        <item x="291"/>
        <item x="292"/>
        <item x="293"/>
        <item x="294"/>
        <item x="295"/>
        <item x="296"/>
        <item x="370"/>
        <item x="297"/>
        <item x="298"/>
        <item x="299"/>
        <item x="300"/>
        <item x="301"/>
        <item m="1" x="1416"/>
        <item x="303"/>
        <item x="302"/>
        <item x="304"/>
        <item m="1" x="1407"/>
        <item x="312"/>
        <item x="309"/>
        <item x="308"/>
        <item m="1" x="1429"/>
        <item x="305"/>
        <item x="311"/>
        <item x="306"/>
        <item x="307"/>
        <item x="227"/>
        <item x="310"/>
        <item x="313"/>
        <item x="314"/>
        <item x="315"/>
        <item x="316"/>
        <item x="321"/>
        <item x="317"/>
        <item x="318"/>
        <item x="320"/>
        <item x="319"/>
        <item x="322"/>
        <item x="323"/>
        <item x="324"/>
        <item x="325"/>
        <item x="326"/>
        <item x="327"/>
        <item x="328"/>
        <item m="1" x="1357"/>
        <item x="329"/>
        <item x="330"/>
        <item x="331"/>
        <item x="332"/>
        <item x="333"/>
        <item x="334"/>
        <item m="1" x="1347"/>
        <item m="1" x="1348"/>
        <item m="1" x="1349"/>
        <item m="1" x="1350"/>
        <item m="1" x="1410"/>
        <item x="336"/>
        <item x="335"/>
        <item x="337"/>
        <item x="338"/>
        <item x="339"/>
        <item x="351"/>
        <item x="340"/>
        <item x="341"/>
        <item x="342"/>
        <item m="1" x="1322"/>
        <item x="343"/>
        <item x="344"/>
        <item x="345"/>
        <item x="346"/>
        <item x="361"/>
        <item x="347"/>
        <item x="348"/>
        <item x="349"/>
        <item x="350"/>
        <item x="355"/>
        <item x="352"/>
        <item x="354"/>
        <item x="353"/>
        <item x="371"/>
        <item x="362"/>
        <item x="356"/>
        <item x="357"/>
        <item x="358"/>
        <item x="359"/>
        <item x="360"/>
        <item m="1" x="1323"/>
        <item x="363"/>
        <item x="364"/>
        <item x="365"/>
        <item x="366"/>
        <item x="367"/>
        <item x="368"/>
        <item x="369"/>
        <item m="1" x="1324"/>
        <item m="1" x="1417"/>
        <item m="1" x="1418"/>
        <item x="372"/>
        <item x="374"/>
        <item m="1" x="1325"/>
        <item x="378"/>
        <item x="381"/>
        <item x="375"/>
        <item x="376"/>
        <item x="377"/>
        <item m="1" x="1326"/>
        <item x="379"/>
        <item x="380"/>
        <item x="382"/>
        <item x="383"/>
        <item x="384"/>
        <item x="385"/>
        <item m="1" x="1424"/>
        <item m="1" x="1419"/>
        <item x="386"/>
        <item x="387"/>
        <item x="388"/>
        <item m="1" x="1327"/>
        <item m="1" x="1328"/>
        <item x="389"/>
        <item x="390"/>
        <item x="393"/>
        <item x="391"/>
        <item x="392"/>
        <item x="394"/>
        <item x="395"/>
        <item x="396"/>
        <item x="397"/>
        <item x="398"/>
        <item x="399"/>
        <item m="1" x="1329"/>
        <item x="400"/>
        <item x="401"/>
        <item x="402"/>
        <item x="403"/>
        <item x="404"/>
        <item x="405"/>
        <item m="1" x="1330"/>
        <item x="406"/>
        <item x="407"/>
        <item x="409"/>
        <item x="410"/>
        <item x="411"/>
        <item x="412"/>
        <item m="1" x="1358"/>
        <item x="413"/>
        <item x="414"/>
        <item x="415"/>
        <item x="408"/>
        <item x="416"/>
        <item m="1" x="1431"/>
        <item x="421"/>
        <item m="1" x="1402"/>
        <item x="417"/>
        <item x="418"/>
        <item x="420"/>
        <item m="1" x="1425"/>
        <item x="419"/>
        <item m="1" x="1359"/>
        <item x="422"/>
        <item x="423"/>
        <item x="424"/>
        <item x="425"/>
        <item x="426"/>
        <item x="427"/>
        <item x="428"/>
        <item x="429"/>
        <item x="430"/>
        <item x="431"/>
        <item x="432"/>
        <item x="433"/>
        <item x="434"/>
        <item x="435"/>
        <item x="436"/>
        <item x="437"/>
        <item x="438"/>
        <item x="439"/>
        <item x="440"/>
        <item x="441"/>
        <item x="442"/>
        <item x="443"/>
        <item m="1" x="1413"/>
        <item x="444"/>
        <item x="445"/>
        <item x="446"/>
        <item m="1" x="1412"/>
        <item x="447"/>
        <item m="1" x="1415"/>
        <item x="448"/>
        <item m="1" x="1427"/>
        <item x="449"/>
        <item x="450"/>
        <item m="1" x="1331"/>
        <item x="451"/>
        <item x="452"/>
        <item x="453"/>
        <item x="454"/>
        <item x="455"/>
        <item m="1" x="1360"/>
        <item x="456"/>
        <item x="457"/>
        <item x="458"/>
        <item x="459"/>
        <item x="460"/>
        <item x="461"/>
        <item x="462"/>
        <item m="1" x="1332"/>
        <item x="463"/>
        <item x="464"/>
        <item x="465"/>
        <item x="466"/>
        <item x="467"/>
        <item x="468"/>
        <item x="469"/>
        <item x="470"/>
        <item x="471"/>
        <item x="472"/>
        <item m="1" x="1381"/>
        <item x="473"/>
        <item x="474"/>
        <item x="475"/>
        <item x="476"/>
        <item x="477"/>
        <item m="1" x="1382"/>
        <item x="478"/>
        <item x="479"/>
        <item x="480"/>
        <item x="481"/>
        <item m="1" x="1361"/>
        <item x="482"/>
        <item x="483"/>
        <item x="484"/>
        <item x="485"/>
        <item x="486"/>
        <item x="487"/>
        <item x="488"/>
        <item x="489"/>
        <item x="490"/>
        <item x="491"/>
        <item x="492"/>
        <item x="493"/>
        <item x="494"/>
        <item x="495"/>
        <item x="496"/>
        <item m="1" x="1342"/>
        <item x="498"/>
        <item x="497"/>
        <item x="499"/>
        <item x="500"/>
        <item x="501"/>
        <item x="502"/>
        <item x="503"/>
        <item m="1" x="1343"/>
        <item x="505"/>
        <item x="506"/>
        <item x="507"/>
        <item x="508"/>
        <item x="509"/>
        <item x="510"/>
        <item x="511"/>
        <item m="1" x="1362"/>
        <item m="1" x="1363"/>
        <item m="1" x="1364"/>
        <item m="1" x="1365"/>
        <item m="1" x="1366"/>
        <item x="512"/>
        <item x="513"/>
        <item x="514"/>
        <item x="515"/>
        <item x="516"/>
        <item x="517"/>
        <item x="518"/>
        <item x="519"/>
        <item x="520"/>
        <item x="521"/>
        <item x="522"/>
        <item x="523"/>
        <item x="524"/>
        <item x="525"/>
        <item x="526"/>
        <item x="527"/>
        <item x="528"/>
        <item x="529"/>
        <item x="530"/>
        <item x="531"/>
        <item x="532"/>
        <item m="1" x="1367"/>
        <item x="538"/>
        <item x="533"/>
        <item x="534"/>
        <item x="535"/>
        <item x="536"/>
        <item x="537"/>
        <item x="542"/>
        <item x="539"/>
        <item x="540"/>
        <item x="541"/>
        <item x="543"/>
        <item x="544"/>
        <item x="545"/>
        <item x="546"/>
        <item x="547"/>
        <item x="549"/>
        <item x="550"/>
        <item x="551"/>
        <item x="552"/>
        <item x="553"/>
        <item x="554"/>
        <item x="555"/>
        <item m="1" x="1383"/>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4"/>
        <item x="607"/>
        <item x="611"/>
        <item x="612"/>
        <item x="613"/>
        <item x="614"/>
        <item x="608"/>
        <item x="609"/>
        <item x="610"/>
        <item x="615"/>
        <item x="616"/>
        <item m="1" x="1385"/>
        <item x="617"/>
        <item x="618"/>
        <item m="1" x="1386"/>
        <item x="619"/>
        <item x="620"/>
        <item x="621"/>
        <item m="1" x="1387"/>
        <item x="622"/>
        <item m="1" x="1388"/>
        <item x="624"/>
        <item x="623"/>
        <item x="625"/>
        <item x="627"/>
        <item x="629"/>
        <item x="630"/>
        <item x="631"/>
        <item x="632"/>
        <item x="633"/>
        <item x="634"/>
        <item m="1" x="1368"/>
        <item x="648"/>
        <item x="635"/>
        <item m="1" x="1344"/>
        <item m="1" x="1369"/>
        <item x="636"/>
        <item x="637"/>
        <item x="626"/>
        <item x="641"/>
        <item x="642"/>
        <item x="643"/>
        <item m="1" x="1370"/>
        <item x="628"/>
        <item x="644"/>
        <item x="645"/>
        <item x="646"/>
        <item m="1" x="1333"/>
        <item x="647"/>
        <item x="649"/>
        <item x="650"/>
        <item x="640"/>
        <item x="651"/>
        <item x="652"/>
        <item m="1" x="1421"/>
        <item x="653"/>
        <item m="1" x="1389"/>
        <item m="1" x="1390"/>
        <item m="1" x="1371"/>
        <item x="654"/>
        <item m="1" x="1372"/>
        <item x="655"/>
        <item x="656"/>
        <item x="657"/>
        <item x="658"/>
        <item x="659"/>
        <item x="639"/>
        <item x="660"/>
        <item x="662"/>
        <item x="665"/>
        <item x="663"/>
        <item x="664"/>
        <item x="638"/>
        <item x="661"/>
        <item x="666"/>
        <item x="667"/>
        <item x="668"/>
        <item x="669"/>
        <item x="670"/>
        <item x="671"/>
        <item x="672"/>
        <item x="673"/>
        <item x="674"/>
        <item m="1" x="1334"/>
        <item x="675"/>
        <item m="1" x="1335"/>
        <item x="679"/>
        <item x="676"/>
        <item x="677"/>
        <item x="678"/>
        <item x="680"/>
        <item m="1" x="1404"/>
        <item x="682"/>
        <item x="681"/>
        <item x="683"/>
        <item x="684"/>
        <item x="685"/>
        <item x="686"/>
        <item x="687"/>
        <item x="688"/>
        <item x="697"/>
        <item x="689"/>
        <item x="690"/>
        <item x="691"/>
        <item x="705"/>
        <item x="700"/>
        <item x="692"/>
        <item x="693"/>
        <item x="694"/>
        <item m="1" x="1406"/>
        <item x="695"/>
        <item x="696"/>
        <item x="698"/>
        <item x="699"/>
        <item x="701"/>
        <item m="1" x="1338"/>
        <item x="702"/>
        <item x="706"/>
        <item x="703"/>
        <item x="704"/>
        <item x="707"/>
        <item x="717"/>
        <item x="709"/>
        <item x="710"/>
        <item x="711"/>
        <item x="712"/>
        <item x="713"/>
        <item x="714"/>
        <item x="715"/>
        <item x="716"/>
        <item m="1" x="1373"/>
        <item x="718"/>
        <item x="719"/>
        <item x="720"/>
        <item m="1" x="1336"/>
        <item m="1" x="1337"/>
        <item m="1" x="1339"/>
        <item x="726"/>
        <item x="721"/>
        <item x="722"/>
        <item x="723"/>
        <item x="724"/>
        <item x="725"/>
        <item x="727"/>
        <item x="758"/>
        <item x="728"/>
        <item x="729"/>
        <item x="730"/>
        <item m="1" x="1420"/>
        <item m="1" x="1400"/>
        <item x="731"/>
        <item x="732"/>
        <item x="733"/>
        <item m="1" x="1409"/>
        <item x="734"/>
        <item x="735"/>
        <item x="736"/>
        <item x="737"/>
        <item x="738"/>
        <item x="739"/>
        <item x="740"/>
        <item x="741"/>
        <item x="742"/>
        <item x="765"/>
        <item x="743"/>
        <item x="744"/>
        <item x="745"/>
        <item x="746"/>
        <item x="753"/>
        <item x="747"/>
        <item m="1" x="1340"/>
        <item x="748"/>
        <item x="749"/>
        <item x="750"/>
        <item x="751"/>
        <item x="767"/>
        <item x="752"/>
        <item x="754"/>
        <item x="755"/>
        <item x="756"/>
        <item x="757"/>
        <item m="1" x="1374"/>
        <item x="759"/>
        <item m="1" x="1391"/>
        <item x="760"/>
        <item m="1" x="1375"/>
        <item x="761"/>
        <item x="762"/>
        <item m="1" x="1401"/>
        <item x="763"/>
        <item m="1" x="1399"/>
        <item x="764"/>
        <item x="766"/>
        <item x="768"/>
        <item m="1" x="1396"/>
        <item x="769"/>
        <item x="770"/>
        <item x="771"/>
        <item x="772"/>
        <item x="773"/>
        <item x="774"/>
        <item x="775"/>
        <item x="776"/>
        <item x="777"/>
        <item x="778"/>
        <item x="779"/>
        <item x="780"/>
        <item x="781"/>
        <item x="782"/>
        <item x="783"/>
        <item x="784"/>
        <item x="785"/>
        <item x="786"/>
        <item x="787"/>
        <item x="788"/>
        <item x="789"/>
        <item x="790"/>
        <item x="791"/>
        <item m="1" x="1376"/>
        <item x="792"/>
        <item m="1" x="1377"/>
        <item x="793"/>
        <item x="799"/>
        <item x="794"/>
        <item x="795"/>
        <item x="796"/>
        <item x="797"/>
        <item x="798"/>
        <item x="800"/>
        <item x="802"/>
        <item x="801"/>
        <item m="1" x="1378"/>
        <item x="803"/>
        <item x="804"/>
        <item x="805"/>
        <item x="809"/>
        <item x="811"/>
        <item x="810"/>
        <item m="1" x="1405"/>
        <item x="813"/>
        <item x="808"/>
        <item m="1" x="1403"/>
        <item x="820"/>
        <item m="1" x="1428"/>
        <item x="812"/>
        <item x="814"/>
        <item x="816"/>
        <item x="817"/>
        <item x="806"/>
        <item x="815"/>
        <item x="818"/>
        <item m="1" x="1345"/>
        <item x="822"/>
        <item x="823"/>
        <item m="1" x="1392"/>
        <item x="825"/>
        <item x="830"/>
        <item x="828"/>
        <item x="824"/>
        <item x="829"/>
        <item x="834"/>
        <item x="832"/>
        <item x="833"/>
        <item x="831"/>
        <item x="708"/>
        <item x="838"/>
        <item x="839"/>
        <item x="836"/>
        <item x="841"/>
        <item x="842"/>
        <item x="843"/>
        <item m="1" x="1426"/>
        <item x="835"/>
        <item m="1" x="1414"/>
        <item m="1" x="1346"/>
        <item x="821"/>
        <item x="837"/>
        <item x="840"/>
        <item x="847"/>
        <item x="846"/>
        <item x="848"/>
        <item x="845"/>
        <item m="1" x="1393"/>
        <item x="850"/>
        <item x="849"/>
        <item x="844"/>
        <item m="1" x="1430"/>
        <item x="851"/>
        <item x="853"/>
        <item x="854"/>
        <item x="855"/>
        <item x="857"/>
        <item x="858"/>
        <item x="852"/>
        <item x="859"/>
        <item x="860"/>
        <item x="807"/>
        <item x="819"/>
        <item x="856"/>
        <item x="827"/>
        <item x="861"/>
        <item x="863"/>
        <item x="862"/>
        <item x="864"/>
        <item x="865"/>
        <item x="866"/>
        <item x="869"/>
        <item x="867"/>
        <item x="868"/>
        <item x="871"/>
        <item x="872"/>
        <item x="873"/>
        <item x="875"/>
        <item m="1" x="1394"/>
        <item x="874"/>
        <item x="878"/>
        <item x="880"/>
        <item x="879"/>
        <item x="877"/>
        <item x="881"/>
        <item x="882"/>
        <item x="884"/>
        <item m="1" x="1395"/>
        <item x="876"/>
        <item x="883"/>
        <item x="885"/>
        <item x="887"/>
        <item x="888"/>
        <item x="886"/>
        <item x="826"/>
        <item x="889"/>
        <item x="890"/>
        <item x="891"/>
        <item x="892"/>
        <item m="1" x="1341"/>
        <item x="893"/>
        <item x="894"/>
        <item x="895"/>
        <item x="899"/>
        <item x="897"/>
        <item x="901"/>
        <item x="896"/>
        <item x="898"/>
        <item x="903"/>
        <item x="904"/>
        <item x="905"/>
        <item x="906"/>
        <item x="902"/>
        <item x="900"/>
        <item x="907"/>
        <item x="870"/>
        <item m="1" x="1379"/>
        <item x="909"/>
        <item x="908"/>
        <item x="910"/>
        <item m="1" x="1380"/>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2"/>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0"/>
        <item x="1154"/>
        <item x="1152"/>
        <item x="1157"/>
        <item x="1156"/>
        <item x="1160"/>
        <item m="1" x="1286"/>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87"/>
        <item m="1" x="1284"/>
        <item m="1" x="1288"/>
        <item m="1" x="1281"/>
        <item m="1" x="1282"/>
        <item x="1209"/>
        <item x="1212"/>
        <item x="1204"/>
        <item x="1208"/>
        <item x="1210"/>
        <item x="1207"/>
        <item x="1203"/>
        <item x="1205"/>
        <item x="1213"/>
        <item x="1214"/>
        <item x="1206"/>
        <item x="1211"/>
        <item x="1216"/>
        <item x="1217"/>
        <item x="1221"/>
        <item x="1222"/>
        <item x="1224"/>
        <item m="1" x="1283"/>
        <item x="1219"/>
        <item x="1220"/>
        <item x="1223"/>
        <item x="1218"/>
        <item x="1227"/>
        <item x="1226"/>
        <item x="1228"/>
        <item x="1225"/>
        <item m="1" x="1278"/>
        <item x="1215"/>
        <item x="1230"/>
        <item x="1229"/>
        <item x="1231"/>
        <item x="1232"/>
        <item x="1234"/>
        <item x="1235"/>
        <item x="1236"/>
        <item x="1240"/>
        <item x="1241"/>
        <item x="1242"/>
        <item x="1244"/>
        <item x="1245"/>
        <item x="1239"/>
        <item m="1" x="1279"/>
        <item x="1237"/>
        <item x="1246"/>
        <item x="1247"/>
        <item x="1243"/>
        <item x="1249"/>
        <item x="1238"/>
        <item x="1250"/>
        <item x="1253"/>
        <item x="1233"/>
        <item x="1251"/>
        <item x="1254"/>
        <item x="1255"/>
        <item x="1248"/>
        <item x="1257"/>
        <item x="1252"/>
        <item x="1256"/>
        <item x="1258"/>
        <item x="1262"/>
        <item x="1263"/>
        <item x="1259"/>
        <item x="1260"/>
        <item x="1261"/>
        <item x="1264"/>
        <item x="1266"/>
        <item x="1267"/>
        <item x="1269"/>
        <item x="1265"/>
        <item x="1268"/>
        <item x="1274"/>
        <item x="1272"/>
        <item x="1270"/>
        <item x="1271"/>
        <item x="1273"/>
        <item x="1275"/>
        <item x="1276"/>
        <item x="1277"/>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52"/>
    </i>
    <i>
      <x v="9"/>
    </i>
    <i>
      <x v="33"/>
    </i>
    <i>
      <x v="62"/>
    </i>
    <i>
      <x v="66"/>
    </i>
    <i>
      <x v="76"/>
    </i>
    <i>
      <x v="13"/>
    </i>
    <i>
      <x v="78"/>
    </i>
    <i>
      <x v="45"/>
    </i>
    <i>
      <x v="22"/>
    </i>
    <i>
      <x v="7"/>
    </i>
    <i>
      <x v="60"/>
    </i>
    <i>
      <x v="4"/>
    </i>
    <i>
      <x v="79"/>
    </i>
    <i>
      <x v="14"/>
    </i>
    <i>
      <x v="20"/>
    </i>
    <i>
      <x v="11"/>
    </i>
    <i>
      <x v="10"/>
    </i>
    <i>
      <x v="8"/>
    </i>
    <i>
      <x v="19"/>
    </i>
    <i>
      <x v="59"/>
    </i>
    <i>
      <x v="23"/>
    </i>
    <i>
      <x v="5"/>
    </i>
    <i>
      <x v="63"/>
    </i>
    <i>
      <x v="64"/>
    </i>
    <i>
      <x v="65"/>
    </i>
    <i>
      <x v="71"/>
    </i>
    <i>
      <x v="18"/>
    </i>
    <i>
      <x v="74"/>
    </i>
    <i>
      <x v="75"/>
    </i>
    <i>
      <x v="6"/>
    </i>
    <i>
      <x v="12"/>
    </i>
    <i>
      <x v="53"/>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574">
      <pivotArea collapsedLevelsAreSubtotals="1" fieldPosition="0">
        <references count="1">
          <reference field="2" count="1">
            <x v="9"/>
          </reference>
        </references>
      </pivotArea>
    </format>
    <format dxfId="573">
      <pivotArea collapsedLevelsAreSubtotals="1" fieldPosition="0">
        <references count="1">
          <reference field="2" count="1">
            <x v="4"/>
          </reference>
        </references>
      </pivotArea>
    </format>
    <format dxfId="572">
      <pivotArea grandRow="1" outline="0" collapsedLevelsAreSubtotals="1" fieldPosition="0"/>
    </format>
    <format dxfId="571">
      <pivotArea dataOnly="0" labelOnly="1" grandRow="1" outline="0" fieldPosition="0"/>
    </format>
    <format dxfId="570">
      <pivotArea grandRow="1" outline="0" collapsedLevelsAreSubtotals="1" fieldPosition="0"/>
    </format>
    <format dxfId="569">
      <pivotArea dataOnly="0" labelOnly="1" grandRow="1" outline="0" fieldPosition="0"/>
    </format>
    <format dxfId="568">
      <pivotArea grandRow="1" outline="0" collapsedLevelsAreSubtotals="1" fieldPosition="0"/>
    </format>
    <format dxfId="567">
      <pivotArea dataOnly="0" labelOnly="1" grandRow="1" outline="0" fieldPosition="0"/>
    </format>
    <format dxfId="566">
      <pivotArea outline="0" collapsedLevelsAreSubtotals="1" fieldPosition="0">
        <references count="1">
          <reference field="4294967294" count="1" selected="0">
            <x v="0"/>
          </reference>
        </references>
      </pivotArea>
    </format>
    <format dxfId="565">
      <pivotArea dataOnly="0" labelOnly="1" outline="0" fieldPosition="0">
        <references count="1">
          <reference field="0" count="0"/>
        </references>
      </pivotArea>
    </format>
    <format dxfId="564">
      <pivotArea dataOnly="0" labelOnly="1" outline="0" fieldPosition="0">
        <references count="1">
          <reference field="4294967294" count="1">
            <x v="0"/>
          </reference>
        </references>
      </pivotArea>
    </format>
    <format dxfId="563">
      <pivotArea outline="0" collapsedLevelsAreSubtotals="1" fieldPosition="0">
        <references count="1">
          <reference field="4294967294" count="1" selected="0">
            <x v="1"/>
          </reference>
        </references>
      </pivotArea>
    </format>
    <format dxfId="562">
      <pivotArea dataOnly="0" labelOnly="1" outline="0" fieldPosition="0">
        <references count="1">
          <reference field="4294967294" count="1">
            <x v="1"/>
          </reference>
        </references>
      </pivotArea>
    </format>
    <format dxfId="561">
      <pivotArea outline="0" collapsedLevelsAreSubtotals="1" fieldPosition="0">
        <references count="1">
          <reference field="4294967294" count="1" selected="0">
            <x v="2"/>
          </reference>
        </references>
      </pivotArea>
    </format>
    <format dxfId="560">
      <pivotArea dataOnly="0" labelOnly="1" outline="0" fieldPosition="0">
        <references count="1">
          <reference field="4294967294" count="1">
            <x v="2"/>
          </reference>
        </references>
      </pivotArea>
    </format>
    <format dxfId="559">
      <pivotArea grandRow="1" outline="0" collapsedLevelsAreSubtotals="1" fieldPosition="0"/>
    </format>
    <format dxfId="558">
      <pivotArea dataOnly="0" labelOnly="1" grandRow="1" outline="0" fieldPosition="0"/>
    </format>
    <format dxfId="557">
      <pivotArea type="all" dataOnly="0" outline="0" fieldPosition="0"/>
    </format>
    <format dxfId="556">
      <pivotArea grandRow="1" outline="0" collapsedLevelsAreSubtotals="1" fieldPosition="0"/>
    </format>
    <format dxfId="555">
      <pivotArea dataOnly="0" labelOnly="1" grandRow="1" outline="0" fieldPosition="0"/>
    </format>
    <format dxfId="554">
      <pivotArea collapsedLevelsAreSubtotals="1" fieldPosition="0">
        <references count="2">
          <reference field="4294967294" count="1" selected="0">
            <x v="2"/>
          </reference>
          <reference field="1" count="1">
            <x v="22"/>
          </reference>
        </references>
      </pivotArea>
    </format>
    <format dxfId="553">
      <pivotArea collapsedLevelsAreSubtotals="1" fieldPosition="0">
        <references count="3">
          <reference field="4294967294" count="1" selected="0">
            <x v="2"/>
          </reference>
          <reference field="1" count="1">
            <x v="22"/>
          </reference>
          <reference field="2" count="1" selected="0">
            <x v="7"/>
          </reference>
        </references>
      </pivotArea>
    </format>
    <format dxfId="552">
      <pivotArea dataOnly="0" labelOnly="1" outline="0" fieldPosition="0">
        <references count="1">
          <reference field="4294967294" count="3">
            <x v="0"/>
            <x v="1"/>
            <x v="2"/>
          </reference>
        </references>
      </pivotArea>
    </format>
    <format dxfId="551">
      <pivotArea dataOnly="0" labelOnly="1" outline="0" fieldPosition="0">
        <references count="1">
          <reference field="4294967294" count="1">
            <x v="0"/>
          </reference>
        </references>
      </pivotArea>
    </format>
    <format dxfId="550">
      <pivotArea dataOnly="0" labelOnly="1" outline="0" fieldPosition="0">
        <references count="1">
          <reference field="4294967294" count="1">
            <x v="1"/>
          </reference>
        </references>
      </pivotArea>
    </format>
    <format dxfId="549">
      <pivotArea dataOnly="0" labelOnly="1" outline="0" fieldPosition="0">
        <references count="1">
          <reference field="4294967294" count="1">
            <x v="1"/>
          </reference>
        </references>
      </pivotArea>
    </format>
    <format dxfId="548">
      <pivotArea dataOnly="0" labelOnly="1" outline="0" fieldPosition="0">
        <references count="1">
          <reference field="4294967294" count="1">
            <x v="2"/>
          </reference>
        </references>
      </pivotArea>
    </format>
    <format dxfId="547">
      <pivotArea dataOnly="0" labelOnly="1" fieldPosition="0">
        <references count="1">
          <reference field="2" count="0"/>
        </references>
      </pivotArea>
    </format>
    <format dxfId="546">
      <pivotArea collapsedLevelsAreSubtotals="1" fieldPosition="0">
        <references count="2">
          <reference field="4294967294" count="1" selected="0">
            <x v="2"/>
          </reference>
          <reference field="2" count="1">
            <x v="4"/>
          </reference>
        </references>
      </pivotArea>
    </format>
    <format dxfId="545">
      <pivotArea collapsedLevelsAreSubtotals="1" fieldPosition="0">
        <references count="2">
          <reference field="4294967294" count="1" selected="0">
            <x v="2"/>
          </reference>
          <reference field="2" count="1">
            <x v="9"/>
          </reference>
        </references>
      </pivotArea>
    </format>
    <format dxfId="544">
      <pivotArea collapsedLevelsAreSubtotals="1" fieldPosition="0">
        <references count="2">
          <reference field="4294967294" count="1" selected="0">
            <x v="2"/>
          </reference>
          <reference field="2" count="1">
            <x v="14"/>
          </reference>
        </references>
      </pivotArea>
    </format>
    <format dxfId="543">
      <pivotArea collapsedLevelsAreSubtotals="1" fieldPosition="0">
        <references count="3">
          <reference field="4294967294" count="1" selected="0">
            <x v="2"/>
          </reference>
          <reference field="1" count="3">
            <x v="3"/>
            <x v="37"/>
            <x v="41"/>
          </reference>
          <reference field="2" count="1" selected="0">
            <x v="14"/>
          </reference>
        </references>
      </pivotArea>
    </format>
    <format dxfId="542">
      <pivotArea collapsedLevelsAreSubtotals="1" fieldPosition="0">
        <references count="3">
          <reference field="4294967294" count="1" selected="0">
            <x v="2"/>
          </reference>
          <reference field="1" count="1">
            <x v="6"/>
          </reference>
          <reference field="2" count="1" selected="0">
            <x v="14"/>
          </reference>
        </references>
      </pivotArea>
    </format>
    <format dxfId="541">
      <pivotArea collapsedLevelsAreSubtotals="1" fieldPosition="0">
        <references count="3">
          <reference field="4294967294" count="1" selected="0">
            <x v="2"/>
          </reference>
          <reference field="1" count="1">
            <x v="27"/>
          </reference>
          <reference field="2" count="1" selected="0">
            <x v="14"/>
          </reference>
        </references>
      </pivotArea>
    </format>
    <format dxfId="540">
      <pivotArea collapsedLevelsAreSubtotals="1" fieldPosition="0">
        <references count="1">
          <reference field="2" count="1">
            <x v="0"/>
          </reference>
        </references>
      </pivotArea>
    </format>
    <format dxfId="539">
      <pivotArea collapsedLevelsAreSubtotals="1" fieldPosition="0">
        <references count="1">
          <reference field="2" count="1">
            <x v="14"/>
          </reference>
        </references>
      </pivotArea>
    </format>
    <format dxfId="538">
      <pivotArea collapsedLevelsAreSubtotals="1" fieldPosition="0">
        <references count="1">
          <reference field="2" count="1">
            <x v="9"/>
          </reference>
        </references>
      </pivotArea>
    </format>
    <format dxfId="537">
      <pivotArea collapsedLevelsAreSubtotals="1" fieldPosition="0">
        <references count="1">
          <reference field="2" count="1">
            <x v="5"/>
          </reference>
        </references>
      </pivotArea>
    </format>
    <format dxfId="536">
      <pivotArea collapsedLevelsAreSubtotals="1" fieldPosition="0">
        <references count="1">
          <reference field="2" count="1">
            <x v="17"/>
          </reference>
        </references>
      </pivotArea>
    </format>
    <format dxfId="535">
      <pivotArea collapsedLevelsAreSubtotals="1" fieldPosition="0">
        <references count="1">
          <reference field="2" count="1">
            <x v="2"/>
          </reference>
        </references>
      </pivotArea>
    </format>
    <format dxfId="534">
      <pivotArea collapsedLevelsAreSubtotals="1" fieldPosition="0">
        <references count="1">
          <reference field="2" count="1">
            <x v="10"/>
          </reference>
        </references>
      </pivotArea>
    </format>
    <format dxfId="533">
      <pivotArea collapsedLevelsAreSubtotals="1" fieldPosition="0">
        <references count="1">
          <reference field="2" count="1">
            <x v="1"/>
          </reference>
        </references>
      </pivotArea>
    </format>
    <format dxfId="532">
      <pivotArea collapsedLevelsAreSubtotals="1" fieldPosition="0">
        <references count="1">
          <reference field="2" count="1">
            <x v="13"/>
          </reference>
        </references>
      </pivotArea>
    </format>
    <format dxfId="531">
      <pivotArea collapsedLevelsAreSubtotals="1" fieldPosition="0">
        <references count="1">
          <reference field="2" count="1">
            <x v="4"/>
          </reference>
        </references>
      </pivotArea>
    </format>
    <format dxfId="530">
      <pivotArea collapsedLevelsAreSubtotals="1" fieldPosition="0">
        <references count="1">
          <reference field="2" count="1">
            <x v="8"/>
          </reference>
        </references>
      </pivotArea>
    </format>
    <format dxfId="529">
      <pivotArea collapsedLevelsAreSubtotals="1" fieldPosition="0">
        <references count="1">
          <reference field="2" count="1">
            <x v="3"/>
          </reference>
        </references>
      </pivotArea>
    </format>
    <format dxfId="528">
      <pivotArea collapsedLevelsAreSubtotals="1" fieldPosition="0">
        <references count="1">
          <reference field="2" count="1">
            <x v="12"/>
          </reference>
        </references>
      </pivotArea>
    </format>
    <format dxfId="527">
      <pivotArea collapsedLevelsAreSubtotals="1" fieldPosition="0">
        <references count="1">
          <reference field="2" count="1">
            <x v="6"/>
          </reference>
        </references>
      </pivotArea>
    </format>
    <format dxfId="526">
      <pivotArea collapsedLevelsAreSubtotals="1" fieldPosition="0">
        <references count="1">
          <reference field="2" count="1">
            <x v="11"/>
          </reference>
        </references>
      </pivotArea>
    </format>
    <format dxfId="525">
      <pivotArea collapsedLevelsAreSubtotals="1" fieldPosition="0">
        <references count="1">
          <reference field="2" count="1">
            <x v="20"/>
          </reference>
        </references>
      </pivotArea>
    </format>
    <format dxfId="524">
      <pivotArea collapsedLevelsAreSubtotals="1" fieldPosition="0">
        <references count="2">
          <reference field="1" count="1">
            <x v="6"/>
          </reference>
          <reference field="2" count="1" selected="0">
            <x v="20"/>
          </reference>
        </references>
      </pivotArea>
    </format>
    <format dxfId="523">
      <pivotArea collapsedLevelsAreSubtotals="1" fieldPosition="0">
        <references count="1">
          <reference field="2" count="1">
            <x v="7"/>
          </reference>
        </references>
      </pivotArea>
    </format>
    <format dxfId="522">
      <pivotArea collapsedLevelsAreSubtotals="1" fieldPosition="0">
        <references count="1">
          <reference field="2" count="1">
            <x v="16"/>
          </reference>
        </references>
      </pivotArea>
    </format>
    <format dxfId="521">
      <pivotArea collapsedLevelsAreSubtotals="1" fieldPosition="0">
        <references count="1">
          <reference field="2" count="1">
            <x v="19"/>
          </reference>
        </references>
      </pivotArea>
    </format>
    <format dxfId="520">
      <pivotArea collapsedLevelsAreSubtotals="1" fieldPosition="0">
        <references count="1">
          <reference field="2" count="1">
            <x v="18"/>
          </reference>
        </references>
      </pivotArea>
    </format>
    <format dxfId="519">
      <pivotArea collapsedLevelsAreSubtotals="1" fieldPosition="0">
        <references count="1">
          <reference field="2" count="1">
            <x v="15"/>
          </reference>
        </references>
      </pivotArea>
    </format>
    <format dxfId="518">
      <pivotArea collapsedLevelsAreSubtotals="1" fieldPosition="0">
        <references count="1">
          <reference field="2" count="1">
            <x v="21"/>
          </reference>
        </references>
      </pivotArea>
    </format>
    <format dxfId="517">
      <pivotArea collapsedLevelsAreSubtotals="1" fieldPosition="0">
        <references count="1">
          <reference field="2" count="1">
            <x v="22"/>
          </reference>
        </references>
      </pivotArea>
    </format>
    <format dxfId="516">
      <pivotArea collapsedLevelsAreSubtotals="1" fieldPosition="0">
        <references count="1">
          <reference field="2" count="1">
            <x v="23"/>
          </reference>
        </references>
      </pivotArea>
    </format>
    <format dxfId="515">
      <pivotArea collapsedLevelsAreSubtotals="1" fieldPosition="0">
        <references count="2">
          <reference field="4294967294" count="1" selected="0">
            <x v="2"/>
          </reference>
          <reference field="2" count="1">
            <x v="24"/>
          </reference>
        </references>
      </pivotArea>
    </format>
    <format dxfId="514">
      <pivotArea collapsedLevelsAreSubtotals="1" fieldPosition="0">
        <references count="2">
          <reference field="4294967294" count="1" selected="0">
            <x v="2"/>
          </reference>
          <reference field="2" count="1">
            <x v="25"/>
          </reference>
        </references>
      </pivotArea>
    </format>
    <format dxfId="513">
      <pivotArea collapsedLevelsAreSubtotals="1" fieldPosition="0">
        <references count="2">
          <reference field="4294967294" count="1" selected="0">
            <x v="2"/>
          </reference>
          <reference field="2" count="1">
            <x v="26"/>
          </reference>
        </references>
      </pivotArea>
    </format>
    <format dxfId="512">
      <pivotArea collapsedLevelsAreSubtotals="1" fieldPosition="0">
        <references count="2">
          <reference field="4294967294" count="1" selected="0">
            <x v="2"/>
          </reference>
          <reference field="2" count="1">
            <x v="27"/>
          </reference>
        </references>
      </pivotArea>
    </format>
    <format dxfId="511">
      <pivotArea collapsedLevelsAreSubtotals="1" fieldPosition="0">
        <references count="2">
          <reference field="4294967294" count="1" selected="0">
            <x v="2"/>
          </reference>
          <reference field="2" count="1">
            <x v="27"/>
          </reference>
        </references>
      </pivotArea>
    </format>
    <format dxfId="510">
      <pivotArea collapsedLevelsAreSubtotals="1" fieldPosition="0">
        <references count="2">
          <reference field="4294967294" count="1" selected="0">
            <x v="2"/>
          </reference>
          <reference field="2" count="1">
            <x v="28"/>
          </reference>
        </references>
      </pivotArea>
    </format>
    <format dxfId="509">
      <pivotArea collapsedLevelsAreSubtotals="1" fieldPosition="0">
        <references count="2">
          <reference field="4294967294" count="1" selected="0">
            <x v="2"/>
          </reference>
          <reference field="2" count="1">
            <x v="28"/>
          </reference>
        </references>
      </pivotArea>
    </format>
    <format dxfId="508">
      <pivotArea collapsedLevelsAreSubtotals="1" fieldPosition="0">
        <references count="2">
          <reference field="4294967294" count="1" selected="0">
            <x v="2"/>
          </reference>
          <reference field="2" count="1">
            <x v="29"/>
          </reference>
        </references>
      </pivotArea>
    </format>
    <format dxfId="507">
      <pivotArea collapsedLevelsAreSubtotals="1" fieldPosition="0">
        <references count="2">
          <reference field="4294967294" count="1" selected="0">
            <x v="2"/>
          </reference>
          <reference field="2" count="1">
            <x v="29"/>
          </reference>
        </references>
      </pivotArea>
    </format>
    <format dxfId="506">
      <pivotArea collapsedLevelsAreSubtotals="1" fieldPosition="0">
        <references count="2">
          <reference field="4294967294" count="1" selected="0">
            <x v="2"/>
          </reference>
          <reference field="2" count="1">
            <x v="30"/>
          </reference>
        </references>
      </pivotArea>
    </format>
    <format dxfId="505">
      <pivotArea collapsedLevelsAreSubtotals="1" fieldPosition="0">
        <references count="2">
          <reference field="4294967294" count="1" selected="0">
            <x v="2"/>
          </reference>
          <reference field="2" count="1">
            <x v="31"/>
          </reference>
        </references>
      </pivotArea>
    </format>
    <format dxfId="504">
      <pivotArea collapsedLevelsAreSubtotals="1" fieldPosition="0">
        <references count="2">
          <reference field="4294967294" count="1" selected="0">
            <x v="2"/>
          </reference>
          <reference field="2" count="1">
            <x v="31"/>
          </reference>
        </references>
      </pivotArea>
    </format>
    <format dxfId="503">
      <pivotArea collapsedLevelsAreSubtotals="1" fieldPosition="0">
        <references count="2">
          <reference field="4294967294" count="1" selected="0">
            <x v="2"/>
          </reference>
          <reference field="2" count="1">
            <x v="32"/>
          </reference>
        </references>
      </pivotArea>
    </format>
    <format dxfId="502">
      <pivotArea collapsedLevelsAreSubtotals="1" fieldPosition="0">
        <references count="2">
          <reference field="4294967294" count="1" selected="0">
            <x v="2"/>
          </reference>
          <reference field="2" count="1">
            <x v="32"/>
          </reference>
        </references>
      </pivotArea>
    </format>
    <format dxfId="501">
      <pivotArea collapsedLevelsAreSubtotals="1" fieldPosition="0">
        <references count="2">
          <reference field="4294967294" count="1" selected="0">
            <x v="2"/>
          </reference>
          <reference field="2" count="1">
            <x v="33"/>
          </reference>
        </references>
      </pivotArea>
    </format>
    <format dxfId="500">
      <pivotArea collapsedLevelsAreSubtotals="1" fieldPosition="0">
        <references count="2">
          <reference field="4294967294" count="1" selected="0">
            <x v="2"/>
          </reference>
          <reference field="2" count="1">
            <x v="33"/>
          </reference>
        </references>
      </pivotArea>
    </format>
    <format dxfId="499">
      <pivotArea collapsedLevelsAreSubtotals="1" fieldPosition="0">
        <references count="2">
          <reference field="4294967294" count="1" selected="0">
            <x v="2"/>
          </reference>
          <reference field="2" count="1">
            <x v="34"/>
          </reference>
        </references>
      </pivotArea>
    </format>
    <format dxfId="498">
      <pivotArea collapsedLevelsAreSubtotals="1" fieldPosition="0">
        <references count="2">
          <reference field="4294967294" count="1" selected="0">
            <x v="2"/>
          </reference>
          <reference field="2" count="1">
            <x v="35"/>
          </reference>
        </references>
      </pivotArea>
    </format>
    <format dxfId="497">
      <pivotArea collapsedLevelsAreSubtotals="1" fieldPosition="0">
        <references count="2">
          <reference field="4294967294" count="1" selected="0">
            <x v="2"/>
          </reference>
          <reference field="2" count="1">
            <x v="36"/>
          </reference>
        </references>
      </pivotArea>
    </format>
    <format dxfId="496">
      <pivotArea collapsedLevelsAreSubtotals="1" fieldPosition="0">
        <references count="2">
          <reference field="4294967294" count="1" selected="0">
            <x v="2"/>
          </reference>
          <reference field="2" count="1">
            <x v="36"/>
          </reference>
        </references>
      </pivotArea>
    </format>
    <format dxfId="495">
      <pivotArea collapsedLevelsAreSubtotals="1" fieldPosition="0">
        <references count="2">
          <reference field="4294967294" count="1" selected="0">
            <x v="2"/>
          </reference>
          <reference field="2" count="1">
            <x v="38"/>
          </reference>
        </references>
      </pivotArea>
    </format>
    <format dxfId="494">
      <pivotArea collapsedLevelsAreSubtotals="1" fieldPosition="0">
        <references count="2">
          <reference field="4294967294" count="1" selected="0">
            <x v="2"/>
          </reference>
          <reference field="2" count="1">
            <x v="38"/>
          </reference>
        </references>
      </pivotArea>
    </format>
    <format dxfId="493">
      <pivotArea collapsedLevelsAreSubtotals="1" fieldPosition="0">
        <references count="2">
          <reference field="4294967294" count="1" selected="0">
            <x v="2"/>
          </reference>
          <reference field="2" count="1">
            <x v="39"/>
          </reference>
        </references>
      </pivotArea>
    </format>
    <format dxfId="492">
      <pivotArea collapsedLevelsAreSubtotals="1" fieldPosition="0">
        <references count="2">
          <reference field="4294967294" count="1" selected="0">
            <x v="2"/>
          </reference>
          <reference field="2" count="1">
            <x v="39"/>
          </reference>
        </references>
      </pivotArea>
    </format>
    <format dxfId="491">
      <pivotArea collapsedLevelsAreSubtotals="1" fieldPosition="0">
        <references count="2">
          <reference field="4294967294" count="1" selected="0">
            <x v="2"/>
          </reference>
          <reference field="2" count="1">
            <x v="40"/>
          </reference>
        </references>
      </pivotArea>
    </format>
    <format dxfId="490">
      <pivotArea collapsedLevelsAreSubtotals="1" fieldPosition="0">
        <references count="2">
          <reference field="4294967294" count="1" selected="0">
            <x v="2"/>
          </reference>
          <reference field="2" count="1">
            <x v="42"/>
          </reference>
        </references>
      </pivotArea>
    </format>
    <format dxfId="489">
      <pivotArea collapsedLevelsAreSubtotals="1" fieldPosition="0">
        <references count="2">
          <reference field="4294967294" count="1" selected="0">
            <x v="2"/>
          </reference>
          <reference field="2" count="1">
            <x v="41"/>
          </reference>
        </references>
      </pivotArea>
    </format>
    <format dxfId="488">
      <pivotArea collapsedLevelsAreSubtotals="1" fieldPosition="0">
        <references count="2">
          <reference field="4294967294" count="1" selected="0">
            <x v="2"/>
          </reference>
          <reference field="2" count="1">
            <x v="44"/>
          </reference>
        </references>
      </pivotArea>
    </format>
    <format dxfId="487">
      <pivotArea collapsedLevelsAreSubtotals="1" fieldPosition="0">
        <references count="2">
          <reference field="4294967294" count="1" selected="0">
            <x v="2"/>
          </reference>
          <reference field="2" count="1">
            <x v="45"/>
          </reference>
        </references>
      </pivotArea>
    </format>
    <format dxfId="486">
      <pivotArea collapsedLevelsAreSubtotals="1" fieldPosition="0">
        <references count="2">
          <reference field="4294967294" count="1" selected="0">
            <x v="2"/>
          </reference>
          <reference field="2" count="1">
            <x v="46"/>
          </reference>
        </references>
      </pivotArea>
    </format>
    <format dxfId="485">
      <pivotArea collapsedLevelsAreSubtotals="1" fieldPosition="0">
        <references count="2">
          <reference field="4294967294" count="1" selected="0">
            <x v="2"/>
          </reference>
          <reference field="2" count="1">
            <x v="47"/>
          </reference>
        </references>
      </pivotArea>
    </format>
    <format dxfId="484">
      <pivotArea collapsedLevelsAreSubtotals="1" fieldPosition="0">
        <references count="2">
          <reference field="4294967294" count="1" selected="0">
            <x v="2"/>
          </reference>
          <reference field="2" count="1">
            <x v="48"/>
          </reference>
        </references>
      </pivotArea>
    </format>
    <format dxfId="483">
      <pivotArea collapsedLevelsAreSubtotals="1" fieldPosition="0">
        <references count="2">
          <reference field="4294967294" count="1" selected="0">
            <x v="2"/>
          </reference>
          <reference field="2" count="1">
            <x v="49"/>
          </reference>
        </references>
      </pivotArea>
    </format>
    <format dxfId="482">
      <pivotArea collapsedLevelsAreSubtotals="1" fieldPosition="0">
        <references count="2">
          <reference field="4294967294" count="1" selected="0">
            <x v="2"/>
          </reference>
          <reference field="2" count="1">
            <x v="49"/>
          </reference>
        </references>
      </pivotArea>
    </format>
    <format dxfId="481">
      <pivotArea collapsedLevelsAreSubtotals="1" fieldPosition="0">
        <references count="2">
          <reference field="4294967294" count="1" selected="0">
            <x v="2"/>
          </reference>
          <reference field="2" count="1">
            <x v="50"/>
          </reference>
        </references>
      </pivotArea>
    </format>
    <format dxfId="480">
      <pivotArea collapsedLevelsAreSubtotals="1" fieldPosition="0">
        <references count="3">
          <reference field="4294967294" count="1" selected="0">
            <x v="2"/>
          </reference>
          <reference field="1" count="1" selected="0">
            <x v="95"/>
          </reference>
          <reference field="2" count="1">
            <x v="51"/>
          </reference>
        </references>
      </pivotArea>
    </format>
    <format dxfId="479">
      <pivotArea collapsedLevelsAreSubtotals="1" fieldPosition="0">
        <references count="3">
          <reference field="4294967294" count="1" selected="0">
            <x v="2"/>
          </reference>
          <reference field="1" count="1" selected="0">
            <x v="95"/>
          </reference>
          <reference field="2" count="1">
            <x v="51"/>
          </reference>
        </references>
      </pivotArea>
    </format>
    <format dxfId="478">
      <pivotArea collapsedLevelsAreSubtotals="1" fieldPosition="0">
        <references count="2">
          <reference field="4294967294" count="1" selected="0">
            <x v="2"/>
          </reference>
          <reference field="2" count="1">
            <x v="51"/>
          </reference>
        </references>
      </pivotArea>
    </format>
    <format dxfId="477">
      <pivotArea collapsedLevelsAreSubtotals="1" fieldPosition="0">
        <references count="2">
          <reference field="4294967294" count="1" selected="0">
            <x v="2"/>
          </reference>
          <reference field="2" count="1">
            <x v="51"/>
          </reference>
        </references>
      </pivotArea>
    </format>
    <format dxfId="476">
      <pivotArea collapsedLevelsAreSubtotals="1" fieldPosition="0">
        <references count="2">
          <reference field="4294967294" count="1" selected="0">
            <x v="2"/>
          </reference>
          <reference field="2" count="1">
            <x v="52"/>
          </reference>
        </references>
      </pivotArea>
    </format>
    <format dxfId="475">
      <pivotArea collapsedLevelsAreSubtotals="1" fieldPosition="0">
        <references count="2">
          <reference field="4294967294" count="1" selected="0">
            <x v="2"/>
          </reference>
          <reference field="2" count="1">
            <x v="52"/>
          </reference>
        </references>
      </pivotArea>
    </format>
    <format dxfId="474">
      <pivotArea collapsedLevelsAreSubtotals="1" fieldPosition="0">
        <references count="2">
          <reference field="4294967294" count="1" selected="0">
            <x v="2"/>
          </reference>
          <reference field="2" count="1">
            <x v="53"/>
          </reference>
        </references>
      </pivotArea>
    </format>
    <format dxfId="473">
      <pivotArea collapsedLevelsAreSubtotals="1" fieldPosition="0">
        <references count="2">
          <reference field="4294967294" count="1" selected="0">
            <x v="2"/>
          </reference>
          <reference field="2" count="1">
            <x v="54"/>
          </reference>
        </references>
      </pivotArea>
    </format>
    <format dxfId="472">
      <pivotArea collapsedLevelsAreSubtotals="1" fieldPosition="0">
        <references count="2">
          <reference field="4294967294" count="1" selected="0">
            <x v="2"/>
          </reference>
          <reference field="2" count="1">
            <x v="54"/>
          </reference>
        </references>
      </pivotArea>
    </format>
    <format dxfId="471">
      <pivotArea collapsedLevelsAreSubtotals="1" fieldPosition="0">
        <references count="2">
          <reference field="4294967294" count="1" selected="0">
            <x v="2"/>
          </reference>
          <reference field="2" count="1">
            <x v="55"/>
          </reference>
        </references>
      </pivotArea>
    </format>
    <format dxfId="470">
      <pivotArea collapsedLevelsAreSubtotals="1" fieldPosition="0">
        <references count="2">
          <reference field="4294967294" count="1" selected="0">
            <x v="2"/>
          </reference>
          <reference field="2" count="1">
            <x v="56"/>
          </reference>
        </references>
      </pivotArea>
    </format>
    <format dxfId="469">
      <pivotArea type="all" dataOnly="0" outline="0" fieldPosition="0"/>
    </format>
    <format dxfId="468">
      <pivotArea outline="0" collapsedLevelsAreSubtotals="1" fieldPosition="0"/>
    </format>
    <format dxfId="467">
      <pivotArea dataOnly="0" labelOnly="1" fieldPosition="0">
        <references count="1">
          <reference field="2" count="0"/>
        </references>
      </pivotArea>
    </format>
    <format dxfId="466">
      <pivotArea dataOnly="0" labelOnly="1" grandRow="1" outline="0" fieldPosition="0"/>
    </format>
    <format dxfId="465">
      <pivotArea dataOnly="0" labelOnly="1" outline="0" fieldPosition="0">
        <references count="1">
          <reference field="4294967294" count="3">
            <x v="0"/>
            <x v="1"/>
            <x v="2"/>
          </reference>
        </references>
      </pivotArea>
    </format>
    <format dxfId="464">
      <pivotArea collapsedLevelsAreSubtotals="1" fieldPosition="0">
        <references count="2">
          <reference field="4294967294" count="1" selected="0">
            <x v="2"/>
          </reference>
          <reference field="2" count="1">
            <x v="57"/>
          </reference>
        </references>
      </pivotArea>
    </format>
    <format dxfId="463">
      <pivotArea collapsedLevelsAreSubtotals="1" fieldPosition="0">
        <references count="2">
          <reference field="4294967294" count="1" selected="0">
            <x v="2"/>
          </reference>
          <reference field="2" count="1">
            <x v="53"/>
          </reference>
        </references>
      </pivotArea>
    </format>
    <format dxfId="462">
      <pivotArea collapsedLevelsAreSubtotals="1" fieldPosition="0">
        <references count="2">
          <reference field="4294967294" count="1" selected="0">
            <x v="2"/>
          </reference>
          <reference field="2" count="1">
            <x v="58"/>
          </reference>
        </references>
      </pivotArea>
    </format>
    <format dxfId="461">
      <pivotArea collapsedLevelsAreSubtotals="1" fieldPosition="0">
        <references count="2">
          <reference field="4294967294" count="1" selected="0">
            <x v="2"/>
          </reference>
          <reference field="2" count="1">
            <x v="37"/>
          </reference>
        </references>
      </pivotArea>
    </format>
    <format dxfId="460">
      <pivotArea collapsedLevelsAreSubtotals="1" fieldPosition="0">
        <references count="2">
          <reference field="4294967294" count="1" selected="0">
            <x v="2"/>
          </reference>
          <reference field="2" count="1">
            <x v="59"/>
          </reference>
        </references>
      </pivotArea>
    </format>
    <format dxfId="459">
      <pivotArea collapsedLevelsAreSubtotals="1" fieldPosition="0">
        <references count="2">
          <reference field="4294967294" count="1" selected="0">
            <x v="2"/>
          </reference>
          <reference field="2" count="1">
            <x v="64"/>
          </reference>
        </references>
      </pivotArea>
    </format>
    <format dxfId="458">
      <pivotArea collapsedLevelsAreSubtotals="1" fieldPosition="0">
        <references count="2">
          <reference field="4294967294" count="1" selected="0">
            <x v="2"/>
          </reference>
          <reference field="2" count="1">
            <x v="65"/>
          </reference>
        </references>
      </pivotArea>
    </format>
    <format dxfId="457">
      <pivotArea collapsedLevelsAreSubtotals="1" fieldPosition="0">
        <references count="2">
          <reference field="4294967294" count="1" selected="0">
            <x v="2"/>
          </reference>
          <reference field="2" count="1">
            <x v="59"/>
          </reference>
        </references>
      </pivotArea>
    </format>
    <format dxfId="456">
      <pivotArea collapsedLevelsAreSubtotals="1" fieldPosition="0">
        <references count="2">
          <reference field="4294967294" count="1" selected="0">
            <x v="2"/>
          </reference>
          <reference field="2" count="1">
            <x v="64"/>
          </reference>
        </references>
      </pivotArea>
    </format>
    <format dxfId="455">
      <pivotArea collapsedLevelsAreSubtotals="1" fieldPosition="0">
        <references count="2">
          <reference field="4294967294" count="1" selected="0">
            <x v="2"/>
          </reference>
          <reference field="2" count="1">
            <x v="65"/>
          </reference>
        </references>
      </pivotArea>
    </format>
    <format dxfId="454">
      <pivotArea collapsedLevelsAreSubtotals="1" fieldPosition="0">
        <references count="2">
          <reference field="4294967294" count="1" selected="0">
            <x v="2"/>
          </reference>
          <reference field="2" count="1">
            <x v="63"/>
          </reference>
        </references>
      </pivotArea>
    </format>
    <format dxfId="453">
      <pivotArea collapsedLevelsAreSubtotals="1" fieldPosition="0">
        <references count="2">
          <reference field="4294967294" count="1" selected="0">
            <x v="2"/>
          </reference>
          <reference field="2" count="1">
            <x v="61"/>
          </reference>
        </references>
      </pivotArea>
    </format>
    <format dxfId="452">
      <pivotArea collapsedLevelsAreSubtotals="1" fieldPosition="0">
        <references count="2">
          <reference field="4294967294" count="1" selected="0">
            <x v="2"/>
          </reference>
          <reference field="2" count="1">
            <x v="62"/>
          </reference>
        </references>
      </pivotArea>
    </format>
    <format dxfId="451">
      <pivotArea collapsedLevelsAreSubtotals="1" fieldPosition="0">
        <references count="2">
          <reference field="4294967294" count="1" selected="0">
            <x v="2"/>
          </reference>
          <reference field="2" count="1">
            <x v="66"/>
          </reference>
        </references>
      </pivotArea>
    </format>
    <format dxfId="450">
      <pivotArea collapsedLevelsAreSubtotals="1" fieldPosition="0">
        <references count="2">
          <reference field="4294967294" count="1" selected="0">
            <x v="2"/>
          </reference>
          <reference field="2" count="1">
            <x v="66"/>
          </reference>
        </references>
      </pivotArea>
    </format>
    <format dxfId="449">
      <pivotArea collapsedLevelsAreSubtotals="1" fieldPosition="0">
        <references count="2">
          <reference field="4294967294" count="1" selected="0">
            <x v="2"/>
          </reference>
          <reference field="2" count="1">
            <x v="67"/>
          </reference>
        </references>
      </pivotArea>
    </format>
    <format dxfId="448">
      <pivotArea collapsedLevelsAreSubtotals="1" fieldPosition="0">
        <references count="2">
          <reference field="4294967294" count="1" selected="0">
            <x v="2"/>
          </reference>
          <reference field="2" count="1">
            <x v="68"/>
          </reference>
        </references>
      </pivotArea>
    </format>
    <format dxfId="447">
      <pivotArea collapsedLevelsAreSubtotals="1" fieldPosition="0">
        <references count="2">
          <reference field="4294967294" count="1" selected="0">
            <x v="2"/>
          </reference>
          <reference field="2" count="1">
            <x v="71"/>
          </reference>
        </references>
      </pivotArea>
    </format>
    <format dxfId="446">
      <pivotArea collapsedLevelsAreSubtotals="1" fieldPosition="0">
        <references count="2">
          <reference field="4294967294" count="1" selected="0">
            <x v="2"/>
          </reference>
          <reference field="2" count="1">
            <x v="72"/>
          </reference>
        </references>
      </pivotArea>
    </format>
    <format dxfId="445">
      <pivotArea collapsedLevelsAreSubtotals="1" fieldPosition="0">
        <references count="2">
          <reference field="4294967294" count="1" selected="0">
            <x v="2"/>
          </reference>
          <reference field="2" count="1">
            <x v="60"/>
          </reference>
        </references>
      </pivotArea>
    </format>
    <format dxfId="444">
      <pivotArea collapsedLevelsAreSubtotals="1" fieldPosition="0">
        <references count="2">
          <reference field="4294967294" count="1" selected="0">
            <x v="2"/>
          </reference>
          <reference field="2" count="1">
            <x v="70"/>
          </reference>
        </references>
      </pivotArea>
    </format>
    <format dxfId="443">
      <pivotArea collapsedLevelsAreSubtotals="1" fieldPosition="0">
        <references count="2">
          <reference field="4294967294" count="1" selected="0">
            <x v="2"/>
          </reference>
          <reference field="2" count="1">
            <x v="73"/>
          </reference>
        </references>
      </pivotArea>
    </format>
    <format dxfId="442">
      <pivotArea collapsedLevelsAreSubtotals="1" fieldPosition="0">
        <references count="2">
          <reference field="4294967294" count="1" selected="0">
            <x v="2"/>
          </reference>
          <reference field="2" count="1">
            <x v="74"/>
          </reference>
        </references>
      </pivotArea>
    </format>
    <format dxfId="441">
      <pivotArea collapsedLevelsAreSubtotals="1" fieldPosition="0">
        <references count="2">
          <reference field="4294967294" count="1" selected="0">
            <x v="2"/>
          </reference>
          <reference field="2" count="1">
            <x v="75"/>
          </reference>
        </references>
      </pivotArea>
    </format>
    <format dxfId="440">
      <pivotArea collapsedLevelsAreSubtotals="1" fieldPosition="0">
        <references count="2">
          <reference field="4294967294" count="1" selected="0">
            <x v="2"/>
          </reference>
          <reference field="2" count="1">
            <x v="76"/>
          </reference>
        </references>
      </pivotArea>
    </format>
    <format dxfId="439">
      <pivotArea collapsedLevelsAreSubtotals="1" fieldPosition="0">
        <references count="2">
          <reference field="4294967294" count="1" selected="0">
            <x v="2"/>
          </reference>
          <reference field="2" count="1">
            <x v="77"/>
          </reference>
        </references>
      </pivotArea>
    </format>
    <format dxfId="438">
      <pivotArea collapsedLevelsAreSubtotals="1" fieldPosition="0">
        <references count="2">
          <reference field="4294967294" count="1" selected="0">
            <x v="2"/>
          </reference>
          <reference field="2" count="1">
            <x v="78"/>
          </reference>
        </references>
      </pivotArea>
    </format>
    <format dxfId="437">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7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20">
        <item x="249"/>
        <item m="1" x="2417"/>
        <item m="1" x="2372"/>
        <item m="1" x="2371"/>
        <item m="1" x="2385"/>
        <item m="1" x="2375"/>
        <item m="1" x="2337"/>
        <item m="1" x="2356"/>
        <item m="1" x="2363"/>
        <item m="1" x="2383"/>
        <item m="1" x="2362"/>
        <item m="1" x="2391"/>
        <item m="1" x="2399"/>
        <item m="1" x="2360"/>
        <item m="1" x="2406"/>
        <item m="1" x="2353"/>
        <item m="1" x="2411"/>
        <item m="1" x="2366"/>
        <item m="1" x="2326"/>
        <item m="1" x="2415"/>
        <item m="1" x="2418"/>
        <item m="1" x="2333"/>
        <item m="1" x="2374"/>
        <item m="1" x="2328"/>
        <item m="1" x="2329"/>
        <item m="1" x="2331"/>
        <item m="1" x="2345"/>
        <item m="1" x="2346"/>
        <item m="1" x="2392"/>
        <item m="1" x="2380"/>
        <item m="1" x="2381"/>
        <item m="1" x="2386"/>
        <item m="1" x="2397"/>
        <item m="1" x="2376"/>
        <item m="1" x="2338"/>
        <item m="1" x="2343"/>
        <item m="1" x="2350"/>
        <item m="1" x="2400"/>
        <item x="0"/>
        <item m="1" x="2387"/>
        <item m="1" x="2393"/>
        <item m="1" x="2351"/>
        <item x="1"/>
        <item m="1" x="2394"/>
        <item m="1" x="2413"/>
        <item x="2"/>
        <item x="3"/>
        <item m="1" x="2357"/>
        <item m="1" x="2408"/>
        <item m="1" x="2354"/>
        <item m="1" x="2404"/>
        <item m="1" x="2412"/>
        <item m="1" x="2416"/>
        <item x="4"/>
        <item m="1" x="2327"/>
        <item x="5"/>
        <item x="6"/>
        <item m="1" x="236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79"/>
        <item x="157"/>
        <item x="158"/>
        <item x="159"/>
        <item x="160"/>
        <item x="161"/>
        <item x="162"/>
        <item x="163"/>
        <item x="164"/>
        <item x="165"/>
        <item x="166"/>
        <item x="167"/>
        <item x="168"/>
        <item x="169"/>
        <item m="1" x="236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5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7"/>
        <item x="276"/>
        <item x="277"/>
        <item x="278"/>
        <item x="275"/>
        <item m="1" x="2364"/>
        <item x="279"/>
        <item x="280"/>
        <item x="281"/>
        <item x="282"/>
        <item x="283"/>
        <item x="284"/>
        <item x="285"/>
        <item x="286"/>
        <item x="287"/>
        <item x="288"/>
        <item x="289"/>
        <item x="290"/>
        <item x="291"/>
        <item x="292"/>
        <item x="293"/>
        <item x="294"/>
        <item x="295"/>
        <item x="296"/>
        <item m="1" x="2368"/>
        <item x="297"/>
        <item x="298"/>
        <item x="299"/>
        <item m="1" x="2370"/>
        <item x="300"/>
        <item x="302"/>
        <item x="303"/>
        <item x="301"/>
        <item x="304"/>
        <item x="305"/>
        <item x="306"/>
        <item x="307"/>
        <item x="308"/>
        <item x="309"/>
        <item x="310"/>
        <item x="311"/>
        <item x="312"/>
        <item m="1" x="2334"/>
        <item x="313"/>
        <item m="1" x="2336"/>
        <item x="314"/>
        <item x="315"/>
        <item x="316"/>
        <item x="317"/>
        <item x="318"/>
        <item x="319"/>
        <item x="320"/>
        <item x="321"/>
        <item m="1" x="2382"/>
        <item x="323"/>
        <item x="324"/>
        <item x="325"/>
        <item x="326"/>
        <item x="322"/>
        <item x="327"/>
        <item x="328"/>
        <item x="329"/>
        <item x="330"/>
        <item x="331"/>
        <item m="1" x="2373"/>
        <item x="332"/>
        <item m="1" x="2335"/>
        <item x="333"/>
        <item x="334"/>
        <item x="335"/>
        <item x="336"/>
        <item x="337"/>
        <item x="338"/>
        <item x="344"/>
        <item m="1" x="234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2"/>
        <item x="375"/>
        <item x="376"/>
        <item x="373"/>
        <item x="377"/>
        <item x="378"/>
        <item x="379"/>
        <item x="380"/>
        <item m="1" x="2377"/>
        <item x="381"/>
        <item x="382"/>
        <item x="383"/>
        <item x="384"/>
        <item x="385"/>
        <item x="386"/>
        <item x="387"/>
        <item x="388"/>
        <item x="389"/>
        <item x="390"/>
        <item x="391"/>
        <item x="392"/>
        <item x="393"/>
        <item x="394"/>
        <item x="395"/>
        <item x="396"/>
        <item x="397"/>
        <item x="399"/>
        <item x="400"/>
        <item x="401"/>
        <item x="398"/>
        <item x="402"/>
        <item m="1" x="2378"/>
        <item x="403"/>
        <item x="404"/>
        <item x="405"/>
        <item x="406"/>
        <item x="407"/>
        <item x="408"/>
        <item x="409"/>
        <item m="1" x="2344"/>
        <item x="410"/>
        <item x="411"/>
        <item x="421"/>
        <item x="412"/>
        <item x="413"/>
        <item x="414"/>
        <item x="415"/>
        <item x="416"/>
        <item x="417"/>
        <item m="1" x="2398"/>
        <item x="418"/>
        <item x="419"/>
        <item x="420"/>
        <item x="423"/>
        <item x="443"/>
        <item x="424"/>
        <item x="422"/>
        <item x="425"/>
        <item x="426"/>
        <item x="427"/>
        <item x="428"/>
        <item x="429"/>
        <item x="430"/>
        <item x="431"/>
        <item x="432"/>
        <item m="1" x="2390"/>
        <item x="433"/>
        <item x="434"/>
        <item x="435"/>
        <item x="436"/>
        <item x="438"/>
        <item x="437"/>
        <item x="439"/>
        <item x="440"/>
        <item x="442"/>
        <item x="441"/>
        <item x="445"/>
        <item x="446"/>
        <item x="447"/>
        <item x="444"/>
        <item x="448"/>
        <item x="449"/>
        <item x="450"/>
        <item x="451"/>
        <item x="452"/>
        <item x="453"/>
        <item x="454"/>
        <item x="455"/>
        <item x="456"/>
        <item x="457"/>
        <item m="1" x="2352"/>
        <item x="458"/>
        <item x="459"/>
        <item m="1" x="2401"/>
        <item x="460"/>
        <item x="461"/>
        <item x="462"/>
        <item x="463"/>
        <item m="1" x="2410"/>
        <item x="464"/>
        <item x="465"/>
        <item x="466"/>
        <item x="467"/>
        <item x="468"/>
        <item x="469"/>
        <item x="470"/>
        <item m="1" x="2389"/>
        <item x="471"/>
        <item x="472"/>
        <item x="473"/>
        <item x="474"/>
        <item x="475"/>
        <item x="476"/>
        <item x="477"/>
        <item x="478"/>
        <item x="479"/>
        <item x="480"/>
        <item x="481"/>
        <item x="482"/>
        <item x="483"/>
        <item x="484"/>
        <item m="1" x="2365"/>
        <item x="490"/>
        <item x="485"/>
        <item x="486"/>
        <item x="487"/>
        <item x="488"/>
        <item x="489"/>
        <item x="491"/>
        <item x="492"/>
        <item m="1" x="2358"/>
        <item m="1" x="2402"/>
        <item x="503"/>
        <item m="1" x="2405"/>
        <item x="493"/>
        <item x="494"/>
        <item x="504"/>
        <item x="495"/>
        <item x="496"/>
        <item x="497"/>
        <item x="498"/>
        <item x="499"/>
        <item x="500"/>
        <item x="501"/>
        <item x="502"/>
        <item x="505"/>
        <item x="506"/>
        <item x="507"/>
        <item x="508"/>
        <item m="1" x="235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4"/>
        <item x="564"/>
        <item x="565"/>
        <item x="566"/>
        <item x="567"/>
        <item x="568"/>
        <item x="569"/>
        <item x="570"/>
        <item x="571"/>
        <item x="572"/>
        <item x="573"/>
        <item x="574"/>
        <item m="1" x="233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3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1"/>
        <item x="698"/>
        <item x="708"/>
        <item x="709"/>
        <item x="710"/>
        <item x="699"/>
        <item x="700"/>
        <item x="701"/>
        <item x="702"/>
        <item x="703"/>
        <item x="704"/>
        <item x="705"/>
        <item x="706"/>
        <item x="707"/>
        <item x="711"/>
        <item x="726"/>
        <item x="727"/>
        <item x="734"/>
        <item x="712"/>
        <item x="728"/>
        <item x="729"/>
        <item m="1" x="238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7"/>
        <item x="753"/>
        <item m="1" x="2349"/>
        <item x="740"/>
        <item x="754"/>
        <item x="741"/>
        <item x="742"/>
        <item x="743"/>
        <item x="744"/>
        <item x="745"/>
        <item x="746"/>
        <item x="747"/>
        <item x="755"/>
        <item x="748"/>
        <item x="757"/>
        <item x="758"/>
        <item x="769"/>
        <item x="759"/>
        <item m="1" x="2396"/>
        <item x="760"/>
        <item x="761"/>
        <item x="770"/>
        <item m="1" x="2403"/>
        <item x="762"/>
        <item x="771"/>
        <item x="763"/>
        <item x="764"/>
        <item x="765"/>
        <item x="766"/>
        <item x="772"/>
        <item x="773"/>
        <item x="767"/>
        <item x="768"/>
        <item x="774"/>
        <item x="775"/>
        <item x="790"/>
        <item x="776"/>
        <item x="791"/>
        <item x="777"/>
        <item x="778"/>
        <item x="792"/>
        <item x="779"/>
        <item x="780"/>
        <item x="781"/>
        <item x="782"/>
        <item x="793"/>
        <item x="783"/>
        <item x="794"/>
        <item x="795"/>
        <item x="232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0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4"/>
        <item x="944"/>
        <item m="1" x="234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9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25"/>
        <item x="1583"/>
        <item x="1577"/>
        <item x="1578"/>
        <item x="1576"/>
        <item x="1579"/>
        <item x="1580"/>
        <item x="1586"/>
        <item x="1587"/>
        <item x="1581"/>
        <item x="1582"/>
        <item x="1588"/>
        <item x="1589"/>
        <item x="1590"/>
        <item x="1602"/>
        <item x="1612"/>
        <item m="1" x="234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t="default"/>
      </items>
    </pivotField>
    <pivotField axis="axisRow" showAll="0">
      <items count="267">
        <item sd="0" x="43"/>
        <item sd="0" x="46"/>
        <item sd="0" x="45"/>
        <item sd="0" x="35"/>
        <item sd="0" m="1" x="179"/>
        <item sd="0" x="44"/>
        <item sd="0" m="1" x="193"/>
        <item sd="0" m="1" x="215"/>
        <item sd="0" x="42"/>
        <item sd="0" x="41"/>
        <item sd="0" x="40"/>
        <item sd="0" x="39"/>
        <item sd="0" x="38"/>
        <item sd="0" x="37"/>
        <item sd="0" x="20"/>
        <item sd="0" x="36"/>
        <item sd="0" m="1" x="185"/>
        <item sd="0" x="15"/>
        <item sd="0" x="18"/>
        <item n="JPMC (Main Project)" sd="0" x="11"/>
        <item sd="0" x="32"/>
        <item sd="0" x="31"/>
        <item sd="0" x="33"/>
        <item sd="0" x="34"/>
        <item sd="0" x="27"/>
        <item sd="0" x="30"/>
        <item sd="0" x="29"/>
        <item sd="0" x="26"/>
        <item sd="0" x="24"/>
        <item sd="0" x="25"/>
        <item sd="0" x="0"/>
        <item sd="0" x="19"/>
        <item sd="0" x="22"/>
        <item sd="0" x="23"/>
        <item sd="0" m="1" x="163"/>
        <item sd="0" x="21"/>
        <item sd="0" m="1" x="233"/>
        <item sd="0" m="1" x="191"/>
        <item sd="0" m="1" x="198"/>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x="5"/>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m="1" x="205"/>
        <item m="1" x="242"/>
        <item m="1" x="175"/>
        <item x="47"/>
        <item x="48"/>
        <item x="49"/>
        <item m="1" x="264"/>
        <item x="51"/>
        <item x="52"/>
        <item x="50"/>
        <item x="53"/>
        <item x="54"/>
        <item x="55"/>
        <item x="56"/>
        <item x="57"/>
        <item m="1" x="255"/>
        <item x="59"/>
        <item x="58"/>
        <item x="60"/>
        <item x="63"/>
        <item x="61"/>
        <item x="62"/>
        <item x="64"/>
        <item m="1" x="131"/>
        <item m="1" x="200"/>
        <item x="65"/>
        <item x="67"/>
        <item x="66"/>
        <item x="68"/>
        <item x="69"/>
        <item x="70"/>
        <item x="71"/>
        <item m="1" x="230"/>
        <item m="1" x="162"/>
        <item x="72"/>
        <item x="75"/>
        <item x="73"/>
        <item x="76"/>
        <item m="1" x="167"/>
        <item m="1" x="152"/>
        <item x="78"/>
        <item x="74"/>
        <item m="1" x="222"/>
        <item m="1" x="141"/>
        <item x="80"/>
        <item m="1" x="154"/>
        <item m="1" x="149"/>
        <item m="1" x="217"/>
        <item x="77"/>
        <item m="1" x="258"/>
        <item x="81"/>
        <item x="82"/>
        <item x="83"/>
        <item m="1" x="261"/>
        <item m="1" x="206"/>
        <item x="84"/>
        <item m="1" x="178"/>
        <item x="79"/>
        <item x="123"/>
        <item m="1" x="181"/>
        <item x="85"/>
        <item m="1" x="228"/>
        <item x="87"/>
        <item x="88"/>
        <item x="89"/>
        <item x="90"/>
        <item x="91"/>
        <item m="1" x="186"/>
        <item m="1" x="144"/>
        <item x="92"/>
        <item x="93"/>
        <item m="1" x="147"/>
        <item m="1" x="146"/>
        <item m="1" x="145"/>
        <item x="94"/>
        <item m="1" x="148"/>
        <item m="1" x="142"/>
        <item x="97"/>
        <item m="1" x="139"/>
        <item x="96"/>
        <item m="1" x="143"/>
        <item m="1" x="133"/>
        <item x="99"/>
        <item x="100"/>
        <item m="1" x="140"/>
        <item x="101"/>
        <item m="1" x="138"/>
        <item x="102"/>
        <item x="98"/>
        <item x="95"/>
        <item x="105"/>
        <item x="103"/>
        <item x="108"/>
        <item m="1" x="134"/>
        <item x="106"/>
        <item x="107"/>
        <item x="109"/>
        <item x="112"/>
        <item x="113"/>
        <item m="1" x="137"/>
        <item x="114"/>
        <item x="115"/>
        <item x="117"/>
        <item x="116"/>
        <item x="104"/>
        <item x="119"/>
        <item x="120"/>
        <item m="1" x="136"/>
        <item x="121"/>
        <item x="122"/>
        <item x="111"/>
        <item x="124"/>
        <item x="126"/>
        <item x="125"/>
        <item m="1" x="135"/>
        <item x="127"/>
        <item m="1" x="132"/>
        <item x="110"/>
        <item x="128"/>
        <item m="1" x="130"/>
        <item x="129"/>
        <item t="default"/>
      </items>
    </pivotField>
    <pivotField axis="axisRow" showAll="0" sortType="ascending">
      <items count="1139">
        <item h="1" sd="0" x="60"/>
        <item h="1" sd="0" x="149"/>
        <item h="1" x="755"/>
        <item h="1" sd="0" m="1" x="910"/>
        <item h="1" sd="0" x="724"/>
        <item h="1" sd="0" m="1" x="982"/>
        <item h="1" sd="0" x="572"/>
        <item h="1" sd="0" m="1" x="1079"/>
        <item h="1" sd="0" m="1" x="923"/>
        <item h="1" sd="0" x="464"/>
        <item h="1" sd="0" m="1" x="944"/>
        <item h="1" x="756"/>
        <item h="1" sd="0" x="18"/>
        <item h="1" sd="0" x="288"/>
        <item h="1" sd="0" m="1" x="1120"/>
        <item h="1" sd="0" x="146"/>
        <item h="1" sd="0" x="179"/>
        <item h="1" sd="0" x="490"/>
        <item h="1" sd="0" x="673"/>
        <item h="1" sd="0" m="1" x="1117"/>
        <item h="1" sd="0" x="641"/>
        <item h="1" sd="0" x="623"/>
        <item h="1" x="807"/>
        <item h="1" sd="0" x="100"/>
        <item h="1" sd="0" x="606"/>
        <item h="1" sd="0" m="1" x="929"/>
        <item h="1" sd="0" m="1" x="1083"/>
        <item h="1" x="873"/>
        <item h="1" sd="0" x="137"/>
        <item h="1" sd="0" m="1" x="1065"/>
        <item h="1" sd="0" x="231"/>
        <item h="1" sd="0" m="1" x="900"/>
        <item sd="0" x="758"/>
        <item h="1" x="832"/>
        <item h="1" sd="0" m="1" x="1070"/>
        <item h="1" sd="0" m="1" x="961"/>
        <item h="1" sd="0" x="363"/>
        <item h="1" sd="0" x="510"/>
        <item sd="0" x="563"/>
        <item h="1" sd="0" x="651"/>
        <item h="1" x="735"/>
        <item h="1" sd="0" x="375"/>
        <item h="1" sd="0" x="379"/>
        <item h="1" sd="0" m="1" x="958"/>
        <item h="1" sd="0" x="718"/>
        <item h="1" sd="0" m="1" x="936"/>
        <item h="1" sd="0" m="1" x="989"/>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0"/>
        <item h="1" sd="0" x="325"/>
        <item h="1" sd="0" x="481"/>
        <item h="1" sd="0" m="1" x="1121"/>
        <item h="1" sd="0" m="1" x="1018"/>
        <item h="1" sd="0" x="528"/>
        <item h="1" sd="0" x="630"/>
        <item h="1" sd="0" x="223"/>
        <item h="1" sd="0" m="1" x="912"/>
        <item h="1" x="858"/>
        <item h="1" sd="0" x="239"/>
        <item h="1" sd="0" x="521"/>
        <item h="1" sd="0" x="135"/>
        <item h="1" sd="0" x="140"/>
        <item h="1" sd="0" x="479"/>
        <item h="1" sd="0" m="1" x="1094"/>
        <item h="1" sd="0" m="1" x="1024"/>
        <item h="1" sd="0" x="219"/>
        <item h="1" sd="0" m="1" x="1133"/>
        <item h="1" x="861"/>
        <item h="1" sd="0" x="562"/>
        <item h="1" x="743"/>
        <item h="1" x="760"/>
        <item h="1" sd="0" x="711"/>
        <item h="1" sd="0" x="683"/>
        <item h="1" x="801"/>
        <item h="1" sd="0" x="93"/>
        <item h="1" sd="0" m="1" x="1091"/>
        <item h="1" sd="0" x="399"/>
        <item h="1" sd="0" x="222"/>
        <item h="1" sd="0" m="1" x="925"/>
        <item h="1" sd="0" x="337"/>
        <item h="1" sd="0" x="207"/>
        <item h="1" sd="0" x="517"/>
        <item h="1" sd="0" x="489"/>
        <item h="1" sd="0" x="184"/>
        <item h="1" sd="0" x="152"/>
        <item h="1" sd="0" m="1" x="1104"/>
        <item h="1" sd="0" x="40"/>
        <item h="1" sd="0" x="281"/>
        <item h="1" sd="0" x="170"/>
        <item h="1" x="799"/>
        <item h="1" sd="0" x="317"/>
        <item h="1" sd="0" x="358"/>
        <item h="1" sd="0" x="214"/>
        <item h="1" sd="0" x="370"/>
        <item h="1" sd="0" x="378"/>
        <item h="1" sd="0" x="279"/>
        <item h="1" sd="0" m="1" x="962"/>
        <item h="1" sd="0" x="156"/>
        <item h="1" sd="0" x="700"/>
        <item h="1" sd="0" x="639"/>
        <item h="1" sd="0" x="253"/>
        <item h="1" sd="0" m="1" x="1080"/>
        <item h="1" sd="0" x="442"/>
        <item h="1" sd="0" m="1" x="891"/>
        <item h="1" sd="0" x="409"/>
        <item h="1" sd="0" x="365"/>
        <item h="1" sd="0" m="1" x="943"/>
        <item h="1" sd="0" m="1" x="908"/>
        <item sd="0" x="666"/>
        <item h="1" sd="0" x="556"/>
        <item h="1" sd="0" x="383"/>
        <item h="1" sd="0" x="259"/>
        <item h="1" sd="0" x="463"/>
        <item h="1" sd="0" x="252"/>
        <item h="1" sd="0" x="643"/>
        <item h="1" sd="0" x="537"/>
        <item h="1" sd="0" m="1" x="1023"/>
        <item h="1" sd="0" x="577"/>
        <item h="1" x="871"/>
        <item h="1" sd="0" x="597"/>
        <item h="1" sd="0" x="12"/>
        <item h="1" sd="0" x="571"/>
        <item h="1" sd="0" m="1" x="1093"/>
        <item h="1" sd="0" x="569"/>
        <item h="1" sd="0" x="352"/>
        <item h="1" sd="0" x="218"/>
        <item h="1" x="812"/>
        <item h="1" sd="0" x="371"/>
        <item h="1" sd="0" x="224"/>
        <item h="1" sd="0" x="63"/>
        <item h="1" sd="0" x="8"/>
        <item h="1" sd="0" x="102"/>
        <item h="1" sd="0" m="1" x="930"/>
        <item h="1" sd="0" m="1" x="1123"/>
        <item h="1" sd="0" x="550"/>
        <item h="1" sd="0" x="319"/>
        <item h="1" sd="0" m="1" x="935"/>
        <item h="1" sd="0" m="1" x="1134"/>
        <item h="1" m="1" x="877"/>
        <item h="1" sd="0" x="386"/>
        <item h="1" sd="0" x="634"/>
        <item h="1" sd="0" x="31"/>
        <item h="1" sd="0" x="55"/>
        <item h="1" sd="0" x="227"/>
        <item h="1" x="830"/>
        <item h="1" sd="0" x="453"/>
        <item h="1" sd="0" x="356"/>
        <item h="1" x="797"/>
        <item h="1" sd="0" x="161"/>
        <item h="1" sd="0" x="153"/>
        <item h="1" sd="0" x="653"/>
        <item h="1" sd="0" x="553"/>
        <item h="1" sd="0" x="704"/>
        <item h="1" sd="0" x="862"/>
        <item h="1" sd="0" x="133"/>
        <item h="1" sd="0" m="1" x="916"/>
        <item h="1" sd="0" m="1" x="909"/>
        <item h="1" sd="0" m="1" x="1109"/>
        <item h="1" sd="0" x="668"/>
        <item h="1" x="762"/>
        <item h="1" x="843"/>
        <item h="1" sd="0" x="681"/>
        <item h="1" sd="0" x="685"/>
        <item h="1" x="852"/>
        <item h="1" sd="0" x="46"/>
        <item h="1" sd="0" x="374"/>
        <item h="1" sd="0" m="1" x="918"/>
        <item h="1" sd="0" x="423"/>
        <item h="1" sd="0" x="574"/>
        <item h="1" sd="0" x="367"/>
        <item h="1" sd="0" x="270"/>
        <item h="1" sd="0" m="1" x="999"/>
        <item h="1" sd="0" m="1" x="964"/>
        <item h="1" sd="0" x="427"/>
        <item h="1" sd="0" x="411"/>
        <item h="1" sd="0" x="465"/>
        <item h="1" sd="0" m="1" x="1000"/>
        <item h="1" sd="0" m="1" x="980"/>
        <item h="1" sd="0" m="1" x="1090"/>
        <item h="1" sd="0" m="1" x="1033"/>
        <item h="1" sd="0" m="1" x="996"/>
        <item h="1" sd="0" x="366"/>
        <item h="1" x="875"/>
        <item h="1" sd="0" x="437"/>
        <item h="1" sd="0" x="506"/>
        <item h="1" sd="0" x="632"/>
        <item h="1" sd="0" m="1" x="1009"/>
        <item h="1" sd="0" x="567"/>
        <item h="1" sd="0" x="665"/>
        <item h="1" x="850"/>
        <item h="1" x="793"/>
        <item h="1" sd="0" x="534"/>
        <item h="1" sd="0" x="456"/>
        <item h="1" sd="0" x="318"/>
        <item h="1" x="853"/>
        <item h="1" sd="0" m="1" x="957"/>
        <item h="1" x="796"/>
        <item h="1" sd="0" x="697"/>
        <item h="1" sd="0" x="312"/>
        <item h="1" sd="0" x="273"/>
        <item h="1" sd="0" x="428"/>
        <item h="1" sd="0" x="519"/>
        <item h="1" sd="0" m="1" x="1055"/>
        <item h="1" sd="0" x="396"/>
        <item h="1" x="751"/>
        <item h="1" sd="0" x="605"/>
        <item h="1" sd="0" x="402"/>
        <item h="1" sd="0" x="710"/>
        <item h="1" x="872"/>
        <item h="1" sd="0" x="201"/>
        <item h="1" sd="0" m="1" x="984"/>
        <item h="1" x="778"/>
        <item h="1" sd="0" x="160"/>
        <item h="1" sd="0" x="443"/>
        <item h="1" sd="0" m="1" x="1087"/>
        <item h="1" x="864"/>
        <item h="1" sd="0" m="1" x="1047"/>
        <item h="1" sd="0" m="1" x="942"/>
        <item h="1" x="746"/>
        <item h="1" x="823"/>
        <item h="1" sd="0" x="451"/>
        <item h="1" sd="0" x="538"/>
        <item h="1" sd="0" x="414"/>
        <item h="1" sd="0" x="413"/>
        <item h="1" sd="0" x="277"/>
        <item h="1" sd="0" x="467"/>
        <item h="1" sd="0" m="1" x="1041"/>
        <item h="1" sd="0" x="225"/>
        <item h="1" sd="0" m="1" x="914"/>
        <item h="1" sd="0" m="1" x="917"/>
        <item h="1" sd="0" x="522"/>
        <item h="1" x="814"/>
        <item h="1" sd="0" x="468"/>
        <item h="1" sd="0" x="539"/>
        <item h="1" x="800"/>
        <item h="1" sd="0" x="633"/>
        <item h="1" sd="0" m="1" x="928"/>
        <item h="1" sd="0" x="292"/>
        <item h="1" sd="0" x="15"/>
        <item h="1" sd="0" m="1" x="955"/>
        <item h="1" sd="0" m="1" x="970"/>
        <item h="1" sd="0" x="662"/>
        <item h="1" sd="0" x="0"/>
        <item h="1" sd="0" x="232"/>
        <item h="1" sd="0" x="679"/>
        <item h="1" sd="0" x="213"/>
        <item h="1" sd="0" m="1" x="1089"/>
        <item h="1" sd="0" x="316"/>
        <item h="1" x="865"/>
        <item h="1" x="749"/>
        <item h="1" sd="0" x="702"/>
        <item h="1" x="847"/>
        <item h="1" sd="0" x="513"/>
        <item h="1" sd="0" x="436"/>
        <item h="1" sd="0" x="449"/>
        <item h="1" sd="0" m="1" x="899"/>
        <item h="1" sd="0" x="291"/>
        <item h="1" x="738"/>
        <item h="1" sd="0" x="391"/>
        <item h="1" sd="0" x="333"/>
        <item h="1" x="789"/>
        <item h="1" x="742"/>
        <item sd="0" x="339"/>
        <item h="1" sd="0" x="275"/>
        <item h="1" sd="0" m="1" x="931"/>
        <item sd="0" x="174"/>
        <item h="1" sd="0" x="171"/>
        <item h="1" sd="0" x="233"/>
        <item h="1" sd="0" x="78"/>
        <item h="1" sd="0" m="1" x="990"/>
        <item h="1" sd="0" x="236"/>
        <item h="1" sd="0" x="58"/>
        <item h="1" sd="0" m="1" x="1058"/>
        <item h="1" sd="0" x="474"/>
        <item h="1" sd="0" x="511"/>
        <item h="1" sd="0" x="408"/>
        <item h="1" x="808"/>
        <item h="1" sd="0" x="587"/>
        <item h="1" sd="0" x="240"/>
        <item h="1" sd="0" m="1" x="924"/>
        <item h="1" sd="0" x="182"/>
        <item h="1" x="802"/>
        <item h="1" sd="0" x="307"/>
        <item h="1" sd="0" x="780"/>
        <item h="1" x="822"/>
        <item h="1" sd="0" x="648"/>
        <item h="1" x="775"/>
        <item h="1" sd="0" x="290"/>
        <item h="1" sd="0" m="1" x="1015"/>
        <item h="1" sd="0" m="1" x="1076"/>
        <item h="1" sd="0" x="636"/>
        <item h="1" sd="0" x="499"/>
        <item h="1" sd="0" x="447"/>
        <item h="1" sd="0" x="132"/>
        <item h="1" sd="0" x="56"/>
        <item h="1" sd="0" x="126"/>
        <item h="1" sd="0" x="22"/>
        <item h="1" sd="0" x="187"/>
        <item h="1" sd="0" m="1" x="905"/>
        <item h="1" sd="0" m="1" x="1107"/>
        <item h="1" sd="0" m="1" x="911"/>
        <item h="1" sd="0" x="11"/>
        <item h="1" sd="0" x="670"/>
        <item h="1" sd="0" x="353"/>
        <item h="1" sd="0" x="542"/>
        <item h="1" sd="0" m="1" x="995"/>
        <item h="1" sd="0" x="124"/>
        <item h="1" sd="0" x="646"/>
        <item h="1" sd="0" m="1" x="1137"/>
        <item h="1" sd="0" x="77"/>
        <item h="1" sd="0" m="1" x="1019"/>
        <item h="1" sd="0" x="435"/>
        <item h="1" sd="0" x="92"/>
        <item h="1" sd="0" x="35"/>
        <item h="1" sd="0" x="196"/>
        <item h="1" sd="0" m="1" x="1116"/>
        <item h="1" sd="0" x="1"/>
        <item h="1" sd="0" x="180"/>
        <item h="1" sd="0" x="430"/>
        <item h="1" sd="0" x="285"/>
        <item h="1" x="747"/>
        <item h="1" sd="0" x="581"/>
        <item h="1" sd="0" m="1" x="1036"/>
        <item h="1" sd="0" x="42"/>
        <item h="1" sd="0" x="469"/>
        <item h="1" sd="0" x="440"/>
        <item h="1" sd="0" m="1" x="1057"/>
        <item h="1" sd="0" m="1" x="1027"/>
        <item h="1" sd="0" m="1" x="1044"/>
        <item h="1" sd="0" m="1" x="978"/>
        <item h="1" sd="0" x="84"/>
        <item h="1" sd="0" x="106"/>
        <item h="1" sd="0" x="727"/>
        <item h="1" sd="0" m="1" x="890"/>
        <item h="1" sd="0" x="526"/>
        <item h="1" sd="0" x="592"/>
        <item h="1" sd="0" x="484"/>
        <item h="1" sd="0" x="336"/>
        <item h="1" sd="0" x="659"/>
        <item h="1" sd="0" x="669"/>
        <item h="1" sd="0" m="1" x="1050"/>
        <item h="1" sd="0" x="560"/>
        <item h="1" sd="0" x="714"/>
        <item sd="0" x="709"/>
        <item h="1" x="791"/>
        <item sd="0" x="599"/>
        <item h="1" sd="0" m="1" x="892"/>
        <item h="1" sd="0" m="1" x="887"/>
        <item h="1" sd="0" m="1" x="1037"/>
        <item h="1" sd="0" m="1" x="920"/>
        <item h="1" sd="0" x="515"/>
        <item h="1" sd="0" x="715"/>
        <item h="1" sd="0" x="677"/>
        <item h="1" x="810"/>
        <item h="1" sd="0" x="698"/>
        <item h="1" sd="0" m="1" x="1067"/>
        <item h="1" x="781"/>
        <item h="1" x="798"/>
        <item h="1" sd="0" m="1" x="921"/>
        <item h="1" sd="0" x="16"/>
        <item h="1" sd="0" m="1" x="1003"/>
        <item h="1" sd="0" x="407"/>
        <item h="1" sd="0" x="603"/>
        <item h="1" sd="0" m="1" x="1046"/>
        <item h="1" sd="0" m="1" x="960"/>
        <item h="1" sd="0" x="280"/>
        <item h="1" sd="0" x="104"/>
        <item h="1" sd="0" x="332"/>
        <item h="1" sd="0" m="1" x="983"/>
        <item h="1" sd="0" x="348"/>
        <item h="1" sd="0" x="23"/>
        <item sd="0" x="693"/>
        <item h="1" sd="0" m="1" x="937"/>
        <item h="1" sd="0" x="570"/>
        <item h="1" sd="0" x="362"/>
        <item h="1" sd="0" x="237"/>
        <item h="1" sd="0" x="394"/>
        <item h="1" sd="0" x="392"/>
        <item h="1" x="851"/>
        <item h="1" sd="0" x="459"/>
        <item h="1" sd="0" x="509"/>
        <item h="1" sd="0" x="421"/>
        <item h="1" x="849"/>
        <item h="1" sd="0" x="535"/>
        <item h="1" sd="0" x="488"/>
        <item h="1" sd="0" x="91"/>
        <item h="1" sd="0" x="627"/>
        <item h="1" sd="0" x="13"/>
        <item h="1" sd="0" x="175"/>
        <item h="1" sd="0" x="343"/>
        <item h="1" sd="0" x="500"/>
        <item h="1" sd="0" m="1" x="1127"/>
        <item h="1" sd="0" m="1" x="1102"/>
        <item h="1" x="840"/>
        <item h="1" sd="0" x="87"/>
        <item h="1" sd="0" x="501"/>
        <item h="1" sd="0" x="690"/>
        <item h="1" sd="0" x="450"/>
        <item h="1" sd="0" x="33"/>
        <item h="1" x="816"/>
        <item h="1" sd="0" x="19"/>
        <item h="1" sd="0" x="389"/>
        <item h="1" x="833"/>
        <item h="1" sd="0" m="1" x="894"/>
        <item h="1" sd="0" x="403"/>
        <item h="1" sd="0" x="20"/>
        <item h="1" sd="0" m="1" x="906"/>
        <item h="1" sd="0" x="584"/>
        <item h="1" sd="0" x="96"/>
        <item h="1" sd="0" x="555"/>
        <item h="1" sd="0" x="438"/>
        <item h="1" sd="0" m="1" x="933"/>
        <item h="1" sd="0" m="1" x="1119"/>
        <item h="1" sd="0" m="1" x="1096"/>
        <item h="1" sd="0" m="1" x="971"/>
        <item h="1" sd="0" x="588"/>
        <item h="1" sd="0" x="120"/>
        <item h="1" sd="0" x="590"/>
        <item h="1" sd="0" x="131"/>
        <item h="1" sd="0" x="119"/>
        <item h="1" sd="0" m="1" x="1048"/>
        <item h="1" sd="0" m="1" x="1013"/>
        <item h="1" sd="0" m="1" x="1039"/>
        <item h="1" sd="0" m="1" x="904"/>
        <item h="1" sd="0" m="1" x="1025"/>
        <item h="1" sd="0" x="228"/>
        <item h="1" sd="0" x="39"/>
        <item h="1" sd="0" x="619"/>
        <item h="1" sd="0" x="108"/>
        <item h="1" sd="0" x="24"/>
        <item h="1" x="729"/>
        <item h="1" sd="0" x="139"/>
        <item h="1" sd="0" x="393"/>
        <item h="1" sd="0" m="1" x="1106"/>
        <item h="1" sd="0" x="613"/>
        <item h="1" sd="0" x="17"/>
        <item h="1" sd="0" x="461"/>
        <item h="1" x="741"/>
        <item h="1" x="795"/>
        <item h="1" x="768"/>
        <item h="1" sd="0" x="441"/>
        <item h="1" sd="0" x="248"/>
        <item h="1" sd="0" x="48"/>
        <item h="1" sd="0" m="1" x="1021"/>
        <item h="1" sd="0" m="1" x="1081"/>
        <item h="1" x="876"/>
        <item h="1" sd="0" x="134"/>
        <item h="1" sd="0" x="596"/>
        <item h="1" sd="0" m="1" x="992"/>
        <item h="1" sd="0" x="69"/>
        <item h="1" x="527"/>
        <item h="1" x="829"/>
        <item h="1" sd="0" x="654"/>
        <item h="1" sd="0" m="1" x="1054"/>
        <item h="1" sd="0" x="34"/>
        <item h="1" sd="0" x="206"/>
        <item h="1" sd="0" m="1" x="1122"/>
        <item h="1" sd="0" m="1" x="998"/>
        <item h="1" sd="0" m="1" x="1016"/>
        <item h="1" sd="0" m="1" x="959"/>
        <item h="1" x="784"/>
        <item h="1" sd="0" x="268"/>
        <item h="1" sd="0" x="376"/>
        <item h="1" sd="0" x="331"/>
        <item h="1" sd="0" m="1" x="951"/>
        <item h="1" x="819"/>
        <item h="1" sd="0" x="360"/>
        <item h="1" sd="0" m="1" x="1097"/>
        <item h="1" sd="0" x="89"/>
        <item h="1" sd="0" x="355"/>
        <item sd="0" x="642"/>
        <item h="1" sd="0" m="1" x="997"/>
        <item h="1" sd="0" x="168"/>
        <item h="1" sd="0" m="1" x="895"/>
        <item h="1" sd="0" m="1" x="888"/>
        <item h="1" sd="0" x="473"/>
        <item h="1" x="838"/>
        <item h="1" x="836"/>
        <item h="1" sd="0" x="272"/>
        <item h="1" sd="0" x="523"/>
        <item h="1" sd="0" x="51"/>
        <item h="1" sd="0" x="190"/>
        <item h="1" sd="0" x="625"/>
        <item h="1" sd="0" x="50"/>
        <item h="1" x="817"/>
        <item h="1" x="866"/>
        <item h="1" sd="0" x="79"/>
        <item h="1" sd="0" x="32"/>
        <item h="1" sd="0" m="1" x="1084"/>
        <item h="1" sd="0" x="667"/>
        <item h="1" sd="0" x="188"/>
        <item h="1" x="785"/>
        <item h="1" x="764"/>
        <item h="1" sd="0" x="110"/>
        <item h="1" sd="0" m="1" x="1103"/>
        <item h="1" x="774"/>
        <item h="1" sd="0" m="1" x="1100"/>
        <item h="1" sd="0" m="1" x="1007"/>
        <item h="1" sd="0" m="1" x="953"/>
        <item h="1" sd="0" m="1" x="1002"/>
        <item h="1" sd="0" m="1" x="974"/>
        <item h="1" sd="0" x="226"/>
        <item h="1" sd="0" x="57"/>
        <item h="1" sd="0" m="1" x="1005"/>
        <item h="1" sd="0" x="530"/>
        <item h="1" sd="0" x="554"/>
        <item h="1" x="733"/>
        <item h="1" sd="0" x="340"/>
        <item h="1" sd="0" x="604"/>
        <item h="1" sd="0" x="265"/>
        <item h="1" sd="0" x="448"/>
        <item h="1" sd="0" x="628"/>
        <item h="1" m="1" x="881"/>
        <item h="1" sd="0" m="1" x="1042"/>
        <item h="1" sd="0" x="294"/>
        <item h="1" sd="0" m="1" x="1031"/>
        <item h="1" sd="0" x="585"/>
        <item h="1" sd="0" x="583"/>
        <item h="1" sd="0" x="62"/>
        <item h="1" sd="0" x="295"/>
        <item h="1" sd="0" x="3"/>
        <item h="1" sd="0" x="151"/>
        <item h="1" sd="0" x="415"/>
        <item h="1" sd="0" x="503"/>
        <item h="1" sd="0" x="210"/>
        <item h="1" x="854"/>
        <item h="1" sd="0" x="54"/>
        <item h="1" sd="0" m="1" x="1062"/>
        <item h="1" sd="0" m="1" x="1045"/>
        <item h="1" sd="0" x="387"/>
        <item h="1" sd="0" m="1" x="907"/>
        <item h="1" sd="0" x="323"/>
        <item h="1" sd="0" x="713"/>
        <item h="1" x="848"/>
        <item h="1" sd="0" x="678"/>
        <item h="1" sd="0" m="1" x="940"/>
        <item h="1" sd="0" x="75"/>
        <item h="1" sd="0" x="476"/>
        <item h="1" sd="0" m="1" x="882"/>
        <item h="1" sd="0" m="1" x="969"/>
        <item h="1" sd="0" x="186"/>
        <item h="1" x="863"/>
        <item h="1" sd="0" x="486"/>
        <item h="1" sd="0" x="674"/>
        <item h="1" sd="0" x="429"/>
        <item h="1" sd="0" x="361"/>
        <item h="1" sd="0" x="368"/>
        <item h="1" x="828"/>
        <item h="1" x="815"/>
        <item sd="0" x="721"/>
        <item sd="0" x="766"/>
        <item h="1" sd="0" x="327"/>
        <item h="1" sd="0" x="195"/>
        <item h="1" sd="0" x="687"/>
        <item h="1" x="773"/>
        <item h="1" sd="0" x="566"/>
        <item h="1" sd="0" m="1" x="1035"/>
        <item h="1" sd="0" m="1" x="1075"/>
        <item h="1" sd="0" x="123"/>
        <item h="1" sd="0" x="497"/>
        <item h="1" x="837"/>
        <item sd="0" x="719"/>
        <item h="1" sd="0" m="1" x="966"/>
        <item h="1" sd="0" x="194"/>
        <item h="1" sd="0" x="557"/>
        <item h="1" sd="0" x="663"/>
        <item h="1" sd="0" x="121"/>
        <item h="1" x="771"/>
        <item h="1" sd="0" x="53"/>
        <item h="1" x="844"/>
        <item h="1" sd="0" x="472"/>
        <item h="1" sd="0" x="549"/>
        <item h="1" sd="0" x="565"/>
        <item h="1" sd="0" m="1" x="1092"/>
        <item h="1" m="1" x="1017"/>
        <item h="1" sd="0" x="278"/>
        <item h="1" x="750"/>
        <item h="1" x="842"/>
        <item h="1" sd="0" x="212"/>
        <item h="1" sd="0" m="1" x="975"/>
        <item h="1" sd="0" m="1" x="1077"/>
        <item h="1" sd="0" m="1" x="1068"/>
        <item h="1" sd="0" x="631"/>
        <item h="1" x="869"/>
        <item h="1" x="859"/>
        <item h="1" sd="0" m="1" x="1135"/>
        <item h="1" sd="0" m="1" x="922"/>
        <item h="1" sd="0" x="675"/>
        <item h="1" sd="0" m="1" x="1129"/>
        <item h="1" sd="0" x="691"/>
        <item h="1" sd="0" x="117"/>
        <item h="1" sd="0" x="111"/>
        <item h="1" x="792"/>
        <item h="1" sd="0" x="671"/>
        <item h="1" sd="0" x="502"/>
        <item h="1" sd="0" x="417"/>
        <item h="1" sd="0" x="81"/>
        <item h="1" sd="0" x="7"/>
        <item h="1" sd="0" x="235"/>
        <item h="1" x="874"/>
        <item h="1" sd="0" x="434"/>
        <item h="1" sd="0" x="287"/>
        <item h="1" sd="0" m="1" x="1066"/>
        <item h="1" sd="0" m="1" x="1113"/>
        <item h="1" sd="0" x="491"/>
        <item h="1" sd="0" x="722"/>
        <item h="1" sd="0" x="2"/>
        <item h="1" sd="0" x="637"/>
        <item h="1" sd="0" m="1" x="1128"/>
        <item h="1" sd="0" m="1" x="988"/>
        <item h="1" sd="0" x="692"/>
        <item h="1" x="825"/>
        <item h="1" sd="0" x="536"/>
        <item h="1" x="841"/>
        <item h="1" x="813"/>
        <item h="1" sd="0" x="163"/>
        <item h="1" sd="0" x="431"/>
        <item h="1" sd="0" m="1" x="1060"/>
        <item h="1" sd="0" x="650"/>
        <item h="1" sd="0" x="680"/>
        <item h="1" sd="0" x="478"/>
        <item h="1" sd="0" x="602"/>
        <item h="1" x="839"/>
        <item h="1" sd="0" m="1" x="948"/>
        <item h="1" sd="0" x="445"/>
        <item h="1" sd="0" m="1" x="934"/>
        <item h="1" sd="0" m="1" x="1136"/>
        <item h="1" sd="0" m="1" x="901"/>
        <item h="1" sd="0" m="1" x="898"/>
        <item h="1" sd="0" x="130"/>
        <item h="1" sd="0" x="88"/>
        <item h="1" sd="0" m="1" x="1131"/>
        <item h="1" sd="0" x="204"/>
        <item h="1" sd="0" x="72"/>
        <item h="1" sd="0" x="73"/>
        <item h="1" sd="0" x="28"/>
        <item h="1" sd="0" x="47"/>
        <item h="1" sd="0" x="181"/>
        <item h="1" sd="0" x="26"/>
        <item h="1" sd="0" x="86"/>
        <item h="1" sd="0" x="230"/>
        <item h="1" x="821"/>
        <item h="1" sd="0" m="1" x="1004"/>
        <item h="1" sd="0" m="1" x="987"/>
        <item h="1" x="736"/>
        <item h="1" sd="0" m="1" x="10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3"/>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7"/>
        <item h="1" sd="0" x="359"/>
        <item h="1" sd="0" m="1" x="1126"/>
        <item h="1" sd="0" x="425"/>
        <item h="1" sd="0" x="269"/>
        <item h="1" sd="0" x="215"/>
        <item h="1" sd="0" x="349"/>
        <item h="1" x="845"/>
        <item h="1" sd="0" x="283"/>
        <item h="1" sd="0" x="185"/>
        <item h="1" sd="0" x="460"/>
        <item h="1" sd="0" x="220"/>
        <item h="1" x="803"/>
        <item h="1" sd="0" x="703"/>
        <item h="1" sd="0" x="598"/>
        <item h="1" sd="0" x="644"/>
        <item h="1" x="753"/>
        <item h="1" sd="0" x="624"/>
        <item h="1" sd="0" x="547"/>
        <item h="1" sd="0" m="1" x="1114"/>
        <item h="1" sd="0" m="1" x="893"/>
        <item h="1" sd="0" x="4"/>
        <item h="1" sd="0" x="377"/>
        <item h="1" x="804"/>
        <item h="1" sd="0" x="262"/>
        <item h="1" sd="0" x="454"/>
        <item h="1" sd="0" x="326"/>
        <item h="1" sd="0" x="173"/>
        <item h="1" sd="0" x="200"/>
        <item h="1" x="805"/>
        <item h="1" x="783"/>
        <item h="1" sd="0" m="1" x="932"/>
        <item h="1" sd="0" x="725"/>
        <item h="1" x="794"/>
        <item h="1" sd="0" x="495"/>
        <item h="1" x="867"/>
        <item h="1" sd="0" x="345"/>
        <item h="1" sd="0" x="717"/>
        <item h="1" sd="0" x="568"/>
        <item h="1" sd="0" x="640"/>
        <item h="1" sd="0" x="482"/>
        <item h="1" sd="0" x="726"/>
        <item h="1" sd="0" x="30"/>
        <item h="1" sd="0" m="1" x="1063"/>
        <item h="1" sd="0" x="242"/>
        <item h="1" sd="0" x="591"/>
        <item h="1" sd="0" x="645"/>
        <item h="1" sd="0" m="1" x="994"/>
        <item h="1" sd="0" m="1" x="902"/>
        <item h="1" sd="0" x="694"/>
        <item h="1" sd="0" x="470"/>
        <item h="1" x="846"/>
        <item h="1" x="870"/>
        <item h="1" sd="0" x="243"/>
        <item h="1" sd="0" m="1" x="1108"/>
        <item h="1" sd="0" x="622"/>
        <item h="1" sd="0" x="398"/>
        <item h="1" sd="0" m="1" x="941"/>
        <item h="1" sd="0" m="1" x="1111"/>
        <item h="1" sd="0" m="1" x="1011"/>
        <item h="1" sd="0" x="551"/>
        <item h="1" m="1" x="878"/>
        <item h="1" sd="0" x="303"/>
        <item h="1" sd="0" x="532"/>
        <item h="1" sd="0" x="37"/>
        <item h="1" sd="0" x="357"/>
        <item h="1" x="820"/>
        <item h="1" sd="0" x="487"/>
        <item h="1" sd="0" x="658"/>
        <item h="1" sd="0" x="686"/>
        <item h="1" sd="0" x="512"/>
        <item h="1" x="779"/>
        <item h="1" sd="0" m="1" x="1006"/>
        <item h="1" sd="0" m="1" x="1056"/>
        <item h="1" x="824"/>
        <item h="1" sd="0" x="115"/>
        <item h="1" sd="0" m="1" x="1105"/>
        <item h="1" sd="0" m="1" x="913"/>
        <item h="1" sd="0" x="324"/>
        <item sd="0" x="518"/>
        <item h="1" sd="0" m="1" x="976"/>
        <item h="1" sd="0" x="128"/>
        <item h="1" sd="0" x="520"/>
        <item h="1" sd="0" m="1" x="1112"/>
        <item h="1" sd="0" m="1" x="1088"/>
        <item h="1" sd="0" x="255"/>
        <item h="1" sd="0" x="199"/>
        <item h="1" sd="0" x="329"/>
        <item h="1" sd="0" x="297"/>
        <item h="1" sd="0" x="310"/>
        <item h="1" x="740"/>
        <item h="1" sd="0" x="83"/>
        <item h="1" sd="0" m="1" x="1012"/>
        <item h="1" sd="0" x="600"/>
        <item h="1" sd="0" m="1" x="896"/>
        <item h="1" sd="0" x="80"/>
        <item h="1" sd="0" m="1" x="965"/>
        <item h="1" sd="0" m="1" x="1101"/>
        <item h="1" sd="0" x="97"/>
        <item h="1" sd="0" x="564"/>
        <item h="1" sd="0" x="289"/>
        <item h="1" sd="0" m="1" x="1051"/>
        <item h="1" sd="0" x="116"/>
        <item h="1" sd="0" x="209"/>
        <item h="1" sd="0" x="452"/>
        <item h="1" sd="0" x="684"/>
        <item h="1" sd="0" x="198"/>
        <item h="1" sd="0" x="401"/>
        <item h="1" sd="0" x="656"/>
        <item h="1" sd="0" x="150"/>
        <item h="1" sd="0" x="136"/>
        <item h="1" sd="0" m="1" x="993"/>
        <item h="1" sd="0" x="676"/>
        <item h="1" sd="0" m="1" x="926"/>
        <item h="1" sd="0" x="109"/>
        <item h="1" sd="0" x="397"/>
        <item sd="0" x="664"/>
        <item h="1" sd="0" x="498"/>
        <item h="1" sd="0" x="706"/>
        <item h="1" sd="0" x="649"/>
        <item h="1" sd="0" x="514"/>
        <item h="1" sd="0" x="558"/>
        <item h="1" sd="0" x="524"/>
        <item h="1" sd="0" m="1" x="972"/>
        <item h="1" x="856"/>
        <item h="1" x="834"/>
        <item h="1" sd="0" x="660"/>
        <item h="1" sd="0" m="1" x="1072"/>
        <item h="1" x="334"/>
        <item sd="0" x="757"/>
        <item h="1" sd="0" x="728"/>
        <item h="1" sd="0" x="284"/>
        <item h="1" sd="0" x="296"/>
        <item h="1" sd="0" x="211"/>
        <item h="1" sd="0" x="582"/>
        <item h="1" sd="0" x="45"/>
        <item h="1" sd="0" m="1" x="1052"/>
        <item h="1" x="855"/>
        <item h="1" sd="0" m="1" x="1043"/>
        <item h="1" sd="0" x="507"/>
        <item h="1" sd="0" x="155"/>
        <item h="1" sd="0" m="1" x="1073"/>
        <item h="1" sd="0" x="61"/>
        <item h="1" sd="0" x="129"/>
        <item h="1" sd="0" x="105"/>
        <item h="1" sd="0" x="614"/>
        <item sd="0" x="716"/>
        <item h="1" sd="0" m="1" x="919"/>
        <item h="1" sd="0" x="157"/>
        <item h="1" sd="0" x="14"/>
        <item h="1" sd="0" x="43"/>
        <item h="1" sd="0" x="250"/>
        <item h="1" sd="0" x="238"/>
        <item h="1" sd="0" x="103"/>
        <item h="1" sd="0" x="385"/>
        <item h="1" sd="0" x="70"/>
        <item h="1" sd="0" x="299"/>
        <item h="1" sd="0" x="127"/>
        <item h="1" sd="0" m="1" x="889"/>
        <item h="1" sd="0" x="193"/>
        <item h="1" x="826"/>
        <item h="1" sd="0" x="147"/>
        <item h="1" sd="0" m="1" x="1008"/>
        <item h="1" sd="0" x="548"/>
        <item h="1" sd="0" m="1" x="1028"/>
        <item h="1" sd="0" x="610"/>
        <item h="1" sd="0" x="405"/>
        <item sd="0" x="748"/>
        <item h="1" sd="0" m="1" x="963"/>
        <item h="1" m="1" x="945"/>
        <item h="1" x="594"/>
        <item h="1" sd="0" x="99"/>
        <item h="1" sd="0" x="344"/>
        <item h="1" sd="0" x="541"/>
        <item h="1" sd="0" x="689"/>
        <item h="1" m="1" x="880"/>
        <item h="1" sd="0" x="612"/>
        <item h="1" sd="0" x="221"/>
        <item h="1" sd="0" x="607"/>
        <item h="1" sd="0" m="1" x="1125"/>
        <item h="1" sd="0" m="1" x="1130"/>
        <item h="1" sd="0" x="271"/>
        <item h="1" sd="0" m="1" x="1038"/>
        <item h="1" sd="0" x="166"/>
        <item h="1" sd="0" x="286"/>
        <item sd="0" x="611"/>
        <item h="1" sd="0" x="531"/>
        <item h="1" sd="0" x="621"/>
        <item h="1" sd="0" x="304"/>
        <item h="1" sd="0" m="1" x="1001"/>
        <item h="1" sd="0" x="458"/>
        <item h="1" sd="0" x="439"/>
        <item h="1" sd="0" x="543"/>
        <item h="1" sd="0" x="609"/>
        <item h="1" sd="0" x="138"/>
        <item h="1" sd="0" x="41"/>
        <item h="1" sd="0" x="229"/>
        <item h="1" sd="0" x="420"/>
        <item h="1" sd="0" m="1" x="1059"/>
        <item h="1" sd="0" x="617"/>
        <item h="1" sd="0" x="71"/>
        <item h="1" sd="0" x="64"/>
        <item h="1" sd="0" x="492"/>
        <item h="1" sd="0" m="1" x="985"/>
        <item h="1" sd="0" m="1" x="979"/>
        <item h="1" x="868"/>
        <item h="1" x="731"/>
        <item h="1" sd="0" x="432"/>
        <item h="1" x="745"/>
        <item h="1" sd="0" x="540"/>
        <item h="1" sd="0" x="455"/>
        <item h="1" sd="0" x="44"/>
        <item h="1" sd="0" x="114"/>
        <item h="1" sd="0" x="52"/>
        <item h="1" sd="0" x="142"/>
        <item h="1" sd="0" x="579"/>
        <item h="1" sd="0" x="82"/>
        <item h="1" sd="0" x="245"/>
        <item h="1" sd="0" x="457"/>
        <item h="1" sd="0" x="314"/>
        <item h="1" sd="0" m="1" x="1098"/>
        <item h="1" sd="0" x="373"/>
        <item h="1" sd="0" m="1" x="1069"/>
        <item h="1" x="767"/>
        <item h="1" sd="0" x="720"/>
        <item h="1" sd="0" x="418"/>
        <item h="1" sd="0" x="308"/>
        <item h="1" sd="0" m="1" x="1029"/>
        <item h="1" sd="0" m="1" x="1095"/>
        <item h="1" sd="0" x="122"/>
        <item h="1" sd="0" x="118"/>
        <item h="1" sd="0" x="661"/>
        <item h="1" sd="0" m="1" x="1049"/>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4"/>
        <item h="1" sd="0" x="652"/>
        <item h="1" sd="0" x="647"/>
        <item h="1" sd="0" x="608"/>
        <item h="1" x="857"/>
        <item h="1" sd="0" x="328"/>
        <item h="1" sd="0" x="350"/>
        <item h="1" sd="0" x="254"/>
        <item h="1" sd="0" x="320"/>
        <item h="1" sd="0" x="620"/>
        <item h="1" x="818"/>
        <item h="1" sd="0" x="241"/>
        <item h="1" sd="0" x="158"/>
        <item h="1" sd="0" m="1" x="1026"/>
        <item h="1" sd="0" x="475"/>
        <item h="1" x="782"/>
        <item h="1" sd="0" x="416"/>
        <item h="1" sd="0" m="1" x="991"/>
        <item h="1" sd="0" m="1" x="1082"/>
        <item h="1" sd="0" m="1" x="897"/>
        <item h="1" sd="0" x="529"/>
        <item h="1" sd="0" m="1" x="885"/>
        <item h="1" sd="0" x="657"/>
        <item h="1" x="739"/>
        <item h="1" sd="0" m="1" x="949"/>
        <item h="1" sd="0" x="143"/>
        <item h="1" sd="0" m="1" x="884"/>
        <item h="1" sd="0" m="1" x="1086"/>
        <item h="1" sd="0" x="276"/>
        <item h="1" sd="0" x="298"/>
        <item h="1" sd="0" x="424"/>
        <item h="1" sd="0" x="696"/>
        <item h="1" sd="0" x="346"/>
        <item h="1" sd="0" x="485"/>
        <item h="1" sd="0" x="306"/>
        <item h="1" sd="0" x="561"/>
        <item h="1" sd="0" m="1" x="1110"/>
        <item h="1" sd="0" x="321"/>
        <item h="1" sd="0" x="313"/>
        <item h="1" sd="0" x="49"/>
        <item h="1" sd="0" x="384"/>
        <item h="1" x="835"/>
        <item h="1" sd="0" x="315"/>
        <item h="1" sd="0" x="466"/>
        <item h="1" sd="0" x="59"/>
        <item h="1" sd="0" x="183"/>
        <item h="1" sd="0" x="707"/>
        <item h="1" sd="0" x="330"/>
        <item h="1" sd="0" x="573"/>
        <item h="1" sd="0" x="274"/>
        <item h="1" sd="0" x="730"/>
        <item h="1" sd="0" m="1" x="879"/>
        <item h="1" sd="0" x="638"/>
        <item h="1" sd="0" x="504"/>
        <item h="1" sd="0" x="311"/>
        <item h="1" sd="0" x="249"/>
        <item h="1" sd="0" m="1" x="927"/>
        <item h="1" sd="0" m="1" x="1030"/>
        <item h="1" sd="0" x="578"/>
        <item h="1" sd="0" m="1" x="1132"/>
        <item h="1" x="860"/>
        <item h="1" sd="0" x="552"/>
        <item h="1" sd="0" m="1" x="986"/>
        <item h="1" sd="0" m="1" x="968"/>
        <item h="1" sd="0" m="1" x="967"/>
        <item h="1" sd="0" x="382"/>
        <item h="1" sd="0" x="90"/>
        <item h="1" sd="0" x="390"/>
        <item h="1" sd="0" x="202"/>
        <item h="1" sd="0" x="67"/>
        <item h="1" sd="0" m="1" x="1061"/>
        <item h="1" sd="0" x="701"/>
        <item h="1" sd="0" x="65"/>
        <item h="1" sd="0" x="247"/>
        <item h="1" sd="0" m="1" x="938"/>
        <item h="1" sd="0" x="712"/>
        <item h="1" sd="0" x="216"/>
        <item h="1" sd="0" m="1" x="950"/>
        <item h="1" sd="0" x="141"/>
        <item h="1" sd="0" x="177"/>
        <item h="1" sd="0" x="305"/>
        <item h="1" sd="0" m="1" x="946"/>
        <item h="1" sd="0" x="426"/>
        <item h="1" sd="0" x="404"/>
        <item sd="0" x="655"/>
        <item h="1" x="737"/>
        <item h="1" sd="0" x="400"/>
        <item h="1" sd="0" x="347"/>
        <item h="1" sd="0" m="1" x="1124"/>
        <item h="1" sd="0" m="1" x="1010"/>
        <item h="1" sd="0" x="293"/>
        <item h="1" sd="0" x="148"/>
        <item h="1" sd="0" x="354"/>
        <item h="1" x="787"/>
        <item h="1" sd="0" m="1" x="1064"/>
        <item h="1" sd="0" x="27"/>
        <item h="1" sd="0" m="1" x="1074"/>
        <item h="1" sd="0" x="705"/>
        <item h="1" sd="0" x="68"/>
        <item h="1" sd="0" x="6"/>
        <item h="1" sd="0" x="263"/>
        <item h="1" sd="0" x="154"/>
        <item h="1" x="827"/>
        <item h="1" x="763"/>
        <item h="1" x="811"/>
        <item h="1" sd="0" x="493"/>
        <item h="1" sd="0" x="494"/>
        <item sd="0" x="744"/>
        <item h="1" sd="0" x="164"/>
        <item h="1" sd="0" x="172"/>
        <item h="1" x="788"/>
        <item h="1" sd="0" x="601"/>
        <item h="1" sd="0" x="205"/>
        <item h="1" sd="0" x="351"/>
        <item h="1" sd="0" x="480"/>
        <item h="1" sd="0" m="1" x="952"/>
        <item h="1" sd="0" x="586"/>
        <item h="1" sd="0" x="412"/>
        <item h="1" sd="0" x="516"/>
        <item h="1" x="831"/>
        <item h="1" sd="0" x="29"/>
        <item h="1" sd="0" m="1" x="1118"/>
        <item h="1" sd="0" x="9"/>
        <item h="1" x="761"/>
        <item h="1" sd="0" x="335"/>
        <item h="1" sd="0" m="1" x="1014"/>
        <item h="1" sd="0" m="1" x="1040"/>
        <item h="1" sd="0" m="1" x="981"/>
        <item h="1" sd="0" x="234"/>
        <item h="1" sd="0" x="162"/>
        <item h="1" sd="0" x="410"/>
        <item h="1" sd="0" m="1" x="954"/>
        <item h="1" sd="0" x="629"/>
        <item h="1" sd="0" m="1" x="1085"/>
        <item h="1" sd="0" m="1" x="1115"/>
        <item h="1" sd="0" x="477"/>
        <item h="1" sd="0" x="544"/>
        <item h="1" sd="0" x="546"/>
        <item h="1" sd="0" m="1" x="939"/>
        <item h="1" sd="0" x="615"/>
        <item h="1" sd="0" x="682"/>
        <item h="1" sd="0" m="1" x="1099"/>
        <item h="1" sd="0" x="300"/>
        <item h="1" sd="0" x="167"/>
        <item h="1" sd="0" x="76"/>
        <item h="1" sd="0" x="444"/>
        <item h="1" sd="0" m="1" x="1078"/>
        <item h="1" sd="0" x="342"/>
        <item sd="0" x="734"/>
        <item h="1" m="1" x="886"/>
        <item h="1" sd="0" x="341"/>
        <item h="1" x="769"/>
        <item h="1" sd="0" m="1" x="915"/>
        <item h="1" sd="0" m="1" x="977"/>
        <item h="1" sd="0" x="618"/>
        <item h="1" sd="0" m="1" x="1053"/>
        <item h="1" sd="0" m="1" x="1032"/>
        <item h="1" sd="0" x="380"/>
        <item h="1" m="1" x="883"/>
        <item h="1" sd="0" x="433"/>
        <item h="1" sd="0" m="1" x="1071"/>
        <item h="1" sd="0" x="113"/>
        <item h="1" x="770"/>
        <item h="1" sd="0" x="559"/>
        <item h="1" sd="0" x="251"/>
        <item h="1" sd="0" x="176"/>
        <item h="1" sd="0" x="446"/>
        <item h="1" sd="0" x="372"/>
        <item h="1" sd="0" x="246"/>
        <item h="1" x="732"/>
        <item h="1" sd="0" m="1" x="903"/>
        <item h="1" sd="0" x="257"/>
        <item h="1" sd="0" x="95"/>
        <item h="1" x="809"/>
        <item h="1" x="772"/>
        <item sd="0" x="338"/>
        <item h="1" sd="0" x="36"/>
        <item h="1" sd="0" m="1" x="956"/>
        <item h="1" sd="0" x="381"/>
        <item h="1" sd="0" x="21"/>
        <item t="default" sd="0"/>
      </items>
    </pivotField>
    <pivotField axis="axisPage" showAll="0">
      <items count="1071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3"/>
        <item x="10160"/>
        <item x="10161"/>
        <item x="10162"/>
        <item x="10163"/>
        <item x="10177"/>
        <item x="10178"/>
        <item x="10179"/>
        <item x="10164"/>
        <item x="10181"/>
        <item x="10182"/>
        <item x="10183"/>
        <item x="10184"/>
        <item x="10274"/>
        <item x="10275"/>
        <item x="10284"/>
        <item x="10277"/>
        <item x="10285"/>
        <item x="10286"/>
        <item x="10185"/>
        <item x="10186"/>
        <item x="10273"/>
        <item x="10276"/>
        <item x="10150"/>
        <item x="10180"/>
        <item x="10188"/>
        <item x="10189"/>
        <item x="10190"/>
        <item x="10191"/>
        <item x="10192"/>
        <item x="10278"/>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9"/>
        <item x="10224"/>
        <item x="10226"/>
        <item x="10288"/>
        <item x="10225"/>
        <item x="10227"/>
        <item x="10228"/>
        <item x="10229"/>
        <item x="10230"/>
        <item x="10231"/>
        <item x="10289"/>
        <item x="10287"/>
        <item x="10233"/>
        <item x="10234"/>
        <item x="10235"/>
        <item x="10236"/>
        <item x="10237"/>
        <item x="10238"/>
        <item x="10241"/>
        <item x="10242"/>
        <item x="10243"/>
        <item x="10244"/>
        <item x="10239"/>
        <item x="10290"/>
        <item x="10291"/>
        <item x="10293"/>
        <item x="10294"/>
        <item x="10245"/>
        <item x="10295"/>
        <item x="10296"/>
        <item x="10246"/>
        <item x="10247"/>
        <item x="10248"/>
        <item x="10251"/>
        <item x="10252"/>
        <item x="10253"/>
        <item x="10254"/>
        <item x="10255"/>
        <item x="10232"/>
        <item x="10257"/>
        <item x="10258"/>
        <item x="10259"/>
        <item x="10260"/>
        <item x="10261"/>
        <item x="10262"/>
        <item x="10263"/>
        <item x="10264"/>
        <item x="10280"/>
        <item x="10281"/>
        <item x="10265"/>
        <item x="10266"/>
        <item x="10268"/>
        <item x="10269"/>
        <item x="10270"/>
        <item x="10297"/>
        <item x="10309"/>
        <item x="10310"/>
        <item x="10311"/>
        <item x="10312"/>
        <item x="10314"/>
        <item x="10315"/>
        <item x="10298"/>
        <item x="10300"/>
        <item x="10316"/>
        <item x="10317"/>
        <item x="10318"/>
        <item x="10319"/>
        <item x="10320"/>
        <item x="10321"/>
        <item x="10322"/>
        <item x="10323"/>
        <item x="10324"/>
        <item x="10299"/>
        <item x="10301"/>
        <item x="10302"/>
        <item x="10313"/>
        <item x="10325"/>
        <item x="10326"/>
        <item x="10328"/>
        <item x="10331"/>
        <item x="10332"/>
        <item x="10303"/>
        <item x="10304"/>
        <item x="10305"/>
        <item x="10306"/>
        <item x="10327"/>
        <item x="10330"/>
        <item x="10333"/>
        <item x="10334"/>
        <item x="10335"/>
        <item x="10337"/>
        <item x="10338"/>
        <item x="10341"/>
        <item x="10342"/>
        <item x="10343"/>
        <item x="10344"/>
        <item x="10345"/>
        <item x="10349"/>
        <item x="10350"/>
        <item x="10351"/>
        <item x="10353"/>
        <item x="10479"/>
        <item x="10346"/>
        <item x="10347"/>
        <item x="10348"/>
        <item x="10352"/>
        <item x="10354"/>
        <item x="10339"/>
        <item x="10340"/>
        <item x="10481"/>
        <item x="10355"/>
        <item x="10357"/>
        <item x="10358"/>
        <item x="10475"/>
        <item x="10282"/>
        <item x="10359"/>
        <item x="10474"/>
        <item x="10216"/>
        <item x="10249"/>
        <item x="10256"/>
        <item x="10307"/>
        <item x="10308"/>
        <item x="10329"/>
        <item x="10356"/>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6"/>
        <item x="10387"/>
        <item x="10388"/>
        <item x="10389"/>
        <item x="10390"/>
        <item x="10476"/>
        <item x="10477"/>
        <item x="10482"/>
        <item x="10240"/>
        <item x="10385"/>
        <item x="10391"/>
        <item x="10392"/>
        <item x="10393"/>
        <item x="10394"/>
        <item x="10395"/>
        <item x="10396"/>
        <item x="10397"/>
        <item x="10398"/>
        <item x="10399"/>
        <item x="10478"/>
        <item x="10483"/>
        <item x="10250"/>
        <item x="10271"/>
        <item x="10272"/>
        <item x="10400"/>
        <item x="10401"/>
        <item x="10402"/>
        <item x="10404"/>
        <item x="10405"/>
        <item x="10406"/>
        <item x="10407"/>
        <item x="10408"/>
        <item x="10409"/>
        <item x="10410"/>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9"/>
        <item x="10440"/>
        <item x="10441"/>
        <item x="10484"/>
        <item x="10485"/>
        <item x="10487"/>
        <item x="10438"/>
        <item x="10488"/>
        <item x="10403"/>
        <item x="10411"/>
        <item x="10442"/>
        <item x="10443"/>
        <item x="10444"/>
        <item x="10445"/>
        <item x="10446"/>
        <item x="10447"/>
        <item x="10448"/>
        <item x="10449"/>
        <item x="10450"/>
        <item x="10451"/>
        <item x="10452"/>
        <item x="10453"/>
        <item x="10454"/>
        <item x="10455"/>
        <item x="10456"/>
        <item x="10457"/>
        <item x="10458"/>
        <item x="10459"/>
        <item x="10460"/>
        <item x="10461"/>
        <item x="10462"/>
        <item x="10463"/>
        <item x="10489"/>
        <item x="10464"/>
        <item x="10465"/>
        <item x="10466"/>
        <item x="10467"/>
        <item x="10468"/>
        <item x="10469"/>
        <item x="10470"/>
        <item x="10471"/>
        <item x="10472"/>
        <item x="10473"/>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5"/>
        <item x="10527"/>
        <item x="10528"/>
        <item x="10529"/>
        <item x="10530"/>
        <item x="10531"/>
        <item x="10532"/>
        <item x="10533"/>
        <item x="10534"/>
        <item x="10535"/>
        <item x="10536"/>
        <item x="10537"/>
        <item x="10540"/>
        <item x="10541"/>
        <item x="10542"/>
        <item x="10543"/>
        <item x="10545"/>
        <item x="10546"/>
        <item x="10547"/>
        <item x="10548"/>
        <item x="10549"/>
        <item x="10550"/>
        <item x="10551"/>
        <item x="10552"/>
        <item x="10553"/>
        <item x="10676"/>
        <item x="10677"/>
        <item x="10678"/>
        <item x="10692"/>
        <item x="10693"/>
        <item x="10123"/>
        <item x="10147"/>
        <item x="10292"/>
        <item x="10480"/>
        <item x="10538"/>
        <item x="10539"/>
        <item x="10544"/>
        <item x="10554"/>
        <item x="10555"/>
        <item x="10556"/>
        <item x="10557"/>
        <item x="10558"/>
        <item x="10559"/>
        <item x="10560"/>
        <item x="10561"/>
        <item x="10562"/>
        <item x="10563"/>
        <item x="10564"/>
        <item x="10565"/>
        <item x="10566"/>
        <item x="10680"/>
        <item x="10694"/>
        <item x="10695"/>
        <item x="10567"/>
        <item x="10569"/>
        <item x="10570"/>
        <item x="10571"/>
        <item x="10572"/>
        <item x="10573"/>
        <item x="10574"/>
        <item x="10575"/>
        <item x="10578"/>
        <item x="10580"/>
        <item x="10579"/>
        <item x="10581"/>
        <item x="10582"/>
        <item x="10583"/>
        <item x="10584"/>
        <item x="10585"/>
        <item x="10336"/>
        <item x="10587"/>
        <item x="10681"/>
        <item x="10682"/>
        <item x="10586"/>
        <item x="10588"/>
        <item x="10589"/>
        <item x="10590"/>
        <item x="10591"/>
        <item x="10592"/>
        <item x="10593"/>
        <item x="10594"/>
        <item x="10595"/>
        <item x="10596"/>
        <item x="10597"/>
        <item x="10696"/>
        <item x="10697"/>
        <item x="10698"/>
        <item x="10699"/>
        <item x="10683"/>
        <item x="10700"/>
        <item x="10524"/>
        <item x="10674"/>
        <item x="10675"/>
        <item x="10679"/>
        <item x="10486"/>
        <item x="10267"/>
        <item x="10598"/>
        <item x="10599"/>
        <item x="10600"/>
        <item x="10601"/>
        <item x="10602"/>
        <item x="10603"/>
        <item x="10604"/>
        <item x="10605"/>
        <item x="10606"/>
        <item x="10607"/>
        <item x="10608"/>
        <item x="10609"/>
        <item x="10610"/>
        <item x="10568"/>
        <item x="10576"/>
        <item x="10577"/>
        <item x="10619"/>
        <item x="10612"/>
        <item x="10613"/>
        <item x="10614"/>
        <item x="10615"/>
        <item x="10616"/>
        <item x="10617"/>
        <item x="10684"/>
        <item x="10701"/>
        <item x="10702"/>
        <item x="10618"/>
        <item x="10620"/>
        <item x="10621"/>
        <item x="10622"/>
        <item x="10623"/>
        <item x="10624"/>
        <item x="10526"/>
        <item x="10611"/>
        <item x="10625"/>
        <item x="10626"/>
        <item x="10627"/>
        <item x="10628"/>
        <item x="10629"/>
        <item x="10630"/>
        <item x="10631"/>
        <item x="10632"/>
        <item x="10633"/>
        <item x="10634"/>
        <item x="10635"/>
        <item x="10636"/>
        <item x="10637"/>
        <item x="10638"/>
        <item x="10639"/>
        <item x="10641"/>
        <item x="10642"/>
        <item x="10643"/>
        <item x="10644"/>
        <item x="10645"/>
        <item x="10685"/>
        <item x="10686"/>
        <item x="10687"/>
        <item x="10688"/>
        <item x="10703"/>
        <item x="10704"/>
        <item x="10640"/>
        <item x="10646"/>
        <item x="10647"/>
        <item x="10648"/>
        <item x="10649"/>
        <item x="10650"/>
        <item x="10651"/>
        <item x="10652"/>
        <item x="10653"/>
        <item x="10654"/>
        <item x="10655"/>
        <item x="10656"/>
        <item x="10657"/>
        <item x="10658"/>
        <item x="10659"/>
        <item x="10660"/>
        <item x="10661"/>
        <item x="10689"/>
        <item x="10705"/>
        <item x="10706"/>
        <item x="10691"/>
        <item x="10707"/>
        <item x="10708"/>
        <item x="10662"/>
        <item x="10663"/>
        <item x="10664"/>
        <item x="10665"/>
        <item x="10666"/>
        <item x="10667"/>
        <item x="10668"/>
        <item x="10669"/>
        <item x="10670"/>
        <item x="10671"/>
        <item x="10672"/>
        <item x="10673"/>
        <item x="10690"/>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8"/>
    </i>
    <i>
      <x v="567"/>
    </i>
    <i>
      <x v="568"/>
    </i>
    <i>
      <x v="579"/>
    </i>
    <i>
      <x v="694"/>
    </i>
    <i>
      <x v="700"/>
    </i>
    <i>
      <x v="780"/>
    </i>
    <i>
      <x v="817"/>
    </i>
    <i>
      <x v="830"/>
    </i>
    <i>
      <x v="847"/>
    </i>
    <i>
      <x v="868"/>
    </i>
    <i>
      <x v="886"/>
    </i>
    <i>
      <x v="1042"/>
    </i>
    <i>
      <x v="1065"/>
    </i>
    <i>
      <x v="1106"/>
    </i>
    <i>
      <x v="11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436">
      <pivotArea type="all" dataOnly="0" outline="0" fieldPosition="0"/>
    </format>
    <format dxfId="435">
      <pivotArea outline="0" collapsedLevelsAreSubtotals="1" fieldPosition="0"/>
    </format>
    <format dxfId="434">
      <pivotArea dataOnly="0" labelOnly="1" outline="0" fieldPosition="0">
        <references count="1">
          <reference field="4294967294" count="3">
            <x v="0"/>
            <x v="1"/>
            <x v="2"/>
          </reference>
        </references>
      </pivotArea>
    </format>
    <format dxfId="433">
      <pivotArea type="all" dataOnly="0" outline="0" fieldPosition="0"/>
    </format>
    <format dxfId="432">
      <pivotArea outline="0" collapsedLevelsAreSubtotals="1" fieldPosition="0"/>
    </format>
    <format dxfId="431">
      <pivotArea field="1" type="button" dataOnly="0" labelOnly="1" outline="0" axis="axisRow" fieldPosition="1"/>
    </format>
    <format dxfId="43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8">
      <pivotArea dataOnly="0" labelOnly="1" grandRow="1" outline="0" fieldPosition="0"/>
    </format>
    <format dxfId="427">
      <pivotArea dataOnly="0" labelOnly="1" outline="0" fieldPosition="0">
        <references count="1">
          <reference field="4294967294" count="3">
            <x v="0"/>
            <x v="1"/>
            <x v="2"/>
          </reference>
        </references>
      </pivotArea>
    </format>
    <format dxfId="426">
      <pivotArea type="all" dataOnly="0" outline="0" fieldPosition="0"/>
    </format>
    <format dxfId="425">
      <pivotArea outline="0" collapsedLevelsAreSubtotals="1" fieldPosition="0"/>
    </format>
    <format dxfId="424">
      <pivotArea field="1" type="button" dataOnly="0" labelOnly="1" outline="0" axis="axisRow" fieldPosition="1"/>
    </format>
    <format dxfId="4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1">
      <pivotArea dataOnly="0" labelOnly="1" grandRow="1" outline="0" fieldPosition="0"/>
    </format>
    <format dxfId="420">
      <pivotArea dataOnly="0" labelOnly="1" outline="0" fieldPosition="0">
        <references count="1">
          <reference field="4294967294" count="3">
            <x v="0"/>
            <x v="1"/>
            <x v="2"/>
          </reference>
        </references>
      </pivotArea>
    </format>
    <format dxfId="419">
      <pivotArea type="all" dataOnly="0" outline="0" fieldPosition="0"/>
    </format>
    <format dxfId="418">
      <pivotArea outline="0" collapsedLevelsAreSubtotals="1" fieldPosition="0"/>
    </format>
    <format dxfId="417">
      <pivotArea field="1" type="button" dataOnly="0" labelOnly="1" outline="0" axis="axisRow" fieldPosition="1"/>
    </format>
    <format dxfId="4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4">
      <pivotArea dataOnly="0" labelOnly="1" grandRow="1" outline="0" fieldPosition="0"/>
    </format>
    <format dxfId="413">
      <pivotArea dataOnly="0" labelOnly="1" outline="0" fieldPosition="0">
        <references count="1">
          <reference field="4294967294" count="3">
            <x v="0"/>
            <x v="1"/>
            <x v="2"/>
          </reference>
        </references>
      </pivotArea>
    </format>
    <format dxfId="412">
      <pivotArea dataOnly="0" labelOnly="1" outline="0" fieldPosition="0">
        <references count="1">
          <reference field="4294967294" count="1">
            <x v="2"/>
          </reference>
        </references>
      </pivotArea>
    </format>
    <format dxfId="411">
      <pivotArea dataOnly="0" labelOnly="1" outline="0" fieldPosition="0">
        <references count="1">
          <reference field="4294967294" count="1">
            <x v="2"/>
          </reference>
        </references>
      </pivotArea>
    </format>
    <format dxfId="410">
      <pivotArea dataOnly="0" labelOnly="1" outline="0" fieldPosition="0">
        <references count="1">
          <reference field="4294967294" count="2">
            <x v="0"/>
            <x v="1"/>
          </reference>
        </references>
      </pivotArea>
    </format>
    <format dxfId="409">
      <pivotArea dataOnly="0" labelOnly="1" outline="0" fieldPosition="0">
        <references count="1">
          <reference field="4294967294" count="2">
            <x v="0"/>
            <x v="1"/>
          </reference>
        </references>
      </pivotArea>
    </format>
    <format dxfId="408">
      <pivotArea dataOnly="0" labelOnly="1" outline="0" fieldPosition="0">
        <references count="1">
          <reference field="4294967294" count="2">
            <x v="0"/>
            <x v="1"/>
          </reference>
        </references>
      </pivotArea>
    </format>
    <format dxfId="407">
      <pivotArea dataOnly="0" labelOnly="1" outline="0" fieldPosition="0">
        <references count="1">
          <reference field="4294967294" count="2">
            <x v="0"/>
            <x v="1"/>
          </reference>
        </references>
      </pivotArea>
    </format>
    <format dxfId="406">
      <pivotArea field="1" type="button" dataOnly="0" labelOnly="1" outline="0" axis="axisRow" fieldPosition="1"/>
    </format>
    <format dxfId="405">
      <pivotArea field="1" type="button" dataOnly="0" labelOnly="1" outline="0" axis="axisRow" fieldPosition="1"/>
    </format>
    <format dxfId="404">
      <pivotArea field="1" type="button" dataOnly="0" labelOnly="1" outline="0" axis="axisRow" fieldPosition="1"/>
    </format>
    <format dxfId="403">
      <pivotArea dataOnly="0" labelOnly="1" outline="0" fieldPosition="0">
        <references count="1">
          <reference field="4294967294" count="3">
            <x v="0"/>
            <x v="1"/>
            <x v="2"/>
          </reference>
        </references>
      </pivotArea>
    </format>
    <format dxfId="402">
      <pivotArea field="1" type="button" dataOnly="0" labelOnly="1" outline="0" axis="axisRow" fieldPosition="1"/>
    </format>
    <format dxfId="401">
      <pivotArea dataOnly="0" labelOnly="1" outline="0" fieldPosition="0">
        <references count="1">
          <reference field="4294967294" count="3">
            <x v="0"/>
            <x v="1"/>
            <x v="2"/>
          </reference>
        </references>
      </pivotArea>
    </format>
    <format dxfId="400">
      <pivotArea outline="0" collapsedLevelsAreSubtotals="1" fieldPosition="0"/>
    </format>
    <format dxfId="39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9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97">
      <pivotArea dataOnly="0" labelOnly="1" grandRow="1" outline="0" fieldPosition="0"/>
    </format>
    <format dxfId="396">
      <pivotArea collapsedLevelsAreSubtotals="1" fieldPosition="0">
        <references count="1">
          <reference field="1" count="1">
            <x v="67"/>
          </reference>
        </references>
      </pivotArea>
    </format>
    <format dxfId="395">
      <pivotArea collapsedLevelsAreSubtotals="1" fieldPosition="0">
        <references count="1">
          <reference field="1" count="1">
            <x v="68"/>
          </reference>
        </references>
      </pivotArea>
    </format>
    <format dxfId="394">
      <pivotArea collapsedLevelsAreSubtotals="1" fieldPosition="0">
        <references count="1">
          <reference field="1" count="1">
            <x v="69"/>
          </reference>
        </references>
      </pivotArea>
    </format>
    <format dxfId="393">
      <pivotArea collapsedLevelsAreSubtotals="1" fieldPosition="0">
        <references count="1">
          <reference field="1" count="1">
            <x v="70"/>
          </reference>
        </references>
      </pivotArea>
    </format>
    <format dxfId="392">
      <pivotArea collapsedLevelsAreSubtotals="1" fieldPosition="0">
        <references count="1">
          <reference field="1" count="1">
            <x v="71"/>
          </reference>
        </references>
      </pivotArea>
    </format>
    <format dxfId="391">
      <pivotArea collapsedLevelsAreSubtotals="1" fieldPosition="0">
        <references count="1">
          <reference field="1" count="1">
            <x v="72"/>
          </reference>
        </references>
      </pivotArea>
    </format>
    <format dxfId="390">
      <pivotArea collapsedLevelsAreSubtotals="1" fieldPosition="0">
        <references count="1">
          <reference field="1" count="1">
            <x v="73"/>
          </reference>
        </references>
      </pivotArea>
    </format>
    <format dxfId="389">
      <pivotArea collapsedLevelsAreSubtotals="1" fieldPosition="0">
        <references count="1">
          <reference field="1" count="1">
            <x v="74"/>
          </reference>
        </references>
      </pivotArea>
    </format>
    <format dxfId="388">
      <pivotArea collapsedLevelsAreSubtotals="1" fieldPosition="0">
        <references count="1">
          <reference field="1" count="1">
            <x v="75"/>
          </reference>
        </references>
      </pivotArea>
    </format>
    <format dxfId="387">
      <pivotArea collapsedLevelsAreSubtotals="1" fieldPosition="0">
        <references count="1">
          <reference field="1" count="1">
            <x v="76"/>
          </reference>
        </references>
      </pivotArea>
    </format>
    <format dxfId="386">
      <pivotArea collapsedLevelsAreSubtotals="1" fieldPosition="0">
        <references count="1">
          <reference field="1" count="1">
            <x v="77"/>
          </reference>
        </references>
      </pivotArea>
    </format>
    <format dxfId="385">
      <pivotArea collapsedLevelsAreSubtotals="1" fieldPosition="0">
        <references count="1">
          <reference field="1" count="1">
            <x v="78"/>
          </reference>
        </references>
      </pivotArea>
    </format>
    <format dxfId="384">
      <pivotArea collapsedLevelsAreSubtotals="1" fieldPosition="0">
        <references count="1">
          <reference field="1" count="1">
            <x v="79"/>
          </reference>
        </references>
      </pivotArea>
    </format>
    <format dxfId="383">
      <pivotArea collapsedLevelsAreSubtotals="1" fieldPosition="0">
        <references count="1">
          <reference field="1" count="1">
            <x v="80"/>
          </reference>
        </references>
      </pivotArea>
    </format>
    <format dxfId="382">
      <pivotArea collapsedLevelsAreSubtotals="1" fieldPosition="0">
        <references count="1">
          <reference field="1" count="1">
            <x v="81"/>
          </reference>
        </references>
      </pivotArea>
    </format>
    <format dxfId="381">
      <pivotArea collapsedLevelsAreSubtotals="1" fieldPosition="0">
        <references count="1">
          <reference field="1" count="1">
            <x v="82"/>
          </reference>
        </references>
      </pivotArea>
    </format>
    <format dxfId="380">
      <pivotArea collapsedLevelsAreSubtotals="1" fieldPosition="0">
        <references count="1">
          <reference field="1" count="1">
            <x v="83"/>
          </reference>
        </references>
      </pivotArea>
    </format>
    <format dxfId="379">
      <pivotArea collapsedLevelsAreSubtotals="1" fieldPosition="0">
        <references count="1">
          <reference field="1" count="1">
            <x v="84"/>
          </reference>
        </references>
      </pivotArea>
    </format>
    <format dxfId="378">
      <pivotArea collapsedLevelsAreSubtotals="1" fieldPosition="0">
        <references count="1">
          <reference field="1" count="1">
            <x v="85"/>
          </reference>
        </references>
      </pivotArea>
    </format>
    <format dxfId="377">
      <pivotArea collapsedLevelsAreSubtotals="1" fieldPosition="0">
        <references count="1">
          <reference field="1" count="1">
            <x v="86"/>
          </reference>
        </references>
      </pivotArea>
    </format>
    <format dxfId="376">
      <pivotArea collapsedLevelsAreSubtotals="1" fieldPosition="0">
        <references count="1">
          <reference field="1" count="1">
            <x v="87"/>
          </reference>
        </references>
      </pivotArea>
    </format>
    <format dxfId="375">
      <pivotArea collapsedLevelsAreSubtotals="1" fieldPosition="0">
        <references count="1">
          <reference field="1" count="1">
            <x v="88"/>
          </reference>
        </references>
      </pivotArea>
    </format>
    <format dxfId="374">
      <pivotArea collapsedLevelsAreSubtotals="1" fieldPosition="0">
        <references count="1">
          <reference field="1" count="1">
            <x v="89"/>
          </reference>
        </references>
      </pivotArea>
    </format>
    <format dxfId="373">
      <pivotArea collapsedLevelsAreSubtotals="1" fieldPosition="0">
        <references count="1">
          <reference field="1" count="1">
            <x v="90"/>
          </reference>
        </references>
      </pivotArea>
    </format>
    <format dxfId="372">
      <pivotArea collapsedLevelsAreSubtotals="1" fieldPosition="0">
        <references count="1">
          <reference field="1" count="1">
            <x v="91"/>
          </reference>
        </references>
      </pivotArea>
    </format>
    <format dxfId="371">
      <pivotArea collapsedLevelsAreSubtotals="1" fieldPosition="0">
        <references count="1">
          <reference field="1" count="1">
            <x v="92"/>
          </reference>
        </references>
      </pivotArea>
    </format>
    <format dxfId="370">
      <pivotArea collapsedLevelsAreSubtotals="1" fieldPosition="0">
        <references count="1">
          <reference field="1" count="1">
            <x v="93"/>
          </reference>
        </references>
      </pivotArea>
    </format>
    <format dxfId="369">
      <pivotArea collapsedLevelsAreSubtotals="1" fieldPosition="0">
        <references count="1">
          <reference field="1" count="1">
            <x v="94"/>
          </reference>
        </references>
      </pivotArea>
    </format>
    <format dxfId="368">
      <pivotArea collapsedLevelsAreSubtotals="1" fieldPosition="0">
        <references count="1">
          <reference field="1" count="1">
            <x v="95"/>
          </reference>
        </references>
      </pivotArea>
    </format>
    <format dxfId="367">
      <pivotArea collapsedLevelsAreSubtotals="1" fieldPosition="0">
        <references count="1">
          <reference field="1" count="1">
            <x v="96"/>
          </reference>
        </references>
      </pivotArea>
    </format>
    <format dxfId="366">
      <pivotArea collapsedLevelsAreSubtotals="1" fieldPosition="0">
        <references count="1">
          <reference field="1" count="1">
            <x v="97"/>
          </reference>
        </references>
      </pivotArea>
    </format>
    <format dxfId="365">
      <pivotArea collapsedLevelsAreSubtotals="1" fieldPosition="0">
        <references count="1">
          <reference field="1" count="1">
            <x v="98"/>
          </reference>
        </references>
      </pivotArea>
    </format>
    <format dxfId="364">
      <pivotArea collapsedLevelsAreSubtotals="1" fieldPosition="0">
        <references count="1">
          <reference field="1" count="1">
            <x v="99"/>
          </reference>
        </references>
      </pivotArea>
    </format>
    <format dxfId="363">
      <pivotArea collapsedLevelsAreSubtotals="1" fieldPosition="0">
        <references count="1">
          <reference field="1" count="1">
            <x v="100"/>
          </reference>
        </references>
      </pivotArea>
    </format>
    <format dxfId="362">
      <pivotArea collapsedLevelsAreSubtotals="1" fieldPosition="0">
        <references count="1">
          <reference field="1" count="1">
            <x v="101"/>
          </reference>
        </references>
      </pivotArea>
    </format>
    <format dxfId="361">
      <pivotArea collapsedLevelsAreSubtotals="1" fieldPosition="0">
        <references count="1">
          <reference field="1" count="1">
            <x v="102"/>
          </reference>
        </references>
      </pivotArea>
    </format>
    <format dxfId="360">
      <pivotArea collapsedLevelsAreSubtotals="1" fieldPosition="0">
        <references count="1">
          <reference field="1" count="1">
            <x v="103"/>
          </reference>
        </references>
      </pivotArea>
    </format>
    <format dxfId="359">
      <pivotArea collapsedLevelsAreSubtotals="1" fieldPosition="0">
        <references count="1">
          <reference field="1" count="1">
            <x v="104"/>
          </reference>
        </references>
      </pivotArea>
    </format>
    <format dxfId="358">
      <pivotArea collapsedLevelsAreSubtotals="1" fieldPosition="0">
        <references count="1">
          <reference field="1" count="1">
            <x v="105"/>
          </reference>
        </references>
      </pivotArea>
    </format>
    <format dxfId="357">
      <pivotArea collapsedLevelsAreSubtotals="1" fieldPosition="0">
        <references count="1">
          <reference field="1" count="1">
            <x v="106"/>
          </reference>
        </references>
      </pivotArea>
    </format>
    <format dxfId="356">
      <pivotArea collapsedLevelsAreSubtotals="1" fieldPosition="0">
        <references count="1">
          <reference field="1" count="1">
            <x v="107"/>
          </reference>
        </references>
      </pivotArea>
    </format>
    <format dxfId="355">
      <pivotArea collapsedLevelsAreSubtotals="1" fieldPosition="0">
        <references count="1">
          <reference field="1" count="1">
            <x v="108"/>
          </reference>
        </references>
      </pivotArea>
    </format>
    <format dxfId="354">
      <pivotArea collapsedLevelsAreSubtotals="1" fieldPosition="0">
        <references count="1">
          <reference field="1" count="1">
            <x v="109"/>
          </reference>
        </references>
      </pivotArea>
    </format>
    <format dxfId="353">
      <pivotArea collapsedLevelsAreSubtotals="1" fieldPosition="0">
        <references count="1">
          <reference field="1" count="1">
            <x v="110"/>
          </reference>
        </references>
      </pivotArea>
    </format>
    <format dxfId="352">
      <pivotArea collapsedLevelsAreSubtotals="1" fieldPosition="0">
        <references count="1">
          <reference field="1" count="1">
            <x v="111"/>
          </reference>
        </references>
      </pivotArea>
    </format>
    <format dxfId="351">
      <pivotArea collapsedLevelsAreSubtotals="1" fieldPosition="0">
        <references count="1">
          <reference field="1" count="1">
            <x v="112"/>
          </reference>
        </references>
      </pivotArea>
    </format>
    <format dxfId="350">
      <pivotArea collapsedLevelsAreSubtotals="1" fieldPosition="0">
        <references count="1">
          <reference field="1" count="1">
            <x v="113"/>
          </reference>
        </references>
      </pivotArea>
    </format>
    <format dxfId="349">
      <pivotArea collapsedLevelsAreSubtotals="1" fieldPosition="0">
        <references count="1">
          <reference field="1" count="1">
            <x v="114"/>
          </reference>
        </references>
      </pivotArea>
    </format>
    <format dxfId="348">
      <pivotArea collapsedLevelsAreSubtotals="1" fieldPosition="0">
        <references count="1">
          <reference field="1" count="1">
            <x v="115"/>
          </reference>
        </references>
      </pivotArea>
    </format>
    <format dxfId="347">
      <pivotArea collapsedLevelsAreSubtotals="1" fieldPosition="0">
        <references count="1">
          <reference field="1" count="1">
            <x v="116"/>
          </reference>
        </references>
      </pivotArea>
    </format>
    <format dxfId="346">
      <pivotArea collapsedLevelsAreSubtotals="1" fieldPosition="0">
        <references count="1">
          <reference field="1" count="1">
            <x v="117"/>
          </reference>
        </references>
      </pivotArea>
    </format>
    <format dxfId="345">
      <pivotArea collapsedLevelsAreSubtotals="1" fieldPosition="0">
        <references count="1">
          <reference field="1" count="1">
            <x v="118"/>
          </reference>
        </references>
      </pivotArea>
    </format>
    <format dxfId="344">
      <pivotArea collapsedLevelsAreSubtotals="1" fieldPosition="0">
        <references count="1">
          <reference field="1" count="1">
            <x v="119"/>
          </reference>
        </references>
      </pivotArea>
    </format>
    <format dxfId="343">
      <pivotArea collapsedLevelsAreSubtotals="1" fieldPosition="0">
        <references count="1">
          <reference field="1" count="1">
            <x v="120"/>
          </reference>
        </references>
      </pivotArea>
    </format>
    <format dxfId="342">
      <pivotArea collapsedLevelsAreSubtotals="1" fieldPosition="0">
        <references count="1">
          <reference field="1" count="1">
            <x v="121"/>
          </reference>
        </references>
      </pivotArea>
    </format>
    <format dxfId="341">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340">
      <pivotArea dataOnly="0" labelOnly="1" fieldPosition="0">
        <references count="1">
          <reference field="1" count="5">
            <x v="117"/>
            <x v="118"/>
            <x v="119"/>
            <x v="120"/>
            <x v="12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1" count="7">
            <x v="122"/>
            <x v="123"/>
            <x v="124"/>
            <x v="125"/>
            <x v="126"/>
            <x v="127"/>
            <x v="129"/>
          </reference>
        </references>
      </pivotArea>
    </format>
    <format dxfId="337">
      <pivotArea dataOnly="0" labelOnly="1" fieldPosition="0">
        <references count="1">
          <reference field="1" count="7">
            <x v="122"/>
            <x v="123"/>
            <x v="124"/>
            <x v="125"/>
            <x v="126"/>
            <x v="127"/>
            <x v="129"/>
          </reference>
        </references>
      </pivotArea>
    </format>
    <format dxfId="336">
      <pivotArea collapsedLevelsAreSubtotals="1" fieldPosition="0">
        <references count="1">
          <reference field="1" count="1">
            <x v="122"/>
          </reference>
        </references>
      </pivotArea>
    </format>
    <format dxfId="335">
      <pivotArea collapsedLevelsAreSubtotals="1" fieldPosition="0">
        <references count="1">
          <reference field="1" count="1">
            <x v="123"/>
          </reference>
        </references>
      </pivotArea>
    </format>
    <format dxfId="334">
      <pivotArea collapsedLevelsAreSubtotals="1" fieldPosition="0">
        <references count="1">
          <reference field="1" count="1">
            <x v="124"/>
          </reference>
        </references>
      </pivotArea>
    </format>
    <format dxfId="333">
      <pivotArea collapsedLevelsAreSubtotals="1" fieldPosition="0">
        <references count="1">
          <reference field="1" count="1">
            <x v="125"/>
          </reference>
        </references>
      </pivotArea>
    </format>
    <format dxfId="332">
      <pivotArea collapsedLevelsAreSubtotals="1" fieldPosition="0">
        <references count="1">
          <reference field="1" count="1">
            <x v="126"/>
          </reference>
        </references>
      </pivotArea>
    </format>
    <format dxfId="331">
      <pivotArea collapsedLevelsAreSubtotals="1" fieldPosition="0">
        <references count="1">
          <reference field="1" count="1">
            <x v="127"/>
          </reference>
        </references>
      </pivotArea>
    </format>
    <format dxfId="330">
      <pivotArea collapsedLevelsAreSubtotals="1" fieldPosition="0">
        <references count="1">
          <reference field="1" count="1">
            <x v="129"/>
          </reference>
        </references>
      </pivotArea>
    </format>
    <format dxfId="329">
      <pivotArea dataOnly="0" labelOnly="1" fieldPosition="0">
        <references count="1">
          <reference field="1" count="4">
            <x v="18"/>
            <x v="19"/>
            <x v="30"/>
            <x v="31"/>
          </reference>
        </references>
      </pivotArea>
    </format>
    <format dxfId="328">
      <pivotArea dataOnly="0" labelOnly="1" fieldPosition="0">
        <references count="1">
          <reference field="1" count="3">
            <x v="17"/>
            <x v="32"/>
            <x v="33"/>
          </reference>
        </references>
      </pivotArea>
    </format>
    <format dxfId="327">
      <pivotArea dataOnly="0" labelOnly="1" fieldPosition="0">
        <references count="1">
          <reference field="1" count="2">
            <x v="18"/>
            <x v="19"/>
          </reference>
        </references>
      </pivotArea>
    </format>
    <format dxfId="326">
      <pivotArea dataOnly="0" labelOnly="1" fieldPosition="0">
        <references count="1">
          <reference field="1" count="1">
            <x v="17"/>
          </reference>
        </references>
      </pivotArea>
    </format>
    <format dxfId="325">
      <pivotArea collapsedLevelsAreSubtotals="1" fieldPosition="0">
        <references count="1">
          <reference field="1" count="1">
            <x v="37"/>
          </reference>
        </references>
      </pivotArea>
    </format>
    <format dxfId="324">
      <pivotArea collapsedLevelsAreSubtotals="1" fieldPosition="0">
        <references count="1">
          <reference field="1" count="1">
            <x v="38"/>
          </reference>
        </references>
      </pivotArea>
    </format>
    <format dxfId="323">
      <pivotArea collapsedLevelsAreSubtotals="1" fieldPosition="0">
        <references count="1">
          <reference field="1" count="1">
            <x v="39"/>
          </reference>
        </references>
      </pivotArea>
    </format>
    <format dxfId="322">
      <pivotArea collapsedLevelsAreSubtotals="1" fieldPosition="0">
        <references count="1">
          <reference field="1" count="1">
            <x v="40"/>
          </reference>
        </references>
      </pivotArea>
    </format>
    <format dxfId="321">
      <pivotArea collapsedLevelsAreSubtotals="1" fieldPosition="0">
        <references count="1">
          <reference field="1" count="1">
            <x v="41"/>
          </reference>
        </references>
      </pivotArea>
    </format>
    <format dxfId="320">
      <pivotArea collapsedLevelsAreSubtotals="1" fieldPosition="0">
        <references count="1">
          <reference field="1" count="1">
            <x v="42"/>
          </reference>
        </references>
      </pivotArea>
    </format>
    <format dxfId="319">
      <pivotArea collapsedLevelsAreSubtotals="1" fieldPosition="0">
        <references count="1">
          <reference field="1" count="1">
            <x v="43"/>
          </reference>
        </references>
      </pivotArea>
    </format>
    <format dxfId="318">
      <pivotArea collapsedLevelsAreSubtotals="1" fieldPosition="0">
        <references count="1">
          <reference field="1" count="1">
            <x v="44"/>
          </reference>
        </references>
      </pivotArea>
    </format>
    <format dxfId="317">
      <pivotArea collapsedLevelsAreSubtotals="1" fieldPosition="0">
        <references count="1">
          <reference field="1" count="1">
            <x v="45"/>
          </reference>
        </references>
      </pivotArea>
    </format>
    <format dxfId="316">
      <pivotArea collapsedLevelsAreSubtotals="1" fieldPosition="0">
        <references count="1">
          <reference field="1" count="1">
            <x v="46"/>
          </reference>
        </references>
      </pivotArea>
    </format>
    <format dxfId="315">
      <pivotArea collapsedLevelsAreSubtotals="1" fieldPosition="0">
        <references count="1">
          <reference field="1" count="1">
            <x v="47"/>
          </reference>
        </references>
      </pivotArea>
    </format>
    <format dxfId="314">
      <pivotArea collapsedLevelsAreSubtotals="1" fieldPosition="0">
        <references count="1">
          <reference field="1" count="1">
            <x v="48"/>
          </reference>
        </references>
      </pivotArea>
    </format>
    <format dxfId="313">
      <pivotArea collapsedLevelsAreSubtotals="1" fieldPosition="0">
        <references count="1">
          <reference field="1" count="1">
            <x v="49"/>
          </reference>
        </references>
      </pivotArea>
    </format>
    <format dxfId="312">
      <pivotArea collapsedLevelsAreSubtotals="1" fieldPosition="0">
        <references count="1">
          <reference field="1" count="1">
            <x v="50"/>
          </reference>
        </references>
      </pivotArea>
    </format>
    <format dxfId="311">
      <pivotArea collapsedLevelsAreSubtotals="1" fieldPosition="0">
        <references count="1">
          <reference field="1" count="1">
            <x v="51"/>
          </reference>
        </references>
      </pivotArea>
    </format>
    <format dxfId="310">
      <pivotArea collapsedLevelsAreSubtotals="1" fieldPosition="0">
        <references count="1">
          <reference field="1" count="1">
            <x v="52"/>
          </reference>
        </references>
      </pivotArea>
    </format>
    <format dxfId="309">
      <pivotArea collapsedLevelsAreSubtotals="1" fieldPosition="0">
        <references count="1">
          <reference field="1" count="1">
            <x v="53"/>
          </reference>
        </references>
      </pivotArea>
    </format>
    <format dxfId="308">
      <pivotArea collapsedLevelsAreSubtotals="1" fieldPosition="0">
        <references count="1">
          <reference field="1" count="1">
            <x v="54"/>
          </reference>
        </references>
      </pivotArea>
    </format>
    <format dxfId="307">
      <pivotArea collapsedLevelsAreSubtotals="1" fieldPosition="0">
        <references count="1">
          <reference field="1" count="1">
            <x v="55"/>
          </reference>
        </references>
      </pivotArea>
    </format>
    <format dxfId="306">
      <pivotArea collapsedLevelsAreSubtotals="1" fieldPosition="0">
        <references count="1">
          <reference field="1" count="1">
            <x v="56"/>
          </reference>
        </references>
      </pivotArea>
    </format>
    <format dxfId="305">
      <pivotArea collapsedLevelsAreSubtotals="1" fieldPosition="0">
        <references count="1">
          <reference field="1" count="1">
            <x v="57"/>
          </reference>
        </references>
      </pivotArea>
    </format>
    <format dxfId="304">
      <pivotArea collapsedLevelsAreSubtotals="1" fieldPosition="0">
        <references count="1">
          <reference field="1" count="1">
            <x v="58"/>
          </reference>
        </references>
      </pivotArea>
    </format>
    <format dxfId="303">
      <pivotArea collapsedLevelsAreSubtotals="1" fieldPosition="0">
        <references count="1">
          <reference field="1" count="1">
            <x v="59"/>
          </reference>
        </references>
      </pivotArea>
    </format>
    <format dxfId="302">
      <pivotArea collapsedLevelsAreSubtotals="1" fieldPosition="0">
        <references count="1">
          <reference field="1" count="1">
            <x v="60"/>
          </reference>
        </references>
      </pivotArea>
    </format>
    <format dxfId="301">
      <pivotArea collapsedLevelsAreSubtotals="1" fieldPosition="0">
        <references count="1">
          <reference field="1" count="1">
            <x v="61"/>
          </reference>
        </references>
      </pivotArea>
    </format>
    <format dxfId="300">
      <pivotArea collapsedLevelsAreSubtotals="1" fieldPosition="0">
        <references count="1">
          <reference field="1" count="1">
            <x v="62"/>
          </reference>
        </references>
      </pivotArea>
    </format>
    <format dxfId="299">
      <pivotArea collapsedLevelsAreSubtotals="1" fieldPosition="0">
        <references count="1">
          <reference field="1" count="1">
            <x v="63"/>
          </reference>
        </references>
      </pivotArea>
    </format>
    <format dxfId="298">
      <pivotArea collapsedLevelsAreSubtotals="1" fieldPosition="0">
        <references count="1">
          <reference field="1" count="1">
            <x v="64"/>
          </reference>
        </references>
      </pivotArea>
    </format>
    <format dxfId="297">
      <pivotArea collapsedLevelsAreSubtotals="1" fieldPosition="0">
        <references count="1">
          <reference field="1" count="1">
            <x v="65"/>
          </reference>
        </references>
      </pivotArea>
    </format>
    <format dxfId="296">
      <pivotArea collapsedLevelsAreSubtotals="1" fieldPosition="0">
        <references count="1">
          <reference field="1" count="1">
            <x v="66"/>
          </reference>
        </references>
      </pivotArea>
    </format>
    <format dxfId="295">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94">
      <pivotArea collapsedLevelsAreSubtotals="1" fieldPosition="0">
        <references count="2">
          <reference field="4294967294" count="2" selected="0">
            <x v="0"/>
            <x v="1"/>
          </reference>
          <reference field="1" count="1">
            <x v="130"/>
          </reference>
        </references>
      </pivotArea>
    </format>
    <format dxfId="293">
      <pivotArea collapsedLevelsAreSubtotals="1" fieldPosition="0">
        <references count="2">
          <reference field="4294967294" count="2" selected="0">
            <x v="0"/>
            <x v="1"/>
          </reference>
          <reference field="1" count="1">
            <x v="131"/>
          </reference>
        </references>
      </pivotArea>
    </format>
    <format dxfId="292">
      <pivotArea collapsedLevelsAreSubtotals="1" fieldPosition="0">
        <references count="2">
          <reference field="4294967294" count="2" selected="0">
            <x v="0"/>
            <x v="1"/>
          </reference>
          <reference field="1" count="1">
            <x v="134"/>
          </reference>
        </references>
      </pivotArea>
    </format>
    <format dxfId="291">
      <pivotArea collapsedLevelsAreSubtotals="1" fieldPosition="0">
        <references count="2">
          <reference field="4294967294" count="2" selected="0">
            <x v="0"/>
            <x v="1"/>
          </reference>
          <reference field="1" count="1">
            <x v="135"/>
          </reference>
        </references>
      </pivotArea>
    </format>
    <format dxfId="290">
      <pivotArea collapsedLevelsAreSubtotals="1" fieldPosition="0">
        <references count="2">
          <reference field="4294967294" count="2" selected="0">
            <x v="0"/>
            <x v="1"/>
          </reference>
          <reference field="1" count="1">
            <x v="136"/>
          </reference>
        </references>
      </pivotArea>
    </format>
    <format dxfId="289">
      <pivotArea collapsedLevelsAreSubtotals="1" fieldPosition="0">
        <references count="2">
          <reference field="4294967294" count="2" selected="0">
            <x v="0"/>
            <x v="1"/>
          </reference>
          <reference field="1" count="1">
            <x v="137"/>
          </reference>
        </references>
      </pivotArea>
    </format>
    <format dxfId="288">
      <pivotArea collapsedLevelsAreSubtotals="1" fieldPosition="0">
        <references count="2">
          <reference field="4294967294" count="2" selected="0">
            <x v="0"/>
            <x v="1"/>
          </reference>
          <reference field="1" count="1">
            <x v="138"/>
          </reference>
        </references>
      </pivotArea>
    </format>
    <format dxfId="287">
      <pivotArea collapsedLevelsAreSubtotals="1" fieldPosition="0">
        <references count="2">
          <reference field="4294967294" count="2" selected="0">
            <x v="0"/>
            <x v="1"/>
          </reference>
          <reference field="1" count="1">
            <x v="141"/>
          </reference>
        </references>
      </pivotArea>
    </format>
    <format dxfId="286">
      <pivotArea dataOnly="0" labelOnly="1" fieldPosition="0">
        <references count="1">
          <reference field="1" count="8">
            <x v="130"/>
            <x v="131"/>
            <x v="134"/>
            <x v="135"/>
            <x v="136"/>
            <x v="137"/>
            <x v="138"/>
            <x v="141"/>
          </reference>
        </references>
      </pivotArea>
    </format>
    <format dxfId="285">
      <pivotArea collapsedLevelsAreSubtotals="1" fieldPosition="0">
        <references count="2">
          <reference field="4294967294" count="1" selected="0">
            <x v="2"/>
          </reference>
          <reference field="1" count="1">
            <x v="130"/>
          </reference>
        </references>
      </pivotArea>
    </format>
    <format dxfId="284">
      <pivotArea collapsedLevelsAreSubtotals="1" fieldPosition="0">
        <references count="2">
          <reference field="4294967294" count="1" selected="0">
            <x v="2"/>
          </reference>
          <reference field="1" count="1">
            <x v="131"/>
          </reference>
        </references>
      </pivotArea>
    </format>
    <format dxfId="283">
      <pivotArea collapsedLevelsAreSubtotals="1" fieldPosition="0">
        <references count="2">
          <reference field="4294967294" count="1" selected="0">
            <x v="2"/>
          </reference>
          <reference field="1" count="1">
            <x v="134"/>
          </reference>
        </references>
      </pivotArea>
    </format>
    <format dxfId="282">
      <pivotArea collapsedLevelsAreSubtotals="1" fieldPosition="0">
        <references count="2">
          <reference field="4294967294" count="1" selected="0">
            <x v="2"/>
          </reference>
          <reference field="1" count="1">
            <x v="135"/>
          </reference>
        </references>
      </pivotArea>
    </format>
    <format dxfId="281">
      <pivotArea collapsedLevelsAreSubtotals="1" fieldPosition="0">
        <references count="2">
          <reference field="4294967294" count="1" selected="0">
            <x v="2"/>
          </reference>
          <reference field="1" count="1">
            <x v="136"/>
          </reference>
        </references>
      </pivotArea>
    </format>
    <format dxfId="280">
      <pivotArea collapsedLevelsAreSubtotals="1" fieldPosition="0">
        <references count="2">
          <reference field="4294967294" count="1" selected="0">
            <x v="2"/>
          </reference>
          <reference field="1" count="1">
            <x v="137"/>
          </reference>
        </references>
      </pivotArea>
    </format>
    <format dxfId="279">
      <pivotArea collapsedLevelsAreSubtotals="1" fieldPosition="0">
        <references count="2">
          <reference field="4294967294" count="1" selected="0">
            <x v="2"/>
          </reference>
          <reference field="1" count="1">
            <x v="138"/>
          </reference>
        </references>
      </pivotArea>
    </format>
    <format dxfId="278">
      <pivotArea collapsedLevelsAreSubtotals="1" fieldPosition="0">
        <references count="2">
          <reference field="4294967294" count="1" selected="0">
            <x v="2"/>
          </reference>
          <reference field="1" count="1">
            <x v="141"/>
          </reference>
        </references>
      </pivotArea>
    </format>
    <format dxfId="277">
      <pivotArea collapsedLevelsAreSubtotals="1" fieldPosition="0">
        <references count="2">
          <reference field="1" count="2">
            <x v="39"/>
            <x v="103"/>
          </reference>
          <reference field="2" count="1" selected="0">
            <x v="780"/>
          </reference>
        </references>
      </pivotArea>
    </format>
    <format dxfId="276">
      <pivotArea dataOnly="0" labelOnly="1" fieldPosition="0">
        <references count="2">
          <reference field="1" count="2">
            <x v="39"/>
            <x v="103"/>
          </reference>
          <reference field="2" count="1" selected="0">
            <x v="780"/>
          </reference>
        </references>
      </pivotArea>
    </format>
    <format dxfId="275">
      <pivotArea dataOnly="0" labelOnly="1" fieldPosition="0">
        <references count="2">
          <reference field="1" count="9">
            <x v="0"/>
            <x v="1"/>
            <x v="2"/>
            <x v="3"/>
            <x v="17"/>
            <x v="25"/>
            <x v="33"/>
            <x v="39"/>
            <x v="103"/>
          </reference>
          <reference field="2" count="1" selected="0">
            <x v="78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8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2" firstHeaderRow="0" firstDataRow="1" firstDataCol="1" rowPageCount="1" colPageCount="1"/>
  <pivotFields count="8">
    <pivotField axis="axisPage" showAll="0">
      <items count="1434">
        <item x="0"/>
        <item x="1"/>
        <item x="2"/>
        <item x="4"/>
        <item x="5"/>
        <item x="7"/>
        <item x="8"/>
        <item x="9"/>
        <item m="1" x="1285"/>
        <item x="10"/>
        <item x="11"/>
        <item m="1" x="1289"/>
        <item x="12"/>
        <item x="13"/>
        <item x="14"/>
        <item x="16"/>
        <item x="18"/>
        <item x="3"/>
        <item x="6"/>
        <item x="17"/>
        <item x="15"/>
        <item m="1" x="1291"/>
        <item m="1" x="1290"/>
        <item x="21"/>
        <item x="19"/>
        <item x="23"/>
        <item m="1" x="1292"/>
        <item x="24"/>
        <item x="20"/>
        <item x="28"/>
        <item m="1" x="1293"/>
        <item x="22"/>
        <item x="39"/>
        <item x="25"/>
        <item x="29"/>
        <item x="35"/>
        <item x="26"/>
        <item x="27"/>
        <item x="38"/>
        <item x="30"/>
        <item x="31"/>
        <item x="32"/>
        <item m="1" x="1294"/>
        <item x="37"/>
        <item m="1" x="1295"/>
        <item m="1" x="1296"/>
        <item x="44"/>
        <item x="34"/>
        <item x="40"/>
        <item x="33"/>
        <item x="36"/>
        <item x="60"/>
        <item x="42"/>
        <item m="1" x="1298"/>
        <item x="41"/>
        <item x="47"/>
        <item x="43"/>
        <item m="1" x="1297"/>
        <item x="50"/>
        <item x="45"/>
        <item x="46"/>
        <item x="52"/>
        <item m="1" x="1299"/>
        <item x="53"/>
        <item x="56"/>
        <item x="49"/>
        <item x="48"/>
        <item m="1" x="1300"/>
        <item x="51"/>
        <item m="1" x="1301"/>
        <item x="54"/>
        <item x="55"/>
        <item x="62"/>
        <item x="57"/>
        <item x="58"/>
        <item x="59"/>
        <item x="61"/>
        <item x="63"/>
        <item x="64"/>
        <item x="65"/>
        <item x="66"/>
        <item x="67"/>
        <item x="68"/>
        <item m="1" x="1302"/>
        <item m="1" x="1303"/>
        <item x="69"/>
        <item x="70"/>
        <item x="76"/>
        <item m="1" x="1304"/>
        <item m="1" x="1305"/>
        <item m="1" x="1306"/>
        <item x="71"/>
        <item x="72"/>
        <item x="73"/>
        <item x="74"/>
        <item x="75"/>
        <item x="77"/>
        <item x="78"/>
        <item x="79"/>
        <item m="1" x="1307"/>
        <item x="87"/>
        <item x="80"/>
        <item m="1" x="1308"/>
        <item x="81"/>
        <item x="82"/>
        <item x="83"/>
        <item x="84"/>
        <item x="85"/>
        <item x="86"/>
        <item x="88"/>
        <item x="89"/>
        <item x="90"/>
        <item x="91"/>
        <item m="1" x="1309"/>
        <item x="92"/>
        <item x="93"/>
        <item x="94"/>
        <item x="95"/>
        <item m="1" x="1310"/>
        <item x="96"/>
        <item m="1" x="1311"/>
        <item x="97"/>
        <item x="104"/>
        <item x="98"/>
        <item x="109"/>
        <item x="99"/>
        <item x="100"/>
        <item x="101"/>
        <item x="102"/>
        <item x="103"/>
        <item x="105"/>
        <item x="106"/>
        <item x="107"/>
        <item x="108"/>
        <item x="110"/>
        <item x="111"/>
        <item m="1" x="1312"/>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3"/>
        <item m="1" x="1314"/>
        <item x="140"/>
        <item x="166"/>
        <item x="145"/>
        <item x="142"/>
        <item x="190"/>
        <item x="143"/>
        <item m="1" x="131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16"/>
        <item x="178"/>
        <item x="179"/>
        <item x="180"/>
        <item x="181"/>
        <item x="141"/>
        <item x="154"/>
        <item x="168"/>
        <item x="182"/>
        <item x="184"/>
        <item x="216"/>
        <item m="1" x="1317"/>
        <item x="186"/>
        <item x="185"/>
        <item x="187"/>
        <item x="188"/>
        <item x="191"/>
        <item x="192"/>
        <item x="193"/>
        <item x="194"/>
        <item x="195"/>
        <item x="196"/>
        <item x="197"/>
        <item x="199"/>
        <item x="200"/>
        <item x="201"/>
        <item m="1" x="1397"/>
        <item m="1" x="1398"/>
        <item m="1" x="1422"/>
        <item m="1" x="1351"/>
        <item x="204"/>
        <item x="202"/>
        <item x="203"/>
        <item x="205"/>
        <item x="206"/>
        <item x="183"/>
        <item x="207"/>
        <item x="208"/>
        <item x="209"/>
        <item x="210"/>
        <item x="211"/>
        <item m="1" x="1352"/>
        <item m="1" x="1353"/>
        <item m="1" x="1354"/>
        <item m="1" x="1355"/>
        <item x="222"/>
        <item x="212"/>
        <item x="213"/>
        <item x="214"/>
        <item x="215"/>
        <item x="217"/>
        <item m="1" x="1423"/>
        <item x="218"/>
        <item x="219"/>
        <item x="220"/>
        <item m="1" x="1318"/>
        <item m="1" x="1319"/>
        <item x="221"/>
        <item x="223"/>
        <item x="224"/>
        <item x="228"/>
        <item x="229"/>
        <item x="230"/>
        <item x="231"/>
        <item x="232"/>
        <item x="233"/>
        <item x="234"/>
        <item x="235"/>
        <item x="241"/>
        <item x="236"/>
        <item x="237"/>
        <item x="238"/>
        <item x="239"/>
        <item x="240"/>
        <item x="242"/>
        <item x="243"/>
        <item m="1" x="1320"/>
        <item x="244"/>
        <item x="245"/>
        <item m="1" x="140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56"/>
        <item x="373"/>
        <item x="114"/>
        <item x="279"/>
        <item x="280"/>
        <item x="226"/>
        <item m="1" x="1321"/>
        <item x="281"/>
        <item x="282"/>
        <item m="1" x="1411"/>
        <item x="283"/>
        <item x="284"/>
        <item x="285"/>
        <item x="286"/>
        <item x="287"/>
        <item x="288"/>
        <item x="135"/>
        <item x="289"/>
        <item x="290"/>
        <item x="291"/>
        <item x="292"/>
        <item x="293"/>
        <item x="294"/>
        <item x="295"/>
        <item x="296"/>
        <item x="370"/>
        <item x="297"/>
        <item x="298"/>
        <item x="299"/>
        <item x="300"/>
        <item x="301"/>
        <item m="1" x="1416"/>
        <item x="303"/>
        <item x="302"/>
        <item x="304"/>
        <item m="1" x="1407"/>
        <item x="312"/>
        <item x="309"/>
        <item x="308"/>
        <item m="1" x="1429"/>
        <item x="305"/>
        <item x="311"/>
        <item x="306"/>
        <item x="307"/>
        <item x="227"/>
        <item x="310"/>
        <item x="313"/>
        <item x="314"/>
        <item x="315"/>
        <item x="316"/>
        <item x="321"/>
        <item x="317"/>
        <item x="318"/>
        <item x="320"/>
        <item x="319"/>
        <item x="322"/>
        <item x="323"/>
        <item x="324"/>
        <item x="325"/>
        <item x="326"/>
        <item x="327"/>
        <item x="328"/>
        <item m="1" x="1357"/>
        <item x="329"/>
        <item x="330"/>
        <item x="331"/>
        <item x="332"/>
        <item x="333"/>
        <item x="334"/>
        <item m="1" x="1347"/>
        <item m="1" x="1348"/>
        <item m="1" x="1349"/>
        <item m="1" x="1350"/>
        <item m="1" x="1410"/>
        <item x="336"/>
        <item x="335"/>
        <item x="337"/>
        <item x="338"/>
        <item x="339"/>
        <item x="351"/>
        <item x="340"/>
        <item x="341"/>
        <item x="342"/>
        <item m="1" x="1322"/>
        <item x="343"/>
        <item x="344"/>
        <item x="345"/>
        <item x="346"/>
        <item x="361"/>
        <item x="347"/>
        <item x="348"/>
        <item x="349"/>
        <item x="350"/>
        <item x="355"/>
        <item x="352"/>
        <item x="354"/>
        <item x="353"/>
        <item x="371"/>
        <item x="362"/>
        <item x="356"/>
        <item x="357"/>
        <item x="358"/>
        <item x="359"/>
        <item x="360"/>
        <item m="1" x="1323"/>
        <item x="363"/>
        <item x="364"/>
        <item x="365"/>
        <item x="366"/>
        <item x="367"/>
        <item x="368"/>
        <item x="369"/>
        <item m="1" x="1324"/>
        <item m="1" x="1417"/>
        <item m="1" x="1418"/>
        <item x="372"/>
        <item x="374"/>
        <item m="1" x="1325"/>
        <item x="378"/>
        <item x="381"/>
        <item x="375"/>
        <item x="376"/>
        <item x="377"/>
        <item m="1" x="1326"/>
        <item x="379"/>
        <item x="380"/>
        <item x="382"/>
        <item x="383"/>
        <item x="384"/>
        <item x="385"/>
        <item m="1" x="1424"/>
        <item m="1" x="1419"/>
        <item x="386"/>
        <item x="387"/>
        <item x="388"/>
        <item m="1" x="1327"/>
        <item m="1" x="1328"/>
        <item x="389"/>
        <item x="390"/>
        <item x="393"/>
        <item x="391"/>
        <item x="392"/>
        <item x="394"/>
        <item x="395"/>
        <item x="396"/>
        <item x="397"/>
        <item x="398"/>
        <item x="399"/>
        <item m="1" x="1329"/>
        <item x="400"/>
        <item x="401"/>
        <item x="402"/>
        <item x="403"/>
        <item x="404"/>
        <item x="405"/>
        <item m="1" x="1330"/>
        <item x="406"/>
        <item x="407"/>
        <item x="409"/>
        <item x="410"/>
        <item x="411"/>
        <item x="412"/>
        <item m="1" x="1358"/>
        <item x="413"/>
        <item x="414"/>
        <item x="415"/>
        <item x="408"/>
        <item x="416"/>
        <item m="1" x="1431"/>
        <item x="421"/>
        <item m="1" x="1402"/>
        <item x="417"/>
        <item x="418"/>
        <item x="420"/>
        <item m="1" x="1425"/>
        <item x="419"/>
        <item m="1" x="1359"/>
        <item x="422"/>
        <item x="423"/>
        <item x="424"/>
        <item x="425"/>
        <item x="426"/>
        <item x="427"/>
        <item x="428"/>
        <item x="429"/>
        <item x="430"/>
        <item x="431"/>
        <item x="432"/>
        <item x="433"/>
        <item x="434"/>
        <item x="435"/>
        <item x="436"/>
        <item x="437"/>
        <item x="438"/>
        <item x="439"/>
        <item x="440"/>
        <item x="441"/>
        <item x="442"/>
        <item x="443"/>
        <item m="1" x="1413"/>
        <item x="444"/>
        <item x="445"/>
        <item x="446"/>
        <item m="1" x="1412"/>
        <item x="447"/>
        <item m="1" x="1415"/>
        <item x="448"/>
        <item m="1" x="1427"/>
        <item x="449"/>
        <item x="450"/>
        <item m="1" x="1331"/>
        <item x="451"/>
        <item x="452"/>
        <item x="453"/>
        <item x="454"/>
        <item x="455"/>
        <item m="1" x="1360"/>
        <item x="456"/>
        <item x="457"/>
        <item x="458"/>
        <item x="459"/>
        <item x="460"/>
        <item x="461"/>
        <item x="462"/>
        <item m="1" x="1332"/>
        <item x="463"/>
        <item x="464"/>
        <item x="465"/>
        <item x="466"/>
        <item x="467"/>
        <item x="468"/>
        <item x="469"/>
        <item x="470"/>
        <item x="471"/>
        <item x="472"/>
        <item m="1" x="1381"/>
        <item x="473"/>
        <item x="474"/>
        <item x="475"/>
        <item x="476"/>
        <item x="477"/>
        <item m="1" x="1382"/>
        <item x="478"/>
        <item x="479"/>
        <item x="480"/>
        <item x="481"/>
        <item m="1" x="1361"/>
        <item x="482"/>
        <item x="483"/>
        <item x="484"/>
        <item x="485"/>
        <item x="486"/>
        <item x="487"/>
        <item x="488"/>
        <item x="489"/>
        <item x="490"/>
        <item x="491"/>
        <item x="492"/>
        <item x="493"/>
        <item x="494"/>
        <item x="495"/>
        <item x="496"/>
        <item m="1" x="1342"/>
        <item x="498"/>
        <item x="497"/>
        <item x="499"/>
        <item x="500"/>
        <item x="501"/>
        <item x="502"/>
        <item x="503"/>
        <item m="1" x="1343"/>
        <item x="505"/>
        <item x="506"/>
        <item x="507"/>
        <item x="508"/>
        <item x="509"/>
        <item x="510"/>
        <item x="511"/>
        <item m="1" x="1362"/>
        <item m="1" x="1363"/>
        <item m="1" x="1364"/>
        <item m="1" x="1365"/>
        <item m="1" x="1366"/>
        <item x="512"/>
        <item x="513"/>
        <item x="514"/>
        <item x="515"/>
        <item x="516"/>
        <item x="517"/>
        <item x="518"/>
        <item x="519"/>
        <item x="520"/>
        <item x="521"/>
        <item x="522"/>
        <item x="523"/>
        <item x="524"/>
        <item x="525"/>
        <item x="526"/>
        <item x="527"/>
        <item x="528"/>
        <item x="529"/>
        <item x="530"/>
        <item x="531"/>
        <item x="532"/>
        <item m="1" x="1367"/>
        <item x="538"/>
        <item x="533"/>
        <item x="534"/>
        <item x="535"/>
        <item x="536"/>
        <item x="537"/>
        <item x="542"/>
        <item x="539"/>
        <item x="540"/>
        <item x="541"/>
        <item x="543"/>
        <item x="544"/>
        <item x="545"/>
        <item x="546"/>
        <item x="547"/>
        <item x="549"/>
        <item x="550"/>
        <item x="551"/>
        <item x="552"/>
        <item x="553"/>
        <item x="554"/>
        <item x="555"/>
        <item m="1" x="1383"/>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4"/>
        <item x="607"/>
        <item x="611"/>
        <item x="612"/>
        <item x="613"/>
        <item x="614"/>
        <item x="608"/>
        <item x="609"/>
        <item x="610"/>
        <item x="615"/>
        <item x="616"/>
        <item m="1" x="1385"/>
        <item x="617"/>
        <item x="618"/>
        <item m="1" x="1386"/>
        <item x="619"/>
        <item x="620"/>
        <item x="621"/>
        <item m="1" x="1387"/>
        <item x="622"/>
        <item m="1" x="1388"/>
        <item x="624"/>
        <item x="623"/>
        <item x="625"/>
        <item x="627"/>
        <item x="629"/>
        <item x="630"/>
        <item x="631"/>
        <item x="632"/>
        <item x="633"/>
        <item x="634"/>
        <item m="1" x="1368"/>
        <item x="648"/>
        <item x="635"/>
        <item m="1" x="1344"/>
        <item m="1" x="1369"/>
        <item x="636"/>
        <item x="637"/>
        <item x="626"/>
        <item x="641"/>
        <item x="642"/>
        <item x="643"/>
        <item m="1" x="1370"/>
        <item x="628"/>
        <item x="644"/>
        <item x="645"/>
        <item x="646"/>
        <item m="1" x="1333"/>
        <item x="647"/>
        <item x="649"/>
        <item x="650"/>
        <item x="640"/>
        <item x="651"/>
        <item x="652"/>
        <item m="1" x="1421"/>
        <item x="653"/>
        <item m="1" x="1389"/>
        <item m="1" x="1390"/>
        <item m="1" x="1371"/>
        <item x="654"/>
        <item m="1" x="1372"/>
        <item x="655"/>
        <item x="656"/>
        <item x="657"/>
        <item x="658"/>
        <item x="659"/>
        <item x="639"/>
        <item x="660"/>
        <item x="662"/>
        <item x="665"/>
        <item x="663"/>
        <item x="664"/>
        <item x="638"/>
        <item x="661"/>
        <item x="666"/>
        <item x="667"/>
        <item x="668"/>
        <item x="669"/>
        <item x="670"/>
        <item x="671"/>
        <item x="672"/>
        <item x="673"/>
        <item x="674"/>
        <item m="1" x="1334"/>
        <item x="675"/>
        <item m="1" x="1335"/>
        <item x="679"/>
        <item x="676"/>
        <item x="677"/>
        <item x="678"/>
        <item x="680"/>
        <item m="1" x="1404"/>
        <item x="682"/>
        <item x="681"/>
        <item x="683"/>
        <item x="684"/>
        <item x="685"/>
        <item x="686"/>
        <item x="687"/>
        <item x="688"/>
        <item x="697"/>
        <item x="689"/>
        <item x="690"/>
        <item x="691"/>
        <item x="705"/>
        <item x="700"/>
        <item x="692"/>
        <item x="693"/>
        <item x="694"/>
        <item m="1" x="1406"/>
        <item x="695"/>
        <item x="696"/>
        <item x="698"/>
        <item x="699"/>
        <item x="701"/>
        <item m="1" x="1338"/>
        <item x="702"/>
        <item x="706"/>
        <item x="703"/>
        <item x="704"/>
        <item x="707"/>
        <item x="717"/>
        <item x="709"/>
        <item x="710"/>
        <item x="711"/>
        <item x="712"/>
        <item x="713"/>
        <item x="714"/>
        <item x="715"/>
        <item x="716"/>
        <item m="1" x="1373"/>
        <item x="718"/>
        <item x="719"/>
        <item x="720"/>
        <item m="1" x="1336"/>
        <item m="1" x="1337"/>
        <item m="1" x="1339"/>
        <item x="726"/>
        <item x="721"/>
        <item x="722"/>
        <item x="723"/>
        <item x="724"/>
        <item x="725"/>
        <item x="727"/>
        <item x="758"/>
        <item x="728"/>
        <item x="729"/>
        <item x="730"/>
        <item m="1" x="1420"/>
        <item m="1" x="1400"/>
        <item x="731"/>
        <item x="732"/>
        <item x="733"/>
        <item m="1" x="1409"/>
        <item x="734"/>
        <item x="735"/>
        <item x="736"/>
        <item x="737"/>
        <item x="738"/>
        <item x="739"/>
        <item x="740"/>
        <item x="741"/>
        <item x="742"/>
        <item x="765"/>
        <item x="743"/>
        <item x="744"/>
        <item x="745"/>
        <item x="746"/>
        <item x="753"/>
        <item x="747"/>
        <item m="1" x="1340"/>
        <item x="748"/>
        <item x="749"/>
        <item x="750"/>
        <item x="751"/>
        <item x="767"/>
        <item x="752"/>
        <item x="754"/>
        <item x="755"/>
        <item x="756"/>
        <item x="757"/>
        <item m="1" x="1374"/>
        <item x="759"/>
        <item m="1" x="1391"/>
        <item x="760"/>
        <item m="1" x="1375"/>
        <item x="761"/>
        <item x="762"/>
        <item m="1" x="1401"/>
        <item x="763"/>
        <item m="1" x="1399"/>
        <item x="764"/>
        <item x="766"/>
        <item x="768"/>
        <item m="1" x="1396"/>
        <item x="769"/>
        <item x="770"/>
        <item x="771"/>
        <item x="772"/>
        <item x="773"/>
        <item x="774"/>
        <item x="775"/>
        <item x="776"/>
        <item x="777"/>
        <item x="778"/>
        <item x="779"/>
        <item x="780"/>
        <item x="781"/>
        <item x="782"/>
        <item x="783"/>
        <item x="784"/>
        <item x="785"/>
        <item x="786"/>
        <item x="787"/>
        <item x="788"/>
        <item x="789"/>
        <item x="790"/>
        <item x="791"/>
        <item m="1" x="1376"/>
        <item x="792"/>
        <item m="1" x="1377"/>
        <item x="793"/>
        <item x="799"/>
        <item x="794"/>
        <item x="795"/>
        <item x="796"/>
        <item x="797"/>
        <item x="798"/>
        <item x="800"/>
        <item x="802"/>
        <item x="801"/>
        <item m="1" x="1378"/>
        <item x="803"/>
        <item x="804"/>
        <item x="805"/>
        <item x="809"/>
        <item x="811"/>
        <item x="810"/>
        <item m="1" x="1405"/>
        <item x="813"/>
        <item x="808"/>
        <item m="1" x="1403"/>
        <item x="820"/>
        <item m="1" x="1428"/>
        <item x="812"/>
        <item x="814"/>
        <item x="816"/>
        <item x="817"/>
        <item x="806"/>
        <item x="815"/>
        <item x="818"/>
        <item m="1" x="1345"/>
        <item x="822"/>
        <item x="823"/>
        <item m="1" x="1392"/>
        <item x="825"/>
        <item x="830"/>
        <item x="828"/>
        <item x="824"/>
        <item x="829"/>
        <item x="834"/>
        <item x="832"/>
        <item x="833"/>
        <item x="831"/>
        <item x="708"/>
        <item x="838"/>
        <item x="839"/>
        <item x="836"/>
        <item x="841"/>
        <item x="842"/>
        <item x="843"/>
        <item m="1" x="1426"/>
        <item x="835"/>
        <item m="1" x="1414"/>
        <item m="1" x="1346"/>
        <item x="821"/>
        <item x="837"/>
        <item x="840"/>
        <item x="847"/>
        <item x="846"/>
        <item x="848"/>
        <item x="845"/>
        <item m="1" x="1393"/>
        <item x="850"/>
        <item x="849"/>
        <item x="844"/>
        <item m="1" x="1430"/>
        <item x="851"/>
        <item x="853"/>
        <item x="854"/>
        <item x="855"/>
        <item x="857"/>
        <item x="858"/>
        <item x="852"/>
        <item x="859"/>
        <item x="860"/>
        <item x="807"/>
        <item x="819"/>
        <item x="856"/>
        <item x="827"/>
        <item x="861"/>
        <item x="863"/>
        <item x="862"/>
        <item x="864"/>
        <item x="865"/>
        <item x="866"/>
        <item x="869"/>
        <item x="867"/>
        <item x="868"/>
        <item x="871"/>
        <item x="872"/>
        <item x="873"/>
        <item x="875"/>
        <item m="1" x="1394"/>
        <item x="874"/>
        <item x="878"/>
        <item x="880"/>
        <item x="879"/>
        <item x="877"/>
        <item x="881"/>
        <item x="882"/>
        <item x="884"/>
        <item m="1" x="1395"/>
        <item x="876"/>
        <item x="883"/>
        <item x="885"/>
        <item x="887"/>
        <item x="888"/>
        <item x="886"/>
        <item x="826"/>
        <item x="889"/>
        <item x="890"/>
        <item x="891"/>
        <item x="892"/>
        <item m="1" x="1341"/>
        <item x="893"/>
        <item x="894"/>
        <item x="895"/>
        <item x="899"/>
        <item x="897"/>
        <item x="901"/>
        <item x="896"/>
        <item x="898"/>
        <item x="903"/>
        <item x="904"/>
        <item x="905"/>
        <item x="906"/>
        <item x="902"/>
        <item x="900"/>
        <item x="907"/>
        <item x="870"/>
        <item m="1" x="1379"/>
        <item x="909"/>
        <item x="908"/>
        <item x="910"/>
        <item m="1" x="1380"/>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2"/>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0"/>
        <item x="1154"/>
        <item x="1152"/>
        <item x="1157"/>
        <item x="1156"/>
        <item x="1160"/>
        <item m="1" x="1286"/>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87"/>
        <item m="1" x="1284"/>
        <item m="1" x="1288"/>
        <item m="1" x="1281"/>
        <item m="1" x="1282"/>
        <item x="1209"/>
        <item x="1212"/>
        <item x="1204"/>
        <item x="1208"/>
        <item x="1210"/>
        <item x="1207"/>
        <item x="1203"/>
        <item x="1205"/>
        <item x="1213"/>
        <item x="1214"/>
        <item x="1206"/>
        <item x="1211"/>
        <item x="1216"/>
        <item x="1217"/>
        <item x="1221"/>
        <item x="1222"/>
        <item x="1224"/>
        <item m="1" x="1283"/>
        <item x="1219"/>
        <item x="1220"/>
        <item x="1223"/>
        <item x="1218"/>
        <item x="1227"/>
        <item x="1226"/>
        <item x="1228"/>
        <item x="1225"/>
        <item m="1" x="1278"/>
        <item x="1215"/>
        <item x="1230"/>
        <item x="1229"/>
        <item x="1231"/>
        <item x="1232"/>
        <item x="1234"/>
        <item x="1235"/>
        <item x="1236"/>
        <item x="1240"/>
        <item x="1241"/>
        <item x="1242"/>
        <item x="1244"/>
        <item x="1245"/>
        <item x="1239"/>
        <item m="1" x="1279"/>
        <item x="1237"/>
        <item x="1246"/>
        <item x="1247"/>
        <item x="1243"/>
        <item x="1249"/>
        <item x="1238"/>
        <item x="1250"/>
        <item x="1253"/>
        <item x="1233"/>
        <item x="1251"/>
        <item x="1254"/>
        <item x="1255"/>
        <item x="1248"/>
        <item x="1257"/>
        <item x="1252"/>
        <item x="1256"/>
        <item x="1258"/>
        <item x="1262"/>
        <item x="1263"/>
        <item x="1259"/>
        <item x="1260"/>
        <item x="1261"/>
        <item x="1264"/>
        <item x="1266"/>
        <item x="1267"/>
        <item x="1269"/>
        <item x="1265"/>
        <item x="1268"/>
        <item x="1274"/>
        <item x="1272"/>
        <item x="1270"/>
        <item x="1271"/>
        <item x="1273"/>
        <item x="1275"/>
        <item x="1276"/>
        <item x="1277"/>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7">
    <i>
      <x v="150"/>
    </i>
    <i>
      <x v="153"/>
    </i>
    <i>
      <x v="146"/>
    </i>
    <i>
      <x v="129"/>
    </i>
    <i>
      <x v="117"/>
    </i>
    <i>
      <x v="149"/>
    </i>
    <i>
      <x v="138"/>
    </i>
    <i>
      <x v="156"/>
    </i>
    <i>
      <x v="121"/>
    </i>
    <i>
      <x v="101"/>
    </i>
    <i>
      <x v="132"/>
    </i>
    <i>
      <x v="144"/>
    </i>
    <i>
      <x v="157"/>
    </i>
    <i>
      <x v="80"/>
    </i>
    <i>
      <x v="145"/>
    </i>
    <i>
      <x v="122"/>
    </i>
    <i>
      <x v="160"/>
    </i>
    <i r="1">
      <x v="66"/>
    </i>
    <i r="1">
      <x v="9"/>
    </i>
    <i r="1">
      <x v="4"/>
    </i>
    <i>
      <x v="159"/>
    </i>
    <i>
      <x v="154"/>
    </i>
    <i>
      <x v="158"/>
    </i>
    <i>
      <x v="151"/>
    </i>
    <i>
      <x v="118"/>
    </i>
    <i>
      <x v="161"/>
    </i>
    <i r="1">
      <x v="13"/>
    </i>
    <i>
      <x v="22"/>
    </i>
    <i>
      <x v="137"/>
    </i>
    <i>
      <x v="142"/>
    </i>
    <i>
      <x v="105"/>
    </i>
    <i>
      <x v="115"/>
    </i>
    <i>
      <x v="125"/>
    </i>
    <i>
      <x v="92"/>
    </i>
    <i>
      <x v="16"/>
    </i>
    <i>
      <x v="30"/>
    </i>
    <i>
      <x v="29"/>
    </i>
    <i>
      <x v="2"/>
    </i>
    <i>
      <x v="31"/>
    </i>
    <i>
      <x v="133"/>
    </i>
    <i>
      <x v="32"/>
    </i>
    <i>
      <x v="87"/>
    </i>
    <i>
      <x v="33"/>
    </i>
    <i>
      <x v="97"/>
    </i>
    <i>
      <x v="34"/>
    </i>
    <i>
      <x v="110"/>
    </i>
    <i>
      <x v="35"/>
    </i>
    <i>
      <x v="119"/>
    </i>
    <i>
      <x v="36"/>
    </i>
    <i>
      <x v="6"/>
    </i>
    <i>
      <x v="37"/>
    </i>
    <i>
      <x v="20"/>
    </i>
    <i>
      <x v="38"/>
    </i>
    <i>
      <x v="85"/>
    </i>
    <i>
      <x v="39"/>
    </i>
    <i>
      <x v="89"/>
    </i>
    <i>
      <x v="40"/>
    </i>
    <i>
      <x v="95"/>
    </i>
    <i>
      <x v="41"/>
    </i>
    <i>
      <x v="99"/>
    </i>
    <i>
      <x v="42"/>
    </i>
    <i>
      <x v="28"/>
    </i>
    <i>
      <x v="103"/>
    </i>
    <i>
      <x v="43"/>
    </i>
    <i>
      <x v="113"/>
    </i>
    <i>
      <x v="44"/>
    </i>
    <i>
      <x v="3"/>
    </i>
    <i>
      <x v="45"/>
    </i>
    <i>
      <x v="5"/>
    </i>
    <i>
      <x v="47"/>
    </i>
    <i>
      <x v="127"/>
    </i>
    <i>
      <x v="48"/>
    </i>
    <i>
      <x v="131"/>
    </i>
    <i>
      <x v="50"/>
    </i>
    <i>
      <x v="27"/>
    </i>
    <i>
      <x v="51"/>
    </i>
    <i>
      <x v="21"/>
    </i>
    <i>
      <x v="52"/>
    </i>
    <i>
      <x v="26"/>
    </i>
    <i>
      <x v="54"/>
    </i>
    <i>
      <x v="86"/>
    </i>
    <i>
      <x v="55"/>
    </i>
    <i>
      <x v="88"/>
    </i>
    <i>
      <x v="56"/>
    </i>
    <i>
      <x v="91"/>
    </i>
    <i>
      <x v="57"/>
    </i>
    <i>
      <x v="94"/>
    </i>
    <i>
      <x v="58"/>
    </i>
    <i>
      <x v="96"/>
    </i>
    <i>
      <x v="59"/>
    </i>
    <i>
      <x v="98"/>
    </i>
    <i>
      <x v="60"/>
    </i>
    <i>
      <x v="100"/>
    </i>
    <i>
      <x v="61"/>
    </i>
    <i>
      <x v="102"/>
    </i>
    <i>
      <x v="62"/>
    </i>
    <i>
      <x v="104"/>
    </i>
    <i>
      <x v="63"/>
    </i>
    <i>
      <x v="106"/>
    </i>
    <i>
      <x v="64"/>
    </i>
    <i>
      <x v="111"/>
    </i>
    <i>
      <x v="65"/>
    </i>
    <i>
      <x v="114"/>
    </i>
    <i>
      <x v="66"/>
    </i>
    <i>
      <x v="116"/>
    </i>
    <i>
      <x v="67"/>
    </i>
    <i>
      <x v="23"/>
    </i>
    <i>
      <x v="68"/>
    </i>
    <i>
      <x v="4"/>
    </i>
    <i>
      <x v="69"/>
    </i>
    <i>
      <x v="124"/>
    </i>
    <i>
      <x v="70"/>
    </i>
    <i>
      <x v="126"/>
    </i>
    <i>
      <x v="71"/>
    </i>
    <i>
      <x v="128"/>
    </i>
    <i>
      <x v="19"/>
    </i>
    <i>
      <x v="130"/>
    </i>
    <i>
      <x v="140"/>
    </i>
    <i>
      <x v="7"/>
    </i>
    <i>
      <x v="136"/>
    </i>
    <i>
      <x v="135"/>
    </i>
    <i>
      <x v="25"/>
    </i>
    <i>
      <x v="139"/>
    </i>
    <i>
      <x v="8"/>
    </i>
    <i>
      <x v="10"/>
    </i>
    <i>
      <x v="24"/>
    </i>
    <i>
      <x v="12"/>
    </i>
    <i>
      <x v="9"/>
    </i>
    <i>
      <x/>
    </i>
    <i>
      <x v="11"/>
    </i>
    <i>
      <x v="77"/>
    </i>
    <i>
      <x v="14"/>
    </i>
    <i>
      <x v="78"/>
    </i>
    <i>
      <x v="15"/>
    </i>
    <i>
      <x v="1"/>
    </i>
    <i>
      <x v="155"/>
    </i>
    <i r="1">
      <x v="52"/>
    </i>
    <i>
      <x v="82"/>
    </i>
    <i>
      <x v="17"/>
    </i>
    <i>
      <x v="83"/>
    </i>
    <i>
      <x v="18"/>
    </i>
    <i>
      <x v="84"/>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274">
      <pivotArea collapsedLevelsAreSubtotals="1" fieldPosition="0">
        <references count="1">
          <reference field="2" count="1">
            <x v="9"/>
          </reference>
        </references>
      </pivotArea>
    </format>
    <format dxfId="273">
      <pivotArea collapsedLevelsAreSubtotals="1" fieldPosition="0">
        <references count="1">
          <reference field="2" count="1">
            <x v="4"/>
          </reference>
        </references>
      </pivotArea>
    </format>
    <format dxfId="272">
      <pivotArea grandRow="1" outline="0" collapsedLevelsAreSubtotals="1" fieldPosition="0"/>
    </format>
    <format dxfId="271">
      <pivotArea dataOnly="0" labelOnly="1" grandRow="1" outline="0" fieldPosition="0"/>
    </format>
    <format dxfId="270">
      <pivotArea grandRow="1" outline="0" collapsedLevelsAreSubtotals="1" fieldPosition="0"/>
    </format>
    <format dxfId="269">
      <pivotArea dataOnly="0" labelOnly="1" grandRow="1" outline="0" fieldPosition="0"/>
    </format>
    <format dxfId="268">
      <pivotArea grandRow="1" outline="0" collapsedLevelsAreSubtotals="1" fieldPosition="0"/>
    </format>
    <format dxfId="267">
      <pivotArea dataOnly="0" labelOnly="1" grandRow="1" outline="0" fieldPosition="0"/>
    </format>
    <format dxfId="266">
      <pivotArea outline="0" collapsedLevelsAreSubtotals="1" fieldPosition="0">
        <references count="1">
          <reference field="4294967294" count="1" selected="0">
            <x v="0"/>
          </reference>
        </references>
      </pivotArea>
    </format>
    <format dxfId="265">
      <pivotArea dataOnly="0" labelOnly="1" outline="0" fieldPosition="0">
        <references count="1">
          <reference field="0" count="0"/>
        </references>
      </pivotArea>
    </format>
    <format dxfId="264">
      <pivotArea dataOnly="0" labelOnly="1" outline="0" fieldPosition="0">
        <references count="1">
          <reference field="4294967294" count="1">
            <x v="0"/>
          </reference>
        </references>
      </pivotArea>
    </format>
    <format dxfId="263">
      <pivotArea outline="0" collapsedLevelsAreSubtotals="1" fieldPosition="0">
        <references count="1">
          <reference field="4294967294" count="1" selected="0">
            <x v="1"/>
          </reference>
        </references>
      </pivotArea>
    </format>
    <format dxfId="262">
      <pivotArea dataOnly="0" labelOnly="1" outline="0" fieldPosition="0">
        <references count="1">
          <reference field="4294967294" count="1">
            <x v="1"/>
          </reference>
        </references>
      </pivotArea>
    </format>
    <format dxfId="261">
      <pivotArea outline="0" collapsedLevelsAreSubtotals="1" fieldPosition="0">
        <references count="1">
          <reference field="4294967294" count="1" selected="0">
            <x v="2"/>
          </reference>
        </references>
      </pivotArea>
    </format>
    <format dxfId="260">
      <pivotArea dataOnly="0" labelOnly="1" outline="0" fieldPosition="0">
        <references count="1">
          <reference field="4294967294" count="1">
            <x v="2"/>
          </reference>
        </references>
      </pivotArea>
    </format>
    <format dxfId="259">
      <pivotArea grandRow="1" outline="0" collapsedLevelsAreSubtotals="1" fieldPosition="0"/>
    </format>
    <format dxfId="258">
      <pivotArea dataOnly="0" labelOnly="1" grandRow="1" outline="0" fieldPosition="0"/>
    </format>
    <format dxfId="257">
      <pivotArea type="all" dataOnly="0" outline="0" fieldPosition="0"/>
    </format>
    <format dxfId="256">
      <pivotArea grandRow="1" outline="0" collapsedLevelsAreSubtotals="1" fieldPosition="0"/>
    </format>
    <format dxfId="255">
      <pivotArea dataOnly="0" labelOnly="1" grandRow="1" outline="0" fieldPosition="0"/>
    </format>
    <format dxfId="254">
      <pivotArea collapsedLevelsAreSubtotals="1" fieldPosition="0">
        <references count="2">
          <reference field="4294967294" count="1" selected="0">
            <x v="2"/>
          </reference>
          <reference field="1" count="1">
            <x v="22"/>
          </reference>
        </references>
      </pivotArea>
    </format>
    <format dxfId="253">
      <pivotArea collapsedLevelsAreSubtotals="1" fieldPosition="0">
        <references count="3">
          <reference field="4294967294" count="1" selected="0">
            <x v="2"/>
          </reference>
          <reference field="1" count="1">
            <x v="22"/>
          </reference>
          <reference field="2" count="1" selected="0">
            <x v="7"/>
          </reference>
        </references>
      </pivotArea>
    </format>
    <format dxfId="252">
      <pivotArea dataOnly="0" labelOnly="1" outline="0" fieldPosition="0">
        <references count="1">
          <reference field="4294967294" count="3">
            <x v="0"/>
            <x v="1"/>
            <x v="2"/>
          </reference>
        </references>
      </pivotArea>
    </format>
    <format dxfId="251">
      <pivotArea dataOnly="0" labelOnly="1" outline="0" fieldPosition="0">
        <references count="1">
          <reference field="4294967294" count="1">
            <x v="0"/>
          </reference>
        </references>
      </pivotArea>
    </format>
    <format dxfId="250">
      <pivotArea dataOnly="0" labelOnly="1" outline="0" fieldPosition="0">
        <references count="1">
          <reference field="4294967294" count="1">
            <x v="1"/>
          </reference>
        </references>
      </pivotArea>
    </format>
    <format dxfId="249">
      <pivotArea dataOnly="0" labelOnly="1" outline="0" fieldPosition="0">
        <references count="1">
          <reference field="4294967294" count="1">
            <x v="1"/>
          </reference>
        </references>
      </pivotArea>
    </format>
    <format dxfId="248">
      <pivotArea dataOnly="0" labelOnly="1" outline="0" fieldPosition="0">
        <references count="1">
          <reference field="4294967294" count="1">
            <x v="2"/>
          </reference>
        </references>
      </pivotArea>
    </format>
    <format dxfId="247">
      <pivotArea dataOnly="0" labelOnly="1" fieldPosition="0">
        <references count="1">
          <reference field="2" count="0"/>
        </references>
      </pivotArea>
    </format>
    <format dxfId="246">
      <pivotArea collapsedLevelsAreSubtotals="1" fieldPosition="0">
        <references count="2">
          <reference field="4294967294" count="1" selected="0">
            <x v="2"/>
          </reference>
          <reference field="2" count="1">
            <x v="4"/>
          </reference>
        </references>
      </pivotArea>
    </format>
    <format dxfId="245">
      <pivotArea collapsedLevelsAreSubtotals="1" fieldPosition="0">
        <references count="2">
          <reference field="4294967294" count="1" selected="0">
            <x v="2"/>
          </reference>
          <reference field="2" count="1">
            <x v="9"/>
          </reference>
        </references>
      </pivotArea>
    </format>
    <format dxfId="244">
      <pivotArea collapsedLevelsAreSubtotals="1" fieldPosition="0">
        <references count="2">
          <reference field="4294967294" count="1" selected="0">
            <x v="2"/>
          </reference>
          <reference field="2" count="1">
            <x v="14"/>
          </reference>
        </references>
      </pivotArea>
    </format>
    <format dxfId="243">
      <pivotArea collapsedLevelsAreSubtotals="1" fieldPosition="0">
        <references count="3">
          <reference field="4294967294" count="1" selected="0">
            <x v="2"/>
          </reference>
          <reference field="1" count="3">
            <x v="3"/>
            <x v="37"/>
            <x v="41"/>
          </reference>
          <reference field="2" count="1" selected="0">
            <x v="14"/>
          </reference>
        </references>
      </pivotArea>
    </format>
    <format dxfId="242">
      <pivotArea collapsedLevelsAreSubtotals="1" fieldPosition="0">
        <references count="3">
          <reference field="4294967294" count="1" selected="0">
            <x v="2"/>
          </reference>
          <reference field="1" count="1">
            <x v="6"/>
          </reference>
          <reference field="2" count="1" selected="0">
            <x v="14"/>
          </reference>
        </references>
      </pivotArea>
    </format>
    <format dxfId="241">
      <pivotArea collapsedLevelsAreSubtotals="1" fieldPosition="0">
        <references count="3">
          <reference field="4294967294" count="1" selected="0">
            <x v="2"/>
          </reference>
          <reference field="1" count="1">
            <x v="27"/>
          </reference>
          <reference field="2" count="1" selected="0">
            <x v="14"/>
          </reference>
        </references>
      </pivotArea>
    </format>
    <format dxfId="240">
      <pivotArea collapsedLevelsAreSubtotals="1" fieldPosition="0">
        <references count="1">
          <reference field="2" count="1">
            <x v="0"/>
          </reference>
        </references>
      </pivotArea>
    </format>
    <format dxfId="239">
      <pivotArea collapsedLevelsAreSubtotals="1" fieldPosition="0">
        <references count="1">
          <reference field="2" count="1">
            <x v="14"/>
          </reference>
        </references>
      </pivotArea>
    </format>
    <format dxfId="238">
      <pivotArea collapsedLevelsAreSubtotals="1" fieldPosition="0">
        <references count="1">
          <reference field="2" count="1">
            <x v="9"/>
          </reference>
        </references>
      </pivotArea>
    </format>
    <format dxfId="237">
      <pivotArea collapsedLevelsAreSubtotals="1" fieldPosition="0">
        <references count="1">
          <reference field="2" count="1">
            <x v="5"/>
          </reference>
        </references>
      </pivotArea>
    </format>
    <format dxfId="236">
      <pivotArea collapsedLevelsAreSubtotals="1" fieldPosition="0">
        <references count="1">
          <reference field="2" count="1">
            <x v="17"/>
          </reference>
        </references>
      </pivotArea>
    </format>
    <format dxfId="235">
      <pivotArea collapsedLevelsAreSubtotals="1" fieldPosition="0">
        <references count="1">
          <reference field="2" count="1">
            <x v="2"/>
          </reference>
        </references>
      </pivotArea>
    </format>
    <format dxfId="234">
      <pivotArea collapsedLevelsAreSubtotals="1" fieldPosition="0">
        <references count="1">
          <reference field="2" count="1">
            <x v="10"/>
          </reference>
        </references>
      </pivotArea>
    </format>
    <format dxfId="233">
      <pivotArea collapsedLevelsAreSubtotals="1" fieldPosition="0">
        <references count="1">
          <reference field="2" count="1">
            <x v="1"/>
          </reference>
        </references>
      </pivotArea>
    </format>
    <format dxfId="232">
      <pivotArea collapsedLevelsAreSubtotals="1" fieldPosition="0">
        <references count="1">
          <reference field="2" count="1">
            <x v="13"/>
          </reference>
        </references>
      </pivotArea>
    </format>
    <format dxfId="231">
      <pivotArea collapsedLevelsAreSubtotals="1" fieldPosition="0">
        <references count="1">
          <reference field="2" count="1">
            <x v="4"/>
          </reference>
        </references>
      </pivotArea>
    </format>
    <format dxfId="230">
      <pivotArea collapsedLevelsAreSubtotals="1" fieldPosition="0">
        <references count="1">
          <reference field="2" count="1">
            <x v="8"/>
          </reference>
        </references>
      </pivotArea>
    </format>
    <format dxfId="229">
      <pivotArea collapsedLevelsAreSubtotals="1" fieldPosition="0">
        <references count="1">
          <reference field="2" count="1">
            <x v="3"/>
          </reference>
        </references>
      </pivotArea>
    </format>
    <format dxfId="228">
      <pivotArea collapsedLevelsAreSubtotals="1" fieldPosition="0">
        <references count="1">
          <reference field="2" count="1">
            <x v="12"/>
          </reference>
        </references>
      </pivotArea>
    </format>
    <format dxfId="227">
      <pivotArea collapsedLevelsAreSubtotals="1" fieldPosition="0">
        <references count="1">
          <reference field="2" count="1">
            <x v="6"/>
          </reference>
        </references>
      </pivotArea>
    </format>
    <format dxfId="226">
      <pivotArea collapsedLevelsAreSubtotals="1" fieldPosition="0">
        <references count="1">
          <reference field="2" count="1">
            <x v="11"/>
          </reference>
        </references>
      </pivotArea>
    </format>
    <format dxfId="225">
      <pivotArea collapsedLevelsAreSubtotals="1" fieldPosition="0">
        <references count="1">
          <reference field="2" count="1">
            <x v="20"/>
          </reference>
        </references>
      </pivotArea>
    </format>
    <format dxfId="224">
      <pivotArea collapsedLevelsAreSubtotals="1" fieldPosition="0">
        <references count="2">
          <reference field="1" count="1">
            <x v="6"/>
          </reference>
          <reference field="2" count="1" selected="0">
            <x v="20"/>
          </reference>
        </references>
      </pivotArea>
    </format>
    <format dxfId="223">
      <pivotArea collapsedLevelsAreSubtotals="1" fieldPosition="0">
        <references count="1">
          <reference field="2" count="1">
            <x v="7"/>
          </reference>
        </references>
      </pivotArea>
    </format>
    <format dxfId="222">
      <pivotArea collapsedLevelsAreSubtotals="1" fieldPosition="0">
        <references count="1">
          <reference field="2" count="1">
            <x v="16"/>
          </reference>
        </references>
      </pivotArea>
    </format>
    <format dxfId="221">
      <pivotArea collapsedLevelsAreSubtotals="1" fieldPosition="0">
        <references count="1">
          <reference field="2" count="1">
            <x v="19"/>
          </reference>
        </references>
      </pivotArea>
    </format>
    <format dxfId="220">
      <pivotArea collapsedLevelsAreSubtotals="1" fieldPosition="0">
        <references count="1">
          <reference field="2" count="1">
            <x v="18"/>
          </reference>
        </references>
      </pivotArea>
    </format>
    <format dxfId="219">
      <pivotArea collapsedLevelsAreSubtotals="1" fieldPosition="0">
        <references count="1">
          <reference field="2" count="1">
            <x v="15"/>
          </reference>
        </references>
      </pivotArea>
    </format>
    <format dxfId="218">
      <pivotArea collapsedLevelsAreSubtotals="1" fieldPosition="0">
        <references count="1">
          <reference field="2" count="1">
            <x v="21"/>
          </reference>
        </references>
      </pivotArea>
    </format>
    <format dxfId="217">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216">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215">
      <pivotArea dataOnly="0" labelOnly="1" fieldPosition="0">
        <references count="1">
          <reference field="1" count="1">
            <x v="79"/>
          </reference>
        </references>
      </pivotArea>
    </format>
    <format dxfId="214">
      <pivotArea dataOnly="0" labelOnly="1" fieldPosition="0">
        <references count="1">
          <reference field="1" count="1">
            <x v="79"/>
          </reference>
        </references>
      </pivotArea>
    </format>
    <format dxfId="213">
      <pivotArea type="all" dataOnly="0" outline="0" fieldPosition="0"/>
    </format>
    <format dxfId="212">
      <pivotArea outline="0" collapsedLevelsAreSubtotals="1" fieldPosition="0"/>
    </format>
    <format dxfId="211">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210">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09">
      <pivotArea dataOnly="0" labelOnly="1" fieldPosition="0">
        <references count="1">
          <reference field="1" count="16">
            <x v="0"/>
            <x v="12"/>
            <x v="14"/>
            <x v="15"/>
            <x v="17"/>
            <x v="19"/>
            <x v="27"/>
            <x v="47"/>
            <x v="58"/>
            <x v="59"/>
            <x v="62"/>
            <x v="63"/>
            <x v="64"/>
            <x v="65"/>
            <x v="66"/>
            <x v="67"/>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45528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704"/>
  <sheetViews>
    <sheetView tabSelected="1" zoomScale="140" zoomScaleNormal="140" workbookViewId="0">
      <pane ySplit="1" topLeftCell="A20693" activePane="bottomLeft" state="frozen"/>
      <selection pane="bottomLeft" activeCell="D20708" sqref="D2070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8" ht="15" x14ac:dyDescent="0.2">
      <c r="A15649" s="729">
        <v>45096</v>
      </c>
      <c r="B15649" s="90" t="s">
        <v>9829</v>
      </c>
      <c r="C15649" s="93" t="s">
        <v>558</v>
      </c>
      <c r="D15649" s="799" t="s">
        <v>10177</v>
      </c>
      <c r="E15649" s="91"/>
      <c r="F15649" s="91">
        <v>750000</v>
      </c>
      <c r="G15649" s="91">
        <f t="shared" si="250"/>
        <v>750000</v>
      </c>
      <c r="H15649" s="701" t="s">
        <v>10312</v>
      </c>
    </row>
    <row r="15650" spans="1:8" ht="15" x14ac:dyDescent="0.2">
      <c r="A15650" s="729">
        <v>45097</v>
      </c>
      <c r="B15650" s="90" t="s">
        <v>8654</v>
      </c>
      <c r="C15650" s="93" t="s">
        <v>558</v>
      </c>
      <c r="D15650" s="799" t="s">
        <v>10192</v>
      </c>
      <c r="E15650" s="91"/>
      <c r="F15650" s="91">
        <v>4630960.1100000003</v>
      </c>
      <c r="G15650" s="91">
        <f t="shared" si="250"/>
        <v>4630960.1100000003</v>
      </c>
      <c r="H15650" s="701" t="s">
        <v>10312</v>
      </c>
    </row>
    <row r="15651" spans="1:8" ht="15" x14ac:dyDescent="0.2">
      <c r="A15651" s="729">
        <v>45097</v>
      </c>
      <c r="B15651" s="90" t="s">
        <v>8654</v>
      </c>
      <c r="C15651" s="93" t="s">
        <v>558</v>
      </c>
      <c r="D15651" s="799" t="s">
        <v>10191</v>
      </c>
      <c r="E15651" s="91"/>
      <c r="F15651" s="91">
        <v>468596.31</v>
      </c>
      <c r="G15651" s="91">
        <f t="shared" si="250"/>
        <v>468596.31</v>
      </c>
      <c r="H15651" s="701" t="s">
        <v>10312</v>
      </c>
    </row>
    <row r="15652" spans="1:8" ht="15" x14ac:dyDescent="0.2">
      <c r="A15652" s="729">
        <v>45101</v>
      </c>
      <c r="B15652" s="90" t="s">
        <v>3945</v>
      </c>
      <c r="C15652" s="93" t="s">
        <v>558</v>
      </c>
      <c r="D15652" s="890" t="s">
        <v>10287</v>
      </c>
      <c r="E15652" s="91"/>
      <c r="F15652" s="91">
        <v>363834</v>
      </c>
      <c r="G15652" s="91">
        <f t="shared" si="250"/>
        <v>363834</v>
      </c>
      <c r="H15652" s="701" t="s">
        <v>10312</v>
      </c>
    </row>
    <row r="15653" spans="1:8" ht="15" x14ac:dyDescent="0.2">
      <c r="A15653" s="729">
        <v>45104</v>
      </c>
      <c r="B15653" s="90" t="s">
        <v>9406</v>
      </c>
      <c r="C15653" s="93" t="s">
        <v>558</v>
      </c>
      <c r="D15653" s="799" t="s">
        <v>10288</v>
      </c>
      <c r="E15653" s="91"/>
      <c r="F15653" s="91">
        <v>3172324</v>
      </c>
      <c r="G15653" s="91">
        <f t="shared" si="250"/>
        <v>3172324</v>
      </c>
      <c r="H15653" s="701" t="s">
        <v>10312</v>
      </c>
    </row>
    <row r="15654" spans="1:8" ht="15" x14ac:dyDescent="0.2">
      <c r="A15654" s="729">
        <v>45104</v>
      </c>
      <c r="B15654" s="90" t="s">
        <v>9716</v>
      </c>
      <c r="C15654" s="93" t="s">
        <v>558</v>
      </c>
      <c r="D15654" s="799"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13103</v>
      </c>
      <c r="D17832" s="182" t="s">
        <v>11159</v>
      </c>
      <c r="E17832" s="125">
        <v>400000</v>
      </c>
      <c r="F17832" s="125"/>
      <c r="G17832" s="125">
        <f t="shared" si="284"/>
        <v>-400000</v>
      </c>
      <c r="H17832" s="704" t="s">
        <v>11814</v>
      </c>
    </row>
    <row r="17833" spans="1:8" ht="15" customHeight="1" x14ac:dyDescent="0.2">
      <c r="A17833" s="733">
        <v>45271</v>
      </c>
      <c r="B17833" s="62" t="s">
        <v>11077</v>
      </c>
      <c r="C17833" s="62" t="s">
        <v>13103</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13032</v>
      </c>
      <c r="E17990" s="551">
        <v>159545</v>
      </c>
      <c r="F17990" s="125"/>
      <c r="G17990" s="125">
        <f t="shared" si="287"/>
        <v>-159545</v>
      </c>
      <c r="H17990" s="704" t="s">
        <v>11814</v>
      </c>
    </row>
    <row r="17991" spans="1:8" ht="15" x14ac:dyDescent="0.2">
      <c r="A17991" s="733">
        <v>45287</v>
      </c>
      <c r="B17991" s="62" t="s">
        <v>6407</v>
      </c>
      <c r="C17991" s="550" t="s">
        <v>12002</v>
      </c>
      <c r="D17991" s="739" t="s">
        <v>13032</v>
      </c>
      <c r="E17991" s="551">
        <v>80843</v>
      </c>
      <c r="F17991" s="125"/>
      <c r="G17991" s="125">
        <f t="shared" si="287"/>
        <v>-80843</v>
      </c>
      <c r="H17991" s="704" t="s">
        <v>11814</v>
      </c>
    </row>
    <row r="17992" spans="1:8" ht="15" x14ac:dyDescent="0.2">
      <c r="A17992" s="733">
        <v>45287</v>
      </c>
      <c r="B17992" s="62" t="s">
        <v>6506</v>
      </c>
      <c r="C17992" s="550" t="s">
        <v>12002</v>
      </c>
      <c r="D17992" s="739" t="s">
        <v>13032</v>
      </c>
      <c r="E17992" s="551">
        <v>4245</v>
      </c>
      <c r="F17992" s="125"/>
      <c r="G17992" s="125">
        <f t="shared" si="287"/>
        <v>-4245</v>
      </c>
      <c r="H17992" s="704" t="s">
        <v>11814</v>
      </c>
    </row>
    <row r="17993" spans="1:8" ht="15" x14ac:dyDescent="0.2">
      <c r="A17993" s="733">
        <v>45287</v>
      </c>
      <c r="B17993" s="62" t="s">
        <v>10293</v>
      </c>
      <c r="C17993" s="550" t="s">
        <v>12002</v>
      </c>
      <c r="D17993" s="739" t="s">
        <v>13032</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12326</v>
      </c>
      <c r="E18058" s="175"/>
      <c r="F18058" s="175">
        <v>-650000</v>
      </c>
      <c r="G18058" s="175">
        <f t="shared" si="288"/>
        <v>-650000</v>
      </c>
      <c r="H18058" s="701" t="s">
        <v>11814</v>
      </c>
    </row>
    <row r="18059" spans="1:10" ht="24" x14ac:dyDescent="0.2">
      <c r="A18059" s="729">
        <v>45280</v>
      </c>
      <c r="B18059" s="93" t="s">
        <v>9658</v>
      </c>
      <c r="C18059" s="93" t="s">
        <v>558</v>
      </c>
      <c r="D18059" s="800" t="s">
        <v>12326</v>
      </c>
      <c r="E18059" s="175"/>
      <c r="F18059" s="175">
        <v>-750000</v>
      </c>
      <c r="G18059" s="175">
        <f t="shared" si="288"/>
        <v>-750000</v>
      </c>
      <c r="H18059" s="701" t="s">
        <v>11814</v>
      </c>
    </row>
    <row r="18060" spans="1:10" ht="24" x14ac:dyDescent="0.2">
      <c r="A18060" s="729">
        <v>45280</v>
      </c>
      <c r="B18060" s="93" t="s">
        <v>9658</v>
      </c>
      <c r="C18060" s="93" t="s">
        <v>558</v>
      </c>
      <c r="D18060" s="800" t="s">
        <v>12326</v>
      </c>
      <c r="E18060" s="175"/>
      <c r="F18060" s="175">
        <v>-850000</v>
      </c>
      <c r="G18060" s="175">
        <f t="shared" si="288"/>
        <v>-850000</v>
      </c>
      <c r="H18060" s="701" t="s">
        <v>11814</v>
      </c>
      <c r="J18060" s="39"/>
    </row>
    <row r="18061" spans="1:10" ht="15" x14ac:dyDescent="0.2">
      <c r="A18061" s="729">
        <v>45280</v>
      </c>
      <c r="B18061" s="93" t="s">
        <v>9658</v>
      </c>
      <c r="C18061" s="93" t="s">
        <v>558</v>
      </c>
      <c r="D18061" s="800" t="s">
        <v>12327</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12331</v>
      </c>
      <c r="E18063" s="175"/>
      <c r="F18063" s="175">
        <v>550000</v>
      </c>
      <c r="G18063" s="175">
        <f t="shared" si="288"/>
        <v>550000</v>
      </c>
      <c r="H18063" s="701" t="s">
        <v>11814</v>
      </c>
    </row>
    <row r="18064" spans="1:10" ht="15" x14ac:dyDescent="0.2">
      <c r="A18064" s="729">
        <v>45283</v>
      </c>
      <c r="B18064" s="93" t="s">
        <v>10229</v>
      </c>
      <c r="C18064" s="93" t="s">
        <v>558</v>
      </c>
      <c r="D18064" s="890" t="s">
        <v>12331</v>
      </c>
      <c r="E18064" s="175"/>
      <c r="F18064" s="175">
        <v>600000</v>
      </c>
      <c r="G18064" s="175">
        <f t="shared" si="288"/>
        <v>600000</v>
      </c>
      <c r="H18064" s="701" t="s">
        <v>11814</v>
      </c>
    </row>
    <row r="18065" spans="1:10" ht="24" x14ac:dyDescent="0.2">
      <c r="A18065" s="729">
        <v>45283</v>
      </c>
      <c r="B18065" s="93" t="s">
        <v>10229</v>
      </c>
      <c r="C18065" s="93" t="s">
        <v>558</v>
      </c>
      <c r="D18065" s="800" t="s">
        <v>12332</v>
      </c>
      <c r="E18065" s="175"/>
      <c r="F18065" s="175">
        <v>650000</v>
      </c>
      <c r="G18065" s="175">
        <f t="shared" si="288"/>
        <v>650000</v>
      </c>
      <c r="H18065" s="701" t="s">
        <v>11814</v>
      </c>
    </row>
    <row r="18066" spans="1:10" ht="15" x14ac:dyDescent="0.2">
      <c r="A18066" s="729">
        <v>45283</v>
      </c>
      <c r="B18066" s="93" t="s">
        <v>10229</v>
      </c>
      <c r="C18066" s="93" t="s">
        <v>558</v>
      </c>
      <c r="D18066" s="890" t="s">
        <v>12330</v>
      </c>
      <c r="E18066" s="175"/>
      <c r="F18066" s="175">
        <v>700000</v>
      </c>
      <c r="G18066" s="175">
        <f t="shared" si="288"/>
        <v>700000</v>
      </c>
      <c r="H18066" s="701" t="s">
        <v>11814</v>
      </c>
    </row>
    <row r="18067" spans="1:10" ht="24" x14ac:dyDescent="0.2">
      <c r="A18067" s="729">
        <v>45283</v>
      </c>
      <c r="B18067" s="93" t="s">
        <v>10229</v>
      </c>
      <c r="C18067" s="93" t="s">
        <v>558</v>
      </c>
      <c r="D18067" s="800" t="s">
        <v>12332</v>
      </c>
      <c r="E18067" s="175"/>
      <c r="F18067" s="175">
        <v>750000</v>
      </c>
      <c r="G18067" s="175">
        <f t="shared" si="288"/>
        <v>750000</v>
      </c>
      <c r="H18067" s="701" t="s">
        <v>11814</v>
      </c>
    </row>
    <row r="18068" spans="1:10" ht="24" x14ac:dyDescent="0.2">
      <c r="A18068" s="729">
        <v>45283</v>
      </c>
      <c r="B18068" s="93" t="s">
        <v>10229</v>
      </c>
      <c r="C18068" s="93" t="s">
        <v>558</v>
      </c>
      <c r="D18068" s="800" t="s">
        <v>12332</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13103</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12321</v>
      </c>
      <c r="E18356" s="671">
        <v>36000</v>
      </c>
      <c r="F18356" s="125"/>
      <c r="G18356" s="125">
        <f t="shared" si="292"/>
        <v>-36000</v>
      </c>
      <c r="H18356" s="704" t="s">
        <v>12024</v>
      </c>
    </row>
    <row r="18357" spans="1:8" ht="15" x14ac:dyDescent="0.2">
      <c r="A18357" s="733">
        <v>45320</v>
      </c>
      <c r="B18357" s="62" t="s">
        <v>8873</v>
      </c>
      <c r="C18357" s="669" t="s">
        <v>10981</v>
      </c>
      <c r="D18357" s="905" t="s">
        <v>12321</v>
      </c>
      <c r="E18357" s="671">
        <v>8000</v>
      </c>
      <c r="F18357" s="125"/>
      <c r="G18357" s="125">
        <f t="shared" si="292"/>
        <v>-8000</v>
      </c>
      <c r="H18357" s="704" t="s">
        <v>12024</v>
      </c>
    </row>
    <row r="18358" spans="1:8" ht="15" x14ac:dyDescent="0.2">
      <c r="A18358" s="733">
        <v>45320</v>
      </c>
      <c r="B18358" s="62" t="s">
        <v>11717</v>
      </c>
      <c r="C18358" s="669" t="s">
        <v>10981</v>
      </c>
      <c r="D18358" s="905" t="s">
        <v>12321</v>
      </c>
      <c r="E18358" s="671">
        <v>8000</v>
      </c>
      <c r="F18358" s="125"/>
      <c r="G18358" s="125">
        <f t="shared" si="292"/>
        <v>-8000</v>
      </c>
      <c r="H18358" s="704" t="s">
        <v>12024</v>
      </c>
    </row>
    <row r="18359" spans="1:8" ht="15" x14ac:dyDescent="0.2">
      <c r="A18359" s="733">
        <v>45320</v>
      </c>
      <c r="B18359" s="62" t="s">
        <v>6503</v>
      </c>
      <c r="C18359" s="669" t="s">
        <v>10981</v>
      </c>
      <c r="D18359" s="905"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12385</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12386</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12387</v>
      </c>
      <c r="E18391" s="1050">
        <v>44250</v>
      </c>
      <c r="F18391" s="125"/>
      <c r="G18391" s="125">
        <f t="shared" si="293"/>
        <v>-44250</v>
      </c>
      <c r="H18391" s="704" t="s">
        <v>12024</v>
      </c>
    </row>
    <row r="18392" spans="1:8" ht="15" x14ac:dyDescent="0.2">
      <c r="A18392" s="733">
        <v>45321</v>
      </c>
      <c r="B18392" s="62" t="s">
        <v>11077</v>
      </c>
      <c r="C18392" s="1048" t="s">
        <v>793</v>
      </c>
      <c r="D18392" s="1051" t="s">
        <v>12388</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12389</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12390</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12391</v>
      </c>
      <c r="E18397" s="1050">
        <v>182668</v>
      </c>
      <c r="F18397" s="125"/>
      <c r="G18397" s="125">
        <f t="shared" si="293"/>
        <v>-182668</v>
      </c>
      <c r="H18397" s="704" t="s">
        <v>12024</v>
      </c>
    </row>
    <row r="18398" spans="1:8" ht="15" x14ac:dyDescent="0.2">
      <c r="A18398" s="733">
        <v>45321</v>
      </c>
      <c r="B18398" s="62" t="s">
        <v>11614</v>
      </c>
      <c r="C18398" s="1048" t="s">
        <v>793</v>
      </c>
      <c r="D18398" s="1051" t="s">
        <v>12392</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12393</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12394</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12489</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13023</v>
      </c>
      <c r="E18414" s="125">
        <v>100000</v>
      </c>
      <c r="F18414" s="125"/>
      <c r="G18414" s="125">
        <f t="shared" si="293"/>
        <v>-100000</v>
      </c>
      <c r="H18414" s="704" t="s">
        <v>12024</v>
      </c>
    </row>
    <row r="18415" spans="1:10" ht="18.75" customHeight="1" x14ac:dyDescent="0.2">
      <c r="A18415" s="733">
        <v>45322</v>
      </c>
      <c r="B18415" s="62" t="s">
        <v>11614</v>
      </c>
      <c r="C18415" s="62" t="s">
        <v>12299</v>
      </c>
      <c r="D18415" s="182" t="s">
        <v>13023</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12325</v>
      </c>
      <c r="E18471" s="175"/>
      <c r="F18471" s="175">
        <v>650000</v>
      </c>
      <c r="G18471" s="175">
        <f t="shared" si="294"/>
        <v>650000</v>
      </c>
      <c r="H18471" s="701" t="s">
        <v>12024</v>
      </c>
    </row>
    <row r="18472" spans="1:10" ht="15" x14ac:dyDescent="0.2">
      <c r="A18472" s="729">
        <v>45307</v>
      </c>
      <c r="B18472" s="93" t="s">
        <v>11123</v>
      </c>
      <c r="C18472" s="93" t="s">
        <v>558</v>
      </c>
      <c r="D18472" s="890" t="s">
        <v>12325</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12436</v>
      </c>
      <c r="E18479" s="642">
        <v>78000</v>
      </c>
      <c r="F18479" s="175"/>
      <c r="G18479" s="175">
        <f t="shared" si="294"/>
        <v>-78000</v>
      </c>
      <c r="H18479" s="701" t="s">
        <v>12024</v>
      </c>
    </row>
    <row r="18480" spans="1:10" ht="15" x14ac:dyDescent="0.2">
      <c r="A18480" s="729">
        <v>45315</v>
      </c>
      <c r="B18480" s="93" t="s">
        <v>8556</v>
      </c>
      <c r="C18480" s="93" t="s">
        <v>558</v>
      </c>
      <c r="D18480" s="890"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12777</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5" t="s">
        <v>12557</v>
      </c>
      <c r="E18672" s="671">
        <v>13760</v>
      </c>
      <c r="F18672" s="125"/>
      <c r="G18672" s="125">
        <f t="shared" si="297"/>
        <v>-13760</v>
      </c>
      <c r="H18672" s="704" t="s">
        <v>12354</v>
      </c>
      <c r="J18672" s="39"/>
    </row>
    <row r="18673" spans="1:10" ht="15" x14ac:dyDescent="0.2">
      <c r="A18673" s="733">
        <v>45346</v>
      </c>
      <c r="B18673" s="62" t="s">
        <v>10899</v>
      </c>
      <c r="C18673" s="669" t="s">
        <v>255</v>
      </c>
      <c r="D18673" s="905" t="s">
        <v>12557</v>
      </c>
      <c r="E18673" s="671">
        <v>164280</v>
      </c>
      <c r="F18673" s="125"/>
      <c r="G18673" s="125">
        <f t="shared" si="297"/>
        <v>-164280</v>
      </c>
      <c r="H18673" s="704" t="s">
        <v>12354</v>
      </c>
      <c r="J18673" s="39"/>
    </row>
    <row r="18674" spans="1:10" ht="15" x14ac:dyDescent="0.2">
      <c r="A18674" s="733">
        <v>45346</v>
      </c>
      <c r="B18674" s="62" t="s">
        <v>11596</v>
      </c>
      <c r="C18674" s="669" t="s">
        <v>255</v>
      </c>
      <c r="D18674" s="905" t="s">
        <v>12557</v>
      </c>
      <c r="E18674" s="671">
        <v>145230</v>
      </c>
      <c r="F18674" s="125"/>
      <c r="G18674" s="125">
        <f t="shared" si="297"/>
        <v>-145230</v>
      </c>
      <c r="H18674" s="704" t="s">
        <v>12354</v>
      </c>
      <c r="J18674" s="39"/>
    </row>
    <row r="18675" spans="1:10" ht="15" x14ac:dyDescent="0.2">
      <c r="A18675" s="733">
        <v>45346</v>
      </c>
      <c r="B18675" s="62" t="s">
        <v>11874</v>
      </c>
      <c r="C18675" s="669" t="s">
        <v>255</v>
      </c>
      <c r="D18675" s="905"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12354</v>
      </c>
      <c r="J18687" s="39"/>
    </row>
    <row r="18688" spans="1:10" ht="15" x14ac:dyDescent="0.2">
      <c r="A18688" s="733">
        <v>45348</v>
      </c>
      <c r="B18688" s="62" t="s">
        <v>11077</v>
      </c>
      <c r="C18688" s="1048" t="s">
        <v>793</v>
      </c>
      <c r="D18688" s="1051" t="s">
        <v>12193</v>
      </c>
      <c r="E18688" s="1050">
        <v>25000</v>
      </c>
      <c r="F18688" s="125"/>
      <c r="G18688" s="125">
        <f t="shared" si="298"/>
        <v>-25000</v>
      </c>
      <c r="H18688" s="704" t="s">
        <v>12354</v>
      </c>
      <c r="J18688" s="39"/>
    </row>
    <row r="18689" spans="1:10" ht="15" x14ac:dyDescent="0.2">
      <c r="A18689" s="733">
        <v>45348</v>
      </c>
      <c r="B18689" s="62" t="s">
        <v>10898</v>
      </c>
      <c r="C18689" s="1048" t="s">
        <v>793</v>
      </c>
      <c r="D18689" s="1051" t="s">
        <v>12194</v>
      </c>
      <c r="E18689" s="1050">
        <v>25000</v>
      </c>
      <c r="F18689" s="125"/>
      <c r="G18689" s="125">
        <f t="shared" si="298"/>
        <v>-25000</v>
      </c>
      <c r="H18689" s="704" t="s">
        <v>12354</v>
      </c>
      <c r="J18689" s="39"/>
    </row>
    <row r="18690" spans="1:10" ht="15" x14ac:dyDescent="0.2">
      <c r="A18690" s="733">
        <v>45348</v>
      </c>
      <c r="B18690" s="62" t="s">
        <v>10229</v>
      </c>
      <c r="C18690" s="1048" t="s">
        <v>793</v>
      </c>
      <c r="D18690" s="1051" t="s">
        <v>12194</v>
      </c>
      <c r="E18690" s="1050">
        <v>25000</v>
      </c>
      <c r="F18690" s="125"/>
      <c r="G18690" s="125">
        <f t="shared" si="298"/>
        <v>-25000</v>
      </c>
      <c r="H18690" s="704" t="s">
        <v>12354</v>
      </c>
      <c r="J18690" s="39"/>
    </row>
    <row r="18691" spans="1:10" ht="15" x14ac:dyDescent="0.2">
      <c r="A18691" s="733">
        <v>45348</v>
      </c>
      <c r="B18691" s="62" t="s">
        <v>25</v>
      </c>
      <c r="C18691" s="1048" t="s">
        <v>793</v>
      </c>
      <c r="D18691" s="1051" t="s">
        <v>12195</v>
      </c>
      <c r="E18691" s="1050">
        <v>105000</v>
      </c>
      <c r="F18691" s="125"/>
      <c r="G18691" s="125">
        <f t="shared" si="298"/>
        <v>-105000</v>
      </c>
      <c r="H18691" s="704" t="s">
        <v>12354</v>
      </c>
      <c r="J18691" s="39"/>
    </row>
    <row r="18692" spans="1:10" ht="15" x14ac:dyDescent="0.2">
      <c r="A18692" s="733">
        <v>45348</v>
      </c>
      <c r="B18692" s="1048" t="s">
        <v>11077</v>
      </c>
      <c r="C18692" s="1048" t="s">
        <v>793</v>
      </c>
      <c r="D18692" s="1051" t="s">
        <v>11825</v>
      </c>
      <c r="E18692" s="1050">
        <v>46250</v>
      </c>
      <c r="F18692" s="125"/>
      <c r="G18692" s="125">
        <f t="shared" si="298"/>
        <v>-46250</v>
      </c>
      <c r="H18692" s="704" t="s">
        <v>12354</v>
      </c>
      <c r="J18692" s="39"/>
    </row>
    <row r="18693" spans="1:10" ht="15" x14ac:dyDescent="0.2">
      <c r="A18693" s="733">
        <v>45348</v>
      </c>
      <c r="B18693" s="1048" t="s">
        <v>11123</v>
      </c>
      <c r="C18693" s="1048" t="s">
        <v>793</v>
      </c>
      <c r="D18693" s="1051" t="s">
        <v>10115</v>
      </c>
      <c r="E18693" s="1050">
        <v>36050</v>
      </c>
      <c r="F18693" s="125"/>
      <c r="G18693" s="125">
        <f t="shared" si="298"/>
        <v>-36050</v>
      </c>
      <c r="H18693" s="704" t="s">
        <v>12354</v>
      </c>
      <c r="J18693" s="39"/>
    </row>
    <row r="18694" spans="1:10" ht="15" x14ac:dyDescent="0.2">
      <c r="A18694" s="733">
        <v>45348</v>
      </c>
      <c r="B18694" s="1048" t="s">
        <v>103</v>
      </c>
      <c r="C18694" s="1048" t="s">
        <v>793</v>
      </c>
      <c r="D18694" s="1051" t="s">
        <v>10134</v>
      </c>
      <c r="E18694" s="1050">
        <v>267000</v>
      </c>
      <c r="F18694" s="125"/>
      <c r="G18694" s="125">
        <f t="shared" si="298"/>
        <v>-267000</v>
      </c>
      <c r="H18694" s="704" t="s">
        <v>12354</v>
      </c>
      <c r="J18694" s="39"/>
    </row>
    <row r="18695" spans="1:10" ht="15" x14ac:dyDescent="0.2">
      <c r="A18695" s="733">
        <v>45348</v>
      </c>
      <c r="B18695" s="1048" t="s">
        <v>8556</v>
      </c>
      <c r="C18695" s="1048" t="s">
        <v>793</v>
      </c>
      <c r="D18695" s="1051" t="s">
        <v>11828</v>
      </c>
      <c r="E18695" s="1050">
        <v>50430</v>
      </c>
      <c r="F18695" s="125"/>
      <c r="G18695" s="125">
        <f t="shared" si="298"/>
        <v>-50430</v>
      </c>
      <c r="H18695" s="704" t="s">
        <v>12354</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12354</v>
      </c>
      <c r="J18696" s="39"/>
    </row>
    <row r="18697" spans="1:10" ht="15" x14ac:dyDescent="0.2">
      <c r="A18697" s="733">
        <v>45348</v>
      </c>
      <c r="B18697" s="1048" t="s">
        <v>11123</v>
      </c>
      <c r="C18697" s="1048" t="s">
        <v>793</v>
      </c>
      <c r="D18697" s="1051" t="s">
        <v>12624</v>
      </c>
      <c r="E18697" s="1050">
        <v>88680</v>
      </c>
      <c r="F18697" s="125"/>
      <c r="G18697" s="125">
        <f t="shared" si="298"/>
        <v>-88680</v>
      </c>
      <c r="H18697" s="704" t="s">
        <v>12354</v>
      </c>
      <c r="J18697" s="39"/>
    </row>
    <row r="18698" spans="1:10" ht="15" x14ac:dyDescent="0.2">
      <c r="A18698" s="733">
        <v>45348</v>
      </c>
      <c r="B18698" s="1048" t="s">
        <v>12607</v>
      </c>
      <c r="C18698" s="1048" t="s">
        <v>793</v>
      </c>
      <c r="D18698" s="1051" t="s">
        <v>12625</v>
      </c>
      <c r="E18698" s="1050">
        <v>71890</v>
      </c>
      <c r="F18698" s="125"/>
      <c r="G18698" s="125">
        <f t="shared" si="298"/>
        <v>-71890</v>
      </c>
      <c r="H18698" s="704" t="s">
        <v>12354</v>
      </c>
      <c r="J18698" s="39"/>
    </row>
    <row r="18699" spans="1:10" ht="15" x14ac:dyDescent="0.2">
      <c r="A18699" s="733">
        <v>45348</v>
      </c>
      <c r="B18699" s="1048" t="s">
        <v>10898</v>
      </c>
      <c r="C18699" s="1048" t="s">
        <v>793</v>
      </c>
      <c r="D18699" s="1051" t="s">
        <v>11824</v>
      </c>
      <c r="E18699" s="1050">
        <v>13800</v>
      </c>
      <c r="F18699" s="125"/>
      <c r="G18699" s="125">
        <f t="shared" si="298"/>
        <v>-13800</v>
      </c>
      <c r="H18699" s="704" t="s">
        <v>12354</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12354</v>
      </c>
      <c r="J18700" s="39"/>
    </row>
    <row r="18701" spans="1:10" ht="15" x14ac:dyDescent="0.2">
      <c r="A18701" s="733">
        <v>45348</v>
      </c>
      <c r="B18701" s="1048" t="s">
        <v>11874</v>
      </c>
      <c r="C18701" s="1048" t="s">
        <v>793</v>
      </c>
      <c r="D18701" s="1051" t="s">
        <v>12392</v>
      </c>
      <c r="E18701" s="1050">
        <v>70000</v>
      </c>
      <c r="F18701" s="125"/>
      <c r="G18701" s="125">
        <f t="shared" si="298"/>
        <v>-70000</v>
      </c>
      <c r="H18701" s="704" t="s">
        <v>12354</v>
      </c>
      <c r="J18701" s="39"/>
    </row>
    <row r="18702" spans="1:10" ht="15" x14ac:dyDescent="0.2">
      <c r="A18702" s="733">
        <v>45348</v>
      </c>
      <c r="B18702" s="1048" t="s">
        <v>10898</v>
      </c>
      <c r="C18702" s="1048" t="s">
        <v>793</v>
      </c>
      <c r="D18702" s="1051" t="s">
        <v>10746</v>
      </c>
      <c r="E18702" s="1050">
        <v>83000</v>
      </c>
      <c r="F18702" s="125"/>
      <c r="G18702" s="125">
        <f t="shared" si="298"/>
        <v>-83000</v>
      </c>
      <c r="H18702" s="704" t="s">
        <v>12354</v>
      </c>
      <c r="J18702" s="39"/>
    </row>
    <row r="18703" spans="1:10" ht="15" x14ac:dyDescent="0.2">
      <c r="A18703" s="733">
        <v>45348</v>
      </c>
      <c r="B18703" s="1048" t="s">
        <v>11077</v>
      </c>
      <c r="C18703" s="1048" t="s">
        <v>793</v>
      </c>
      <c r="D18703" s="1051" t="s">
        <v>10735</v>
      </c>
      <c r="E18703" s="1050">
        <v>20700</v>
      </c>
      <c r="F18703" s="125"/>
      <c r="G18703" s="125">
        <f t="shared" si="298"/>
        <v>-20700</v>
      </c>
      <c r="H18703" s="704" t="s">
        <v>12354</v>
      </c>
      <c r="J18703" s="39"/>
    </row>
    <row r="18704" spans="1:10" ht="15" x14ac:dyDescent="0.2">
      <c r="A18704" s="733">
        <v>45348</v>
      </c>
      <c r="B18704" s="1048" t="s">
        <v>11077</v>
      </c>
      <c r="C18704" s="1048" t="s">
        <v>793</v>
      </c>
      <c r="D18704" s="1051" t="s">
        <v>12627</v>
      </c>
      <c r="E18704" s="1050">
        <v>39100</v>
      </c>
      <c r="F18704" s="125"/>
      <c r="G18704" s="125">
        <f t="shared" si="298"/>
        <v>-39100</v>
      </c>
      <c r="H18704" s="704" t="s">
        <v>12354</v>
      </c>
      <c r="J18704" s="39"/>
    </row>
    <row r="18705" spans="1:10" ht="15" x14ac:dyDescent="0.2">
      <c r="A18705" s="733">
        <v>45348</v>
      </c>
      <c r="B18705" s="1048" t="s">
        <v>11077</v>
      </c>
      <c r="C18705" s="1048" t="s">
        <v>793</v>
      </c>
      <c r="D18705" s="1051" t="s">
        <v>12628</v>
      </c>
      <c r="E18705" s="1050">
        <v>34300</v>
      </c>
      <c r="F18705" s="125"/>
      <c r="G18705" s="125">
        <f t="shared" si="298"/>
        <v>-34300</v>
      </c>
      <c r="H18705" s="704" t="s">
        <v>12354</v>
      </c>
      <c r="J18705" s="39"/>
    </row>
    <row r="18706" spans="1:10" ht="15" x14ac:dyDescent="0.2">
      <c r="A18706" s="733">
        <v>45348</v>
      </c>
      <c r="B18706" s="1048" t="s">
        <v>3944</v>
      </c>
      <c r="C18706" s="1048" t="s">
        <v>793</v>
      </c>
      <c r="D18706" s="1051" t="s">
        <v>12390</v>
      </c>
      <c r="E18706" s="1050">
        <v>140338.36206896551</v>
      </c>
      <c r="F18706" s="125"/>
      <c r="G18706" s="125">
        <f t="shared" si="298"/>
        <v>-140338.36206896551</v>
      </c>
      <c r="H18706" s="704" t="s">
        <v>12354</v>
      </c>
      <c r="J18706" s="39"/>
    </row>
    <row r="18707" spans="1:10" ht="15" x14ac:dyDescent="0.2">
      <c r="A18707" s="733">
        <v>45348</v>
      </c>
      <c r="B18707" s="1048" t="s">
        <v>10898</v>
      </c>
      <c r="C18707" s="1048" t="s">
        <v>793</v>
      </c>
      <c r="D18707" s="1051" t="s">
        <v>12152</v>
      </c>
      <c r="E18707" s="1050">
        <v>57930</v>
      </c>
      <c r="F18707" s="125"/>
      <c r="G18707" s="125">
        <f t="shared" si="298"/>
        <v>-57930</v>
      </c>
      <c r="H18707" s="704" t="s">
        <v>12354</v>
      </c>
      <c r="J18707" s="39"/>
    </row>
    <row r="18708" spans="1:10" ht="15" x14ac:dyDescent="0.2">
      <c r="A18708" s="733">
        <v>45348</v>
      </c>
      <c r="B18708" s="1048" t="s">
        <v>10898</v>
      </c>
      <c r="C18708" s="1048" t="s">
        <v>793</v>
      </c>
      <c r="D18708" s="1051" t="s">
        <v>11859</v>
      </c>
      <c r="E18708" s="1050">
        <v>28500</v>
      </c>
      <c r="F18708" s="125"/>
      <c r="G18708" s="125">
        <f t="shared" si="298"/>
        <v>-28500</v>
      </c>
      <c r="H18708" s="704" t="s">
        <v>12354</v>
      </c>
      <c r="J18708" s="39"/>
    </row>
    <row r="18709" spans="1:10" ht="15" x14ac:dyDescent="0.2">
      <c r="A18709" s="733">
        <v>45348</v>
      </c>
      <c r="B18709" s="1048" t="s">
        <v>11874</v>
      </c>
      <c r="C18709" s="1048" t="s">
        <v>793</v>
      </c>
      <c r="D18709" s="1051" t="s">
        <v>12393</v>
      </c>
      <c r="E18709" s="1050">
        <v>60000</v>
      </c>
      <c r="F18709" s="125"/>
      <c r="G18709" s="125">
        <f t="shared" si="298"/>
        <v>-60000</v>
      </c>
      <c r="H18709" s="704" t="s">
        <v>12354</v>
      </c>
      <c r="J18709" s="39"/>
    </row>
    <row r="18710" spans="1:10" ht="15" x14ac:dyDescent="0.2">
      <c r="A18710" s="733">
        <v>45348</v>
      </c>
      <c r="B18710" s="1048" t="s">
        <v>10898</v>
      </c>
      <c r="C18710" s="1048" t="s">
        <v>793</v>
      </c>
      <c r="D18710" s="1051" t="s">
        <v>11576</v>
      </c>
      <c r="E18710" s="1050">
        <v>40650</v>
      </c>
      <c r="F18710" s="125"/>
      <c r="G18710" s="125">
        <f t="shared" si="298"/>
        <v>-40650</v>
      </c>
      <c r="H18710" s="704" t="s">
        <v>12354</v>
      </c>
      <c r="J18710" s="39"/>
    </row>
    <row r="18711" spans="1:10" ht="15" x14ac:dyDescent="0.2">
      <c r="A18711" s="733">
        <v>45348</v>
      </c>
      <c r="B18711" s="1048" t="s">
        <v>3945</v>
      </c>
      <c r="C18711" s="1048" t="s">
        <v>793</v>
      </c>
      <c r="D18711" s="1051" t="s">
        <v>12662</v>
      </c>
      <c r="E18711" s="1050">
        <v>28000</v>
      </c>
      <c r="F18711" s="125"/>
      <c r="G18711" s="125">
        <f t="shared" si="298"/>
        <v>-28000</v>
      </c>
      <c r="H18711" s="704" t="s">
        <v>12354</v>
      </c>
      <c r="J18711" s="39"/>
    </row>
    <row r="18712" spans="1:10" ht="15" x14ac:dyDescent="0.2">
      <c r="A18712" s="733">
        <v>45348</v>
      </c>
      <c r="B18712" s="1048" t="s">
        <v>8556</v>
      </c>
      <c r="C18712" s="1048" t="s">
        <v>793</v>
      </c>
      <c r="D18712" s="1051" t="s">
        <v>10744</v>
      </c>
      <c r="E18712" s="1050">
        <v>51750</v>
      </c>
      <c r="F18712" s="125"/>
      <c r="G18712" s="125">
        <f t="shared" si="298"/>
        <v>-51750</v>
      </c>
      <c r="H18712" s="704" t="s">
        <v>12354</v>
      </c>
      <c r="J18712" s="39"/>
    </row>
    <row r="18713" spans="1:10" ht="15" x14ac:dyDescent="0.2">
      <c r="A18713" s="733">
        <v>45348</v>
      </c>
      <c r="B18713" s="1048" t="s">
        <v>11874</v>
      </c>
      <c r="C18713" s="1048" t="s">
        <v>793</v>
      </c>
      <c r="D18713" s="1051" t="s">
        <v>12663</v>
      </c>
      <c r="E18713" s="1050">
        <v>64150</v>
      </c>
      <c r="F18713" s="125"/>
      <c r="G18713" s="125">
        <f t="shared" si="298"/>
        <v>-64150</v>
      </c>
      <c r="H18713" s="704" t="s">
        <v>12354</v>
      </c>
      <c r="J18713" s="39"/>
    </row>
    <row r="18714" spans="1:10" ht="15" x14ac:dyDescent="0.2">
      <c r="A18714" s="733">
        <v>45348</v>
      </c>
      <c r="B18714" s="1048" t="s">
        <v>11717</v>
      </c>
      <c r="C18714" s="1048" t="s">
        <v>793</v>
      </c>
      <c r="D18714" s="1051" t="s">
        <v>12385</v>
      </c>
      <c r="E18714" s="1050">
        <v>678905.17241379316</v>
      </c>
      <c r="F18714" s="125"/>
      <c r="G18714" s="125">
        <f t="shared" si="298"/>
        <v>-678905.17241379316</v>
      </c>
      <c r="H18714" s="704" t="s">
        <v>12354</v>
      </c>
      <c r="J18714" s="39"/>
    </row>
    <row r="18715" spans="1:10" ht="15" x14ac:dyDescent="0.2">
      <c r="A18715" s="733">
        <v>45348</v>
      </c>
      <c r="B18715" s="1048" t="s">
        <v>12505</v>
      </c>
      <c r="C18715" s="1048" t="s">
        <v>793</v>
      </c>
      <c r="D18715" s="1051" t="s">
        <v>11826</v>
      </c>
      <c r="E18715" s="1050">
        <v>76200</v>
      </c>
      <c r="F18715" s="125"/>
      <c r="G18715" s="125">
        <f t="shared" si="298"/>
        <v>-76200</v>
      </c>
      <c r="H18715" s="704" t="s">
        <v>12354</v>
      </c>
      <c r="J18715" s="39"/>
    </row>
    <row r="18716" spans="1:10" ht="15" x14ac:dyDescent="0.2">
      <c r="A18716" s="733">
        <v>45348</v>
      </c>
      <c r="B18716" s="1048" t="s">
        <v>10176</v>
      </c>
      <c r="C18716" s="1048" t="s">
        <v>793</v>
      </c>
      <c r="D18716" s="1051" t="s">
        <v>8428</v>
      </c>
      <c r="E18716" s="1050">
        <v>5000</v>
      </c>
      <c r="F18716" s="125"/>
      <c r="G18716" s="125">
        <f t="shared" si="298"/>
        <v>-5000</v>
      </c>
      <c r="H18716" s="704" t="s">
        <v>12354</v>
      </c>
      <c r="J18716" s="39"/>
    </row>
    <row r="18717" spans="1:10" ht="15" customHeight="1" x14ac:dyDescent="0.2">
      <c r="A18717" s="733">
        <v>45348</v>
      </c>
      <c r="B18717" s="1048" t="s">
        <v>11717</v>
      </c>
      <c r="C18717" s="1048" t="s">
        <v>793</v>
      </c>
      <c r="D18717" s="1051" t="s">
        <v>12712</v>
      </c>
      <c r="E18717" s="1050">
        <v>3500</v>
      </c>
      <c r="F18717" s="125"/>
      <c r="G18717" s="125">
        <f t="shared" si="298"/>
        <v>-3500</v>
      </c>
      <c r="H18717" s="704" t="s">
        <v>12354</v>
      </c>
      <c r="J18717" s="39"/>
    </row>
    <row r="18718" spans="1:10" ht="15" customHeight="1" x14ac:dyDescent="0.2">
      <c r="A18718" s="733">
        <v>45348</v>
      </c>
      <c r="B18718" s="1048" t="s">
        <v>11717</v>
      </c>
      <c r="C18718" s="1048" t="s">
        <v>793</v>
      </c>
      <c r="D18718" s="1051" t="s">
        <v>12713</v>
      </c>
      <c r="E18718" s="1050">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0" t="s">
        <v>12355</v>
      </c>
      <c r="E18776" s="175"/>
      <c r="F18776" s="175">
        <v>246087</v>
      </c>
      <c r="G18776" s="175">
        <f t="shared" si="299"/>
        <v>246087</v>
      </c>
      <c r="H18776" s="701" t="s">
        <v>12354</v>
      </c>
    </row>
    <row r="18777" spans="1:8" ht="15" x14ac:dyDescent="0.2">
      <c r="A18777" s="729">
        <v>45324</v>
      </c>
      <c r="B18777" s="93" t="s">
        <v>37</v>
      </c>
      <c r="C18777" s="93" t="s">
        <v>558</v>
      </c>
      <c r="D18777" s="890" t="s">
        <v>12356</v>
      </c>
      <c r="E18777" s="175"/>
      <c r="F18777" s="175">
        <v>246087</v>
      </c>
      <c r="G18777" s="175">
        <f t="shared" si="299"/>
        <v>246087</v>
      </c>
      <c r="H18777" s="701" t="s">
        <v>12354</v>
      </c>
    </row>
    <row r="18778" spans="1:8" ht="15" x14ac:dyDescent="0.2">
      <c r="A18778" s="729">
        <v>45324</v>
      </c>
      <c r="B18778" s="93" t="s">
        <v>37</v>
      </c>
      <c r="C18778" s="93" t="s">
        <v>558</v>
      </c>
      <c r="D18778" s="890" t="s">
        <v>12357</v>
      </c>
      <c r="E18778" s="175"/>
      <c r="F18778" s="175">
        <v>246087</v>
      </c>
      <c r="G18778" s="175">
        <f t="shared" si="299"/>
        <v>246087</v>
      </c>
      <c r="H18778" s="701" t="s">
        <v>12354</v>
      </c>
    </row>
    <row r="18779" spans="1:8" ht="15" x14ac:dyDescent="0.2">
      <c r="A18779" s="729">
        <v>45324</v>
      </c>
      <c r="B18779" s="93" t="s">
        <v>37</v>
      </c>
      <c r="C18779" s="93" t="s">
        <v>558</v>
      </c>
      <c r="D18779" s="890" t="s">
        <v>12358</v>
      </c>
      <c r="E18779" s="175"/>
      <c r="F18779" s="175">
        <v>178973</v>
      </c>
      <c r="G18779" s="175">
        <f t="shared" si="299"/>
        <v>178973</v>
      </c>
      <c r="H18779" s="701" t="s">
        <v>12354</v>
      </c>
    </row>
    <row r="18780" spans="1:8" ht="15" x14ac:dyDescent="0.2">
      <c r="A18780" s="729">
        <v>45329</v>
      </c>
      <c r="B18780" s="93" t="s">
        <v>9406</v>
      </c>
      <c r="C18780" s="93" t="s">
        <v>558</v>
      </c>
      <c r="D18780" s="890" t="s">
        <v>12636</v>
      </c>
      <c r="E18780" s="175"/>
      <c r="F18780" s="175">
        <v>677861</v>
      </c>
      <c r="G18780" s="175">
        <f t="shared" si="299"/>
        <v>677861</v>
      </c>
      <c r="H18780" s="701" t="s">
        <v>12354</v>
      </c>
    </row>
    <row r="18781" spans="1:8" ht="15" x14ac:dyDescent="0.2">
      <c r="A18781" s="729">
        <v>45332</v>
      </c>
      <c r="B18781" s="93" t="s">
        <v>3944</v>
      </c>
      <c r="C18781" s="93" t="s">
        <v>558</v>
      </c>
      <c r="D18781" s="890" t="s">
        <v>12406</v>
      </c>
      <c r="E18781" s="175"/>
      <c r="F18781" s="175">
        <v>333522</v>
      </c>
      <c r="G18781" s="175">
        <f t="shared" si="299"/>
        <v>333522</v>
      </c>
      <c r="H18781" s="701" t="s">
        <v>12354</v>
      </c>
    </row>
    <row r="18782" spans="1:8" ht="15" x14ac:dyDescent="0.2">
      <c r="A18782" s="729">
        <v>45336</v>
      </c>
      <c r="B18782" s="93" t="s">
        <v>3945</v>
      </c>
      <c r="C18782" s="93" t="s">
        <v>558</v>
      </c>
      <c r="D18782" s="890" t="s">
        <v>12599</v>
      </c>
      <c r="E18782" s="175"/>
      <c r="F18782" s="175">
        <v>359992</v>
      </c>
      <c r="G18782" s="175">
        <f t="shared" si="299"/>
        <v>359992</v>
      </c>
      <c r="H18782" s="701" t="s">
        <v>12354</v>
      </c>
    </row>
    <row r="18783" spans="1:8" ht="15" x14ac:dyDescent="0.2">
      <c r="A18783" s="729">
        <v>45342</v>
      </c>
      <c r="B18783" s="93" t="s">
        <v>8041</v>
      </c>
      <c r="C18783" s="93" t="s">
        <v>558</v>
      </c>
      <c r="D18783" s="890" t="s">
        <v>12495</v>
      </c>
      <c r="E18783" s="175"/>
      <c r="F18783" s="175">
        <v>5000000</v>
      </c>
      <c r="G18783" s="175">
        <f t="shared" si="299"/>
        <v>5000000</v>
      </c>
      <c r="H18783" s="701" t="s">
        <v>12354</v>
      </c>
    </row>
    <row r="18784" spans="1:8" ht="15" x14ac:dyDescent="0.2">
      <c r="A18784" s="729">
        <v>45344</v>
      </c>
      <c r="B18784" s="93" t="s">
        <v>9983</v>
      </c>
      <c r="C18784" s="93" t="s">
        <v>558</v>
      </c>
      <c r="D18784" s="890" t="s">
        <v>12496</v>
      </c>
      <c r="E18784" s="175"/>
      <c r="F18784" s="175">
        <v>1800000</v>
      </c>
      <c r="G18784" s="175">
        <f t="shared" si="299"/>
        <v>1800000</v>
      </c>
      <c r="H18784" s="701" t="s">
        <v>12354</v>
      </c>
    </row>
    <row r="18785" spans="1:10" ht="24" x14ac:dyDescent="0.2">
      <c r="A18785" s="729">
        <v>45344</v>
      </c>
      <c r="B18785" s="93" t="s">
        <v>11081</v>
      </c>
      <c r="C18785" s="93" t="s">
        <v>558</v>
      </c>
      <c r="D18785" s="800" t="s">
        <v>12497</v>
      </c>
      <c r="E18785" s="175"/>
      <c r="F18785" s="175">
        <v>2092916</v>
      </c>
      <c r="G18785" s="175">
        <f t="shared" si="299"/>
        <v>2092916</v>
      </c>
      <c r="H18785" s="701" t="s">
        <v>12354</v>
      </c>
    </row>
    <row r="18786" spans="1:10" ht="15" x14ac:dyDescent="0.2">
      <c r="A18786" s="729">
        <v>45344</v>
      </c>
      <c r="B18786" s="93" t="s">
        <v>37</v>
      </c>
      <c r="C18786" s="93" t="s">
        <v>558</v>
      </c>
      <c r="D18786" s="890" t="s">
        <v>12498</v>
      </c>
      <c r="E18786" s="175"/>
      <c r="F18786" s="175">
        <v>246087</v>
      </c>
      <c r="G18786" s="175">
        <f t="shared" si="299"/>
        <v>246087</v>
      </c>
      <c r="H18786" s="701" t="s">
        <v>12354</v>
      </c>
    </row>
    <row r="18787" spans="1:10" ht="15" x14ac:dyDescent="0.2">
      <c r="A18787" s="729">
        <v>45345</v>
      </c>
      <c r="B18787" s="93" t="s">
        <v>9983</v>
      </c>
      <c r="C18787" s="93" t="s">
        <v>558</v>
      </c>
      <c r="D18787" s="890" t="s">
        <v>12496</v>
      </c>
      <c r="E18787" s="175"/>
      <c r="F18787" s="175">
        <v>900000</v>
      </c>
      <c r="G18787" s="175">
        <f t="shared" si="299"/>
        <v>900000</v>
      </c>
      <c r="H18787" s="701" t="s">
        <v>12354</v>
      </c>
    </row>
    <row r="18788" spans="1:10" ht="15" x14ac:dyDescent="0.2">
      <c r="A18788" s="729">
        <v>45345</v>
      </c>
      <c r="B18788" s="93" t="s">
        <v>9983</v>
      </c>
      <c r="C18788" s="93" t="s">
        <v>558</v>
      </c>
      <c r="D18788" s="890" t="s">
        <v>12496</v>
      </c>
      <c r="E18788" s="175"/>
      <c r="F18788" s="175">
        <v>900000</v>
      </c>
      <c r="G18788" s="175">
        <f t="shared" si="299"/>
        <v>900000</v>
      </c>
      <c r="H18788" s="701" t="s">
        <v>12354</v>
      </c>
    </row>
    <row r="18789" spans="1:10" ht="24" x14ac:dyDescent="0.2">
      <c r="A18789" s="729">
        <v>45345</v>
      </c>
      <c r="B18789" s="93" t="s">
        <v>11717</v>
      </c>
      <c r="C18789" s="93" t="s">
        <v>558</v>
      </c>
      <c r="D18789" s="800" t="s">
        <v>12781</v>
      </c>
      <c r="E18789" s="175"/>
      <c r="F18789" s="175">
        <v>1460000</v>
      </c>
      <c r="G18789" s="175">
        <f t="shared" si="299"/>
        <v>1460000</v>
      </c>
      <c r="H18789" s="701" t="s">
        <v>12354</v>
      </c>
    </row>
    <row r="18790" spans="1:10" ht="36" x14ac:dyDescent="0.2">
      <c r="A18790" s="729">
        <v>45349</v>
      </c>
      <c r="B18790" s="93" t="s">
        <v>11490</v>
      </c>
      <c r="C18790" s="93" t="s">
        <v>558</v>
      </c>
      <c r="D18790" s="800" t="s">
        <v>12571</v>
      </c>
      <c r="E18790" s="175"/>
      <c r="F18790" s="175">
        <v>200000</v>
      </c>
      <c r="G18790" s="175">
        <f t="shared" si="299"/>
        <v>200000</v>
      </c>
      <c r="H18790" s="701" t="s">
        <v>12354</v>
      </c>
    </row>
    <row r="18791" spans="1:10" ht="24" customHeight="1" x14ac:dyDescent="0.2">
      <c r="A18791" s="729">
        <v>45351</v>
      </c>
      <c r="B18791" s="93" t="s">
        <v>11081</v>
      </c>
      <c r="C18791" s="93" t="s">
        <v>558</v>
      </c>
      <c r="D18791" s="800"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12701</v>
      </c>
      <c r="E18817" s="125">
        <v>5000</v>
      </c>
      <c r="F18817" s="125"/>
      <c r="G18817" s="125">
        <f t="shared" si="300"/>
        <v>-5000</v>
      </c>
      <c r="H18817" s="704" t="s">
        <v>12632</v>
      </c>
      <c r="J18817" s="39"/>
    </row>
    <row r="18818" spans="1:10" ht="15" x14ac:dyDescent="0.2">
      <c r="A18818" s="733">
        <v>45357</v>
      </c>
      <c r="B18818" s="62" t="s">
        <v>10773</v>
      </c>
      <c r="C18818" s="62" t="s">
        <v>391</v>
      </c>
      <c r="D18818" s="182" t="s">
        <v>12702</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12728</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13295</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12694</v>
      </c>
      <c r="E18862" s="125">
        <v>1500</v>
      </c>
      <c r="F18862" s="125"/>
      <c r="G18862" s="125">
        <f t="shared" si="300"/>
        <v>-1500</v>
      </c>
      <c r="H18862" s="704" t="s">
        <v>12632</v>
      </c>
      <c r="J18862" s="39"/>
    </row>
    <row r="18863" spans="1:10" ht="15" x14ac:dyDescent="0.2">
      <c r="A18863" s="733">
        <v>45362</v>
      </c>
      <c r="B18863" s="62" t="s">
        <v>11123</v>
      </c>
      <c r="C18863" s="62" t="s">
        <v>10981</v>
      </c>
      <c r="D18863" s="182" t="s">
        <v>12695</v>
      </c>
      <c r="E18863" s="125">
        <v>2000</v>
      </c>
      <c r="F18863" s="125"/>
      <c r="G18863" s="125">
        <f t="shared" si="300"/>
        <v>-2000</v>
      </c>
      <c r="H18863" s="704" t="s">
        <v>12632</v>
      </c>
      <c r="J18863" s="39"/>
    </row>
    <row r="18864" spans="1:10" ht="15" x14ac:dyDescent="0.2">
      <c r="A18864" s="733">
        <v>45362</v>
      </c>
      <c r="B18864" s="62" t="s">
        <v>103</v>
      </c>
      <c r="C18864" s="62" t="s">
        <v>103</v>
      </c>
      <c r="D18864" s="182" t="s">
        <v>12696</v>
      </c>
      <c r="E18864" s="125">
        <v>8000</v>
      </c>
      <c r="F18864" s="125"/>
      <c r="G18864" s="125">
        <f t="shared" si="300"/>
        <v>-8000</v>
      </c>
      <c r="H18864" s="704" t="s">
        <v>12632</v>
      </c>
      <c r="J18864" s="39"/>
    </row>
    <row r="18865" spans="1:10" ht="15" x14ac:dyDescent="0.2">
      <c r="A18865" s="733">
        <v>45362</v>
      </c>
      <c r="B18865" s="62" t="s">
        <v>12684</v>
      </c>
      <c r="C18865" s="62" t="s">
        <v>5409</v>
      </c>
      <c r="D18865" s="182" t="s">
        <v>12697</v>
      </c>
      <c r="E18865" s="125">
        <v>5000</v>
      </c>
      <c r="F18865" s="125"/>
      <c r="G18865" s="125">
        <f t="shared" si="300"/>
        <v>-5000</v>
      </c>
      <c r="H18865" s="704" t="s">
        <v>12632</v>
      </c>
      <c r="J18865" s="39"/>
    </row>
    <row r="18866" spans="1:10" ht="15" x14ac:dyDescent="0.2">
      <c r="A18866" s="733">
        <v>45363</v>
      </c>
      <c r="B18866" s="62" t="s">
        <v>11077</v>
      </c>
      <c r="C18866" s="62" t="s">
        <v>11539</v>
      </c>
      <c r="D18866" s="182" t="s">
        <v>12698</v>
      </c>
      <c r="E18866" s="125">
        <v>60600</v>
      </c>
      <c r="F18866" s="125"/>
      <c r="G18866" s="125">
        <f t="shared" si="300"/>
        <v>-60600</v>
      </c>
      <c r="H18866" s="704" t="s">
        <v>12632</v>
      </c>
      <c r="J18866" s="39"/>
    </row>
    <row r="18867" spans="1:10" ht="15" x14ac:dyDescent="0.2">
      <c r="A18867" s="733">
        <v>45363</v>
      </c>
      <c r="B18867" s="62" t="s">
        <v>11077</v>
      </c>
      <c r="C18867" s="62" t="s">
        <v>10981</v>
      </c>
      <c r="D18867" s="182" t="s">
        <v>12699</v>
      </c>
      <c r="E18867" s="125">
        <v>9600</v>
      </c>
      <c r="F18867" s="125"/>
      <c r="G18867" s="125">
        <f t="shared" si="300"/>
        <v>-9600</v>
      </c>
      <c r="H18867" s="704" t="s">
        <v>12632</v>
      </c>
      <c r="J18867" s="39"/>
    </row>
    <row r="18868" spans="1:10" ht="15" x14ac:dyDescent="0.2">
      <c r="A18868" s="733">
        <v>45363</v>
      </c>
      <c r="B18868" s="62" t="s">
        <v>11874</v>
      </c>
      <c r="C18868" s="62" t="s">
        <v>10981</v>
      </c>
      <c r="D18868" s="182" t="s">
        <v>12700</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12704</v>
      </c>
      <c r="E18871" s="125">
        <v>18000</v>
      </c>
      <c r="F18871" s="125"/>
      <c r="G18871" s="125">
        <f t="shared" si="300"/>
        <v>-18000</v>
      </c>
      <c r="H18871" s="704" t="s">
        <v>12632</v>
      </c>
      <c r="J18871" s="39"/>
    </row>
    <row r="18872" spans="1:10" ht="15" x14ac:dyDescent="0.2">
      <c r="A18872" s="733">
        <v>45364</v>
      </c>
      <c r="B18872" s="62" t="s">
        <v>11874</v>
      </c>
      <c r="C18872" s="62" t="s">
        <v>5386</v>
      </c>
      <c r="D18872" s="182" t="s">
        <v>12705</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12706</v>
      </c>
      <c r="E18875" s="125">
        <v>4860</v>
      </c>
      <c r="F18875" s="125"/>
      <c r="G18875" s="125">
        <f t="shared" si="300"/>
        <v>-4860</v>
      </c>
      <c r="H18875" s="704" t="s">
        <v>12632</v>
      </c>
      <c r="J18875" s="39"/>
    </row>
    <row r="18876" spans="1:10" ht="15" x14ac:dyDescent="0.2">
      <c r="A18876" s="733">
        <v>45364</v>
      </c>
      <c r="B18876" s="62" t="s">
        <v>11717</v>
      </c>
      <c r="C18876" s="62" t="s">
        <v>10981</v>
      </c>
      <c r="D18876" s="182" t="s">
        <v>12707</v>
      </c>
      <c r="E18876" s="125">
        <v>63240</v>
      </c>
      <c r="F18876" s="125"/>
      <c r="G18876" s="125">
        <f t="shared" si="300"/>
        <v>-63240</v>
      </c>
      <c r="H18876" s="704" t="s">
        <v>12632</v>
      </c>
      <c r="J18876" s="39"/>
    </row>
    <row r="18877" spans="1:10" ht="15" x14ac:dyDescent="0.2">
      <c r="A18877" s="733">
        <v>45364</v>
      </c>
      <c r="B18877" s="62" t="s">
        <v>11717</v>
      </c>
      <c r="C18877" s="62" t="s">
        <v>10981</v>
      </c>
      <c r="D18877" s="182" t="s">
        <v>12708</v>
      </c>
      <c r="E18877" s="125">
        <v>5280</v>
      </c>
      <c r="F18877" s="125"/>
      <c r="G18877" s="125">
        <f t="shared" si="300"/>
        <v>-5280</v>
      </c>
      <c r="H18877" s="704" t="s">
        <v>12632</v>
      </c>
      <c r="J18877" s="39"/>
    </row>
    <row r="18878" spans="1:10" ht="15" x14ac:dyDescent="0.2">
      <c r="A18878" s="733">
        <v>45364</v>
      </c>
      <c r="B18878" s="62" t="s">
        <v>11874</v>
      </c>
      <c r="C18878" s="62" t="s">
        <v>8089</v>
      </c>
      <c r="D18878" s="182" t="s">
        <v>12709</v>
      </c>
      <c r="E18878" s="125">
        <v>250000</v>
      </c>
      <c r="F18878" s="125"/>
      <c r="G18878" s="125">
        <f t="shared" si="300"/>
        <v>-250000</v>
      </c>
      <c r="H18878" s="704" t="s">
        <v>12632</v>
      </c>
      <c r="J18878" s="39"/>
    </row>
    <row r="18879" spans="1:10" ht="48" x14ac:dyDescent="0.2">
      <c r="A18879" s="733">
        <v>45364</v>
      </c>
      <c r="B18879" s="62" t="s">
        <v>103</v>
      </c>
      <c r="C18879" s="62" t="s">
        <v>12710</v>
      </c>
      <c r="D18879" s="182" t="s">
        <v>12818</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12711</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12714</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12715</v>
      </c>
      <c r="E18883" s="125">
        <v>1800</v>
      </c>
      <c r="F18883" s="125"/>
      <c r="G18883" s="125">
        <f t="shared" si="301"/>
        <v>-1800</v>
      </c>
      <c r="H18883" s="704" t="s">
        <v>12632</v>
      </c>
      <c r="J18883" s="39"/>
    </row>
    <row r="18884" spans="1:10" ht="15" x14ac:dyDescent="0.2">
      <c r="A18884" s="733">
        <v>45365</v>
      </c>
      <c r="B18884" s="62" t="s">
        <v>11874</v>
      </c>
      <c r="C18884" s="62" t="s">
        <v>10981</v>
      </c>
      <c r="D18884" s="182" t="s">
        <v>12717</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12718</v>
      </c>
      <c r="E18888" s="125">
        <v>250</v>
      </c>
      <c r="F18888" s="125"/>
      <c r="G18888" s="125">
        <f t="shared" si="301"/>
        <v>-250</v>
      </c>
      <c r="H18888" s="704" t="s">
        <v>12632</v>
      </c>
      <c r="J18888" s="39"/>
    </row>
    <row r="18889" spans="1:10" ht="15" x14ac:dyDescent="0.2">
      <c r="A18889" s="733">
        <v>45365</v>
      </c>
      <c r="B18889" s="62" t="s">
        <v>10898</v>
      </c>
      <c r="C18889" s="62" t="s">
        <v>5740</v>
      </c>
      <c r="D18889" s="182" t="s">
        <v>12719</v>
      </c>
      <c r="E18889" s="125">
        <v>300</v>
      </c>
      <c r="F18889" s="125"/>
      <c r="G18889" s="125">
        <f t="shared" si="301"/>
        <v>-300</v>
      </c>
      <c r="H18889" s="704" t="s">
        <v>12632</v>
      </c>
      <c r="J18889" s="39"/>
    </row>
    <row r="18890" spans="1:10" ht="15" x14ac:dyDescent="0.2">
      <c r="A18890" s="733">
        <v>45365</v>
      </c>
      <c r="B18890" s="62" t="s">
        <v>11874</v>
      </c>
      <c r="C18890" s="62" t="s">
        <v>285</v>
      </c>
      <c r="D18890" s="182" t="s">
        <v>12720</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12721</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12843</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12722</v>
      </c>
      <c r="E18901" s="125">
        <v>15600</v>
      </c>
      <c r="F18901" s="125"/>
      <c r="G18901" s="125">
        <f t="shared" si="301"/>
        <v>-15600</v>
      </c>
      <c r="H18901" s="704" t="s">
        <v>12632</v>
      </c>
      <c r="J18901" s="39"/>
    </row>
    <row r="18902" spans="1:10" ht="15" x14ac:dyDescent="0.2">
      <c r="A18902" s="733">
        <v>45366</v>
      </c>
      <c r="B18902" s="62" t="s">
        <v>10898</v>
      </c>
      <c r="C18902" s="62" t="s">
        <v>10981</v>
      </c>
      <c r="D18902" s="182" t="s">
        <v>12723</v>
      </c>
      <c r="E18902" s="125">
        <v>1000</v>
      </c>
      <c r="F18902" s="125"/>
      <c r="G18902" s="125">
        <f t="shared" si="301"/>
        <v>-1000</v>
      </c>
      <c r="H18902" s="704" t="s">
        <v>12632</v>
      </c>
      <c r="J18902" s="39"/>
    </row>
    <row r="18903" spans="1:10" ht="15" x14ac:dyDescent="0.2">
      <c r="A18903" s="733">
        <v>45366</v>
      </c>
      <c r="B18903" s="62" t="s">
        <v>11874</v>
      </c>
      <c r="C18903" s="62" t="s">
        <v>10981</v>
      </c>
      <c r="D18903" s="182" t="s">
        <v>12724</v>
      </c>
      <c r="E18903" s="125">
        <v>7500</v>
      </c>
      <c r="F18903" s="125"/>
      <c r="G18903" s="125">
        <f t="shared" si="301"/>
        <v>-7500</v>
      </c>
      <c r="H18903" s="704" t="s">
        <v>12632</v>
      </c>
      <c r="J18903" s="39"/>
    </row>
    <row r="18904" spans="1:10" ht="15" x14ac:dyDescent="0.2">
      <c r="A18904" s="733">
        <v>45366</v>
      </c>
      <c r="B18904" s="62" t="s">
        <v>11874</v>
      </c>
      <c r="C18904" s="62" t="s">
        <v>10981</v>
      </c>
      <c r="D18904" s="182" t="s">
        <v>12725</v>
      </c>
      <c r="E18904" s="125">
        <v>540</v>
      </c>
      <c r="F18904" s="125"/>
      <c r="G18904" s="125">
        <f t="shared" si="301"/>
        <v>-540</v>
      </c>
      <c r="H18904" s="704" t="s">
        <v>12632</v>
      </c>
      <c r="J18904" s="39"/>
    </row>
    <row r="18905" spans="1:10" ht="24" x14ac:dyDescent="0.2">
      <c r="A18905" s="733">
        <v>45366</v>
      </c>
      <c r="B18905" s="62" t="s">
        <v>11077</v>
      </c>
      <c r="C18905" s="62" t="s">
        <v>10481</v>
      </c>
      <c r="D18905" s="182" t="s">
        <v>12727</v>
      </c>
      <c r="E18905" s="125">
        <v>500000</v>
      </c>
      <c r="F18905" s="125"/>
      <c r="G18905" s="125">
        <f t="shared" si="301"/>
        <v>-500000</v>
      </c>
      <c r="H18905" s="704" t="s">
        <v>12632</v>
      </c>
      <c r="J18905" s="39"/>
    </row>
    <row r="18906" spans="1:10" ht="15" x14ac:dyDescent="0.2">
      <c r="A18906" s="733">
        <v>45366</v>
      </c>
      <c r="B18906" s="62" t="s">
        <v>11874</v>
      </c>
      <c r="C18906" s="62" t="s">
        <v>12729</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12730</v>
      </c>
      <c r="E18910" s="125">
        <v>12400</v>
      </c>
      <c r="F18910" s="125"/>
      <c r="G18910" s="125">
        <f t="shared" si="301"/>
        <v>-12400</v>
      </c>
      <c r="H18910" s="704" t="s">
        <v>12632</v>
      </c>
      <c r="J18910" s="39"/>
    </row>
    <row r="18911" spans="1:10" ht="15" x14ac:dyDescent="0.2">
      <c r="A18911" s="733">
        <v>45367</v>
      </c>
      <c r="B18911" s="62" t="s">
        <v>10898</v>
      </c>
      <c r="C18911" s="62" t="s">
        <v>10981</v>
      </c>
      <c r="D18911" s="182" t="s">
        <v>12731</v>
      </c>
      <c r="E18911" s="125">
        <v>950</v>
      </c>
      <c r="F18911" s="125"/>
      <c r="G18911" s="125">
        <f t="shared" si="301"/>
        <v>-950</v>
      </c>
      <c r="H18911" s="704" t="s">
        <v>12632</v>
      </c>
      <c r="J18911" s="39"/>
    </row>
    <row r="18912" spans="1:10" ht="15" x14ac:dyDescent="0.2">
      <c r="A18912" s="733">
        <v>45367</v>
      </c>
      <c r="B18912" s="62" t="s">
        <v>10229</v>
      </c>
      <c r="C18912" s="62" t="s">
        <v>2189</v>
      </c>
      <c r="D18912" s="182" t="s">
        <v>12732</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75" t="s">
        <v>8230</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12742</v>
      </c>
      <c r="E18919" s="125">
        <v>10900</v>
      </c>
      <c r="F18919" s="125"/>
      <c r="G18919" s="125">
        <f t="shared" si="301"/>
        <v>-10900</v>
      </c>
      <c r="H18919" s="704" t="s">
        <v>12632</v>
      </c>
      <c r="J18919" s="39"/>
    </row>
    <row r="18920" spans="1:10" ht="15" x14ac:dyDescent="0.2">
      <c r="A18920" s="733">
        <v>45367</v>
      </c>
      <c r="B18920" s="62" t="s">
        <v>11874</v>
      </c>
      <c r="C18920" s="62" t="s">
        <v>7465</v>
      </c>
      <c r="D18920" s="182" t="s">
        <v>12733</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12735</v>
      </c>
      <c r="E18921" s="125">
        <v>1557</v>
      </c>
      <c r="F18921" s="125"/>
      <c r="G18921" s="125">
        <f t="shared" si="301"/>
        <v>-1557</v>
      </c>
      <c r="H18921" s="704" t="s">
        <v>12632</v>
      </c>
      <c r="J18921" s="39"/>
    </row>
    <row r="18922" spans="1:10" ht="15" x14ac:dyDescent="0.2">
      <c r="A18922" s="733">
        <v>45369</v>
      </c>
      <c r="B18922" s="62" t="s">
        <v>11596</v>
      </c>
      <c r="C18922" s="62" t="s">
        <v>8391</v>
      </c>
      <c r="D18922" s="182" t="s">
        <v>13025</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13025</v>
      </c>
      <c r="E18923" s="125">
        <v>900000</v>
      </c>
      <c r="F18923" s="125"/>
      <c r="G18923" s="125">
        <f t="shared" si="301"/>
        <v>-900000</v>
      </c>
      <c r="H18923" s="704" t="s">
        <v>12632</v>
      </c>
      <c r="J18923" s="39"/>
    </row>
    <row r="18924" spans="1:10" ht="24" x14ac:dyDescent="0.2">
      <c r="A18924" s="733">
        <v>45369</v>
      </c>
      <c r="B18924" s="62" t="s">
        <v>11077</v>
      </c>
      <c r="C18924" s="62" t="s">
        <v>10481</v>
      </c>
      <c r="D18924" s="182" t="s">
        <v>12737</v>
      </c>
      <c r="E18924" s="125">
        <v>791000</v>
      </c>
      <c r="F18924" s="125"/>
      <c r="G18924" s="125">
        <f t="shared" si="301"/>
        <v>-791000</v>
      </c>
      <c r="H18924" s="704" t="s">
        <v>12632</v>
      </c>
      <c r="J18924" s="39"/>
    </row>
    <row r="18925" spans="1:10" ht="15" x14ac:dyDescent="0.2">
      <c r="A18925" s="733">
        <v>45369</v>
      </c>
      <c r="B18925" s="62" t="s">
        <v>11077</v>
      </c>
      <c r="C18925" s="62" t="s">
        <v>10981</v>
      </c>
      <c r="D18925" s="182" t="s">
        <v>12738</v>
      </c>
      <c r="E18925" s="125">
        <v>38000</v>
      </c>
      <c r="F18925" s="125"/>
      <c r="G18925" s="125">
        <f t="shared" si="301"/>
        <v>-38000</v>
      </c>
      <c r="H18925" s="704" t="s">
        <v>12632</v>
      </c>
      <c r="J18925" s="39"/>
    </row>
    <row r="18926" spans="1:10" ht="15" x14ac:dyDescent="0.2">
      <c r="A18926" s="733">
        <v>45370</v>
      </c>
      <c r="B18926" s="62" t="s">
        <v>12340</v>
      </c>
      <c r="C18926" s="565" t="s">
        <v>12081</v>
      </c>
      <c r="D18926" s="873" t="s">
        <v>12739</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3" t="s">
        <v>12739</v>
      </c>
      <c r="E18927" s="566">
        <v>81000</v>
      </c>
      <c r="F18927" s="125"/>
      <c r="G18927" s="125">
        <f t="shared" si="301"/>
        <v>-81000</v>
      </c>
      <c r="H18927" s="704" t="s">
        <v>12632</v>
      </c>
      <c r="J18927" s="39"/>
    </row>
    <row r="18928" spans="1:10" ht="15" x14ac:dyDescent="0.2">
      <c r="A18928" s="733">
        <v>45370</v>
      </c>
      <c r="B18928" s="62" t="s">
        <v>11874</v>
      </c>
      <c r="C18928" s="62" t="s">
        <v>8387</v>
      </c>
      <c r="D18928" s="182" t="s">
        <v>12740</v>
      </c>
      <c r="E18928" s="125">
        <v>30000</v>
      </c>
      <c r="F18928" s="125"/>
      <c r="G18928" s="125">
        <f t="shared" si="301"/>
        <v>-30000</v>
      </c>
      <c r="H18928" s="704" t="s">
        <v>12632</v>
      </c>
      <c r="J18928" s="39"/>
    </row>
    <row r="18929" spans="1:10" ht="24" x14ac:dyDescent="0.2">
      <c r="A18929" s="733">
        <v>45370</v>
      </c>
      <c r="B18929" s="62" t="s">
        <v>8556</v>
      </c>
      <c r="C18929" s="62" t="s">
        <v>10981</v>
      </c>
      <c r="D18929" s="182" t="s">
        <v>12741</v>
      </c>
      <c r="E18929" s="125">
        <v>43500</v>
      </c>
      <c r="F18929" s="125"/>
      <c r="G18929" s="125">
        <f t="shared" si="301"/>
        <v>-43500</v>
      </c>
      <c r="H18929" s="704" t="s">
        <v>12632</v>
      </c>
      <c r="J18929" s="39"/>
    </row>
    <row r="18930" spans="1:10" ht="15" customHeight="1" x14ac:dyDescent="0.2">
      <c r="A18930" s="733">
        <v>45370</v>
      </c>
      <c r="B18930" s="62" t="s">
        <v>8556</v>
      </c>
      <c r="C18930" s="62" t="s">
        <v>12749</v>
      </c>
      <c r="D18930" s="182" t="s">
        <v>12750</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12751</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12752</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12753</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12754</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12756</v>
      </c>
      <c r="D18943" s="905" t="s">
        <v>12757</v>
      </c>
      <c r="E18943" s="671">
        <v>75000</v>
      </c>
      <c r="F18943" s="125"/>
      <c r="G18943" s="125">
        <f t="shared" ref="G18943:G19006" si="302">F18943-E18943</f>
        <v>-75000</v>
      </c>
      <c r="H18943" s="704" t="s">
        <v>12632</v>
      </c>
      <c r="J18943" s="39"/>
    </row>
    <row r="18944" spans="1:10" ht="33.75" customHeight="1" x14ac:dyDescent="0.2">
      <c r="A18944" s="733">
        <v>45371</v>
      </c>
      <c r="B18944" s="62" t="s">
        <v>12755</v>
      </c>
      <c r="C18944" s="669" t="s">
        <v>12756</v>
      </c>
      <c r="D18944" s="905" t="s">
        <v>12757</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12762</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12763</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12764</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12765</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12766</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12767</v>
      </c>
      <c r="E18956" s="125">
        <v>15000</v>
      </c>
      <c r="F18956" s="125"/>
      <c r="G18956" s="125">
        <f t="shared" si="302"/>
        <v>-15000</v>
      </c>
      <c r="H18956" s="704" t="s">
        <v>12632</v>
      </c>
      <c r="J18956" s="39"/>
    </row>
    <row r="18957" spans="1:10" ht="15" x14ac:dyDescent="0.2">
      <c r="A18957" s="733">
        <v>45376</v>
      </c>
      <c r="B18957" s="62" t="s">
        <v>12607</v>
      </c>
      <c r="C18957" s="62" t="s">
        <v>11386</v>
      </c>
      <c r="D18957" s="182" t="s">
        <v>12767</v>
      </c>
      <c r="E18957" s="125">
        <v>200000</v>
      </c>
      <c r="F18957" s="125"/>
      <c r="G18957" s="125">
        <f t="shared" si="302"/>
        <v>-200000</v>
      </c>
      <c r="H18957" s="704" t="s">
        <v>12632</v>
      </c>
      <c r="J18957" s="39"/>
    </row>
    <row r="18958" spans="1:10" ht="15" x14ac:dyDescent="0.2">
      <c r="A18958" s="733">
        <v>45376</v>
      </c>
      <c r="B18958" s="62" t="s">
        <v>10229</v>
      </c>
      <c r="C18958" s="62" t="s">
        <v>11727</v>
      </c>
      <c r="D18958" s="182" t="s">
        <v>12786</v>
      </c>
      <c r="E18958" s="125">
        <v>369095</v>
      </c>
      <c r="F18958" s="125"/>
      <c r="G18958" s="125">
        <f t="shared" si="302"/>
        <v>-369095</v>
      </c>
      <c r="H18958" s="704" t="s">
        <v>12632</v>
      </c>
    </row>
    <row r="18959" spans="1:10" ht="24" x14ac:dyDescent="0.2">
      <c r="A18959" s="733">
        <v>45376</v>
      </c>
      <c r="B18959" s="62" t="s">
        <v>11077</v>
      </c>
      <c r="C18959" s="565" t="s">
        <v>10981</v>
      </c>
      <c r="D18959" s="873" t="s">
        <v>12768</v>
      </c>
      <c r="E18959" s="566">
        <v>63000</v>
      </c>
      <c r="F18959" s="125"/>
      <c r="G18959" s="125">
        <f t="shared" si="302"/>
        <v>-63000</v>
      </c>
      <c r="H18959" s="704" t="s">
        <v>12632</v>
      </c>
      <c r="J18959" s="39"/>
    </row>
    <row r="18960" spans="1:10" ht="24" x14ac:dyDescent="0.2">
      <c r="A18960" s="733">
        <v>45376</v>
      </c>
      <c r="B18960" s="62" t="s">
        <v>11874</v>
      </c>
      <c r="C18960" s="565" t="s">
        <v>10981</v>
      </c>
      <c r="D18960" s="873" t="s">
        <v>12768</v>
      </c>
      <c r="E18960" s="566">
        <v>68000</v>
      </c>
      <c r="F18960" s="125"/>
      <c r="G18960" s="125">
        <f t="shared" si="302"/>
        <v>-68000</v>
      </c>
      <c r="H18960" s="704" t="s">
        <v>12632</v>
      </c>
      <c r="J18960" s="39"/>
    </row>
    <row r="18961" spans="1:10" ht="24" x14ac:dyDescent="0.2">
      <c r="A18961" s="733">
        <v>45376</v>
      </c>
      <c r="B18961" s="62" t="s">
        <v>9983</v>
      </c>
      <c r="C18961" s="565" t="s">
        <v>10981</v>
      </c>
      <c r="D18961" s="873" t="s">
        <v>12768</v>
      </c>
      <c r="E18961" s="566">
        <v>20240</v>
      </c>
      <c r="F18961" s="125"/>
      <c r="G18961" s="125">
        <f t="shared" si="302"/>
        <v>-20240</v>
      </c>
      <c r="H18961" s="704" t="s">
        <v>12632</v>
      </c>
      <c r="J18961" s="39"/>
    </row>
    <row r="18962" spans="1:10" ht="15" x14ac:dyDescent="0.2">
      <c r="A18962" s="733">
        <v>45376</v>
      </c>
      <c r="B18962" s="62" t="s">
        <v>11874</v>
      </c>
      <c r="C18962" s="62" t="s">
        <v>10981</v>
      </c>
      <c r="D18962" s="182" t="s">
        <v>12769</v>
      </c>
      <c r="E18962" s="125">
        <v>46370</v>
      </c>
      <c r="F18962" s="125"/>
      <c r="G18962" s="125">
        <f t="shared" si="302"/>
        <v>-46370</v>
      </c>
      <c r="H18962" s="704" t="s">
        <v>12632</v>
      </c>
      <c r="J18962" s="39"/>
    </row>
    <row r="18963" spans="1:10" ht="15" x14ac:dyDescent="0.2">
      <c r="A18963" s="733">
        <v>45376</v>
      </c>
      <c r="B18963" s="62" t="s">
        <v>8873</v>
      </c>
      <c r="C18963" s="565" t="s">
        <v>10981</v>
      </c>
      <c r="D18963" s="873" t="s">
        <v>12770</v>
      </c>
      <c r="E18963" s="566">
        <v>38087</v>
      </c>
      <c r="F18963" s="125"/>
      <c r="G18963" s="125">
        <f t="shared" si="302"/>
        <v>-38087</v>
      </c>
      <c r="H18963" s="704" t="s">
        <v>12632</v>
      </c>
      <c r="J18963" s="39"/>
    </row>
    <row r="18964" spans="1:10" ht="15" x14ac:dyDescent="0.2">
      <c r="A18964" s="733">
        <v>45376</v>
      </c>
      <c r="B18964" s="62" t="s">
        <v>11874</v>
      </c>
      <c r="C18964" s="565" t="s">
        <v>10981</v>
      </c>
      <c r="D18964" s="873" t="s">
        <v>12770</v>
      </c>
      <c r="E18964" s="566">
        <v>267086</v>
      </c>
      <c r="F18964" s="125"/>
      <c r="G18964" s="125">
        <f t="shared" si="302"/>
        <v>-267086</v>
      </c>
      <c r="H18964" s="704" t="s">
        <v>12632</v>
      </c>
      <c r="J18964" s="39"/>
    </row>
    <row r="18965" spans="1:10" ht="15" x14ac:dyDescent="0.2">
      <c r="A18965" s="733">
        <v>45376</v>
      </c>
      <c r="B18965" s="62" t="s">
        <v>11081</v>
      </c>
      <c r="C18965" s="565" t="s">
        <v>10981</v>
      </c>
      <c r="D18965" s="873" t="s">
        <v>12770</v>
      </c>
      <c r="E18965" s="566">
        <v>19680</v>
      </c>
      <c r="F18965" s="125"/>
      <c r="G18965" s="125">
        <f t="shared" si="302"/>
        <v>-19680</v>
      </c>
      <c r="H18965" s="704" t="s">
        <v>12632</v>
      </c>
      <c r="J18965" s="39"/>
    </row>
    <row r="18966" spans="1:10" ht="15" x14ac:dyDescent="0.2">
      <c r="A18966" s="733">
        <v>45376</v>
      </c>
      <c r="B18966" s="62" t="s">
        <v>11077</v>
      </c>
      <c r="C18966" s="565" t="s">
        <v>10981</v>
      </c>
      <c r="D18966" s="873" t="s">
        <v>12770</v>
      </c>
      <c r="E18966" s="566">
        <v>44000</v>
      </c>
      <c r="F18966" s="125"/>
      <c r="G18966" s="125">
        <f t="shared" si="302"/>
        <v>-44000</v>
      </c>
      <c r="H18966" s="704" t="s">
        <v>12632</v>
      </c>
      <c r="J18966" s="39"/>
    </row>
    <row r="18967" spans="1:10" ht="15" x14ac:dyDescent="0.2">
      <c r="A18967" s="733">
        <v>45377</v>
      </c>
      <c r="B18967" s="62" t="s">
        <v>10898</v>
      </c>
      <c r="C18967" s="62" t="s">
        <v>10850</v>
      </c>
      <c r="D18967" s="182" t="s">
        <v>12771</v>
      </c>
      <c r="E18967" s="125">
        <v>100000</v>
      </c>
      <c r="F18967" s="125"/>
      <c r="G18967" s="125">
        <f t="shared" si="302"/>
        <v>-100000</v>
      </c>
      <c r="H18967" s="704" t="s">
        <v>12632</v>
      </c>
      <c r="J18967" s="39"/>
    </row>
    <row r="18968" spans="1:10" ht="15" x14ac:dyDescent="0.2">
      <c r="A18968" s="733">
        <v>45377</v>
      </c>
      <c r="B18968" s="62" t="s">
        <v>10898</v>
      </c>
      <c r="C18968" s="62" t="s">
        <v>11098</v>
      </c>
      <c r="D18968" s="182" t="s">
        <v>12773</v>
      </c>
      <c r="E18968" s="125">
        <v>200000</v>
      </c>
      <c r="F18968" s="125"/>
      <c r="G18968" s="125">
        <f t="shared" si="302"/>
        <v>-200000</v>
      </c>
      <c r="H18968" s="704" t="s">
        <v>12632</v>
      </c>
      <c r="J18968" s="39"/>
    </row>
    <row r="18969" spans="1:10" ht="15" x14ac:dyDescent="0.2">
      <c r="A18969" s="733">
        <v>45377</v>
      </c>
      <c r="B18969" s="62" t="s">
        <v>10898</v>
      </c>
      <c r="C18969" s="62" t="s">
        <v>11098</v>
      </c>
      <c r="D18969" s="182" t="s">
        <v>12773</v>
      </c>
      <c r="E18969" s="125">
        <v>100000</v>
      </c>
      <c r="F18969" s="125"/>
      <c r="G18969" s="125">
        <f t="shared" si="302"/>
        <v>-100000</v>
      </c>
      <c r="H18969" s="704" t="s">
        <v>12632</v>
      </c>
      <c r="J18969" s="39"/>
    </row>
    <row r="18970" spans="1:10" ht="15" x14ac:dyDescent="0.2">
      <c r="A18970" s="733">
        <v>45377</v>
      </c>
      <c r="B18970" s="62" t="s">
        <v>12340</v>
      </c>
      <c r="C18970" s="62" t="s">
        <v>11415</v>
      </c>
      <c r="D18970" s="182" t="s">
        <v>12774</v>
      </c>
      <c r="E18970" s="125">
        <v>150000</v>
      </c>
      <c r="F18970" s="125"/>
      <c r="G18970" s="125">
        <f t="shared" si="302"/>
        <v>-150000</v>
      </c>
      <c r="H18970" s="704" t="s">
        <v>12632</v>
      </c>
      <c r="J18970" s="39"/>
    </row>
    <row r="18971" spans="1:10" ht="15" x14ac:dyDescent="0.2">
      <c r="A18971" s="733">
        <v>45377</v>
      </c>
      <c r="B18971" s="62" t="s">
        <v>12607</v>
      </c>
      <c r="C18971" s="62" t="s">
        <v>11386</v>
      </c>
      <c r="D18971" s="182" t="s">
        <v>12793</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12787</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12775</v>
      </c>
      <c r="D18977" s="182" t="s">
        <v>12776</v>
      </c>
      <c r="E18977" s="125">
        <v>1000000</v>
      </c>
      <c r="F18977" s="125"/>
      <c r="G18977" s="125">
        <f t="shared" si="302"/>
        <v>-1000000</v>
      </c>
      <c r="H18977" s="704" t="s">
        <v>12632</v>
      </c>
      <c r="J18977" s="39"/>
    </row>
    <row r="18978" spans="1:10" ht="15" x14ac:dyDescent="0.2">
      <c r="A18978" s="733">
        <v>45379</v>
      </c>
      <c r="B18978" s="62" t="s">
        <v>12505</v>
      </c>
      <c r="C18978" s="62" t="s">
        <v>437</v>
      </c>
      <c r="D18978" s="182" t="s">
        <v>12778</v>
      </c>
      <c r="E18978" s="125">
        <v>225000</v>
      </c>
      <c r="F18978" s="125"/>
      <c r="G18978" s="125">
        <f t="shared" si="302"/>
        <v>-225000</v>
      </c>
      <c r="H18978" s="704" t="s">
        <v>12632</v>
      </c>
      <c r="J18978" s="39"/>
    </row>
    <row r="18979" spans="1:10" ht="15" x14ac:dyDescent="0.2">
      <c r="A18979" s="733">
        <v>45379</v>
      </c>
      <c r="B18979" s="62" t="s">
        <v>12505</v>
      </c>
      <c r="C18979" s="62" t="s">
        <v>12614</v>
      </c>
      <c r="D18979" s="182" t="s">
        <v>12779</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12782</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12783</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12784</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12787</v>
      </c>
      <c r="C18986" s="62" t="s">
        <v>10981</v>
      </c>
      <c r="D18986" s="182" t="s">
        <v>12788</v>
      </c>
      <c r="E18986" s="125">
        <v>13540</v>
      </c>
      <c r="F18986" s="125"/>
      <c r="G18986" s="125">
        <f t="shared" si="302"/>
        <v>-13540</v>
      </c>
      <c r="H18986" s="704" t="s">
        <v>12632</v>
      </c>
      <c r="J18986" s="39"/>
    </row>
    <row r="18987" spans="1:10" ht="15" x14ac:dyDescent="0.2">
      <c r="A18987" s="733">
        <v>45380</v>
      </c>
      <c r="B18987" s="62" t="s">
        <v>10898</v>
      </c>
      <c r="C18987" s="62" t="s">
        <v>10981</v>
      </c>
      <c r="D18987" s="182" t="s">
        <v>12790</v>
      </c>
      <c r="E18987" s="125">
        <v>3000</v>
      </c>
      <c r="F18987" s="125"/>
      <c r="G18987" s="125">
        <f t="shared" si="302"/>
        <v>-3000</v>
      </c>
      <c r="H18987" s="704" t="s">
        <v>12632</v>
      </c>
      <c r="J18987" s="39"/>
    </row>
    <row r="18988" spans="1:10" ht="15" customHeight="1" x14ac:dyDescent="0.2">
      <c r="A18988" s="733">
        <v>45380</v>
      </c>
      <c r="B18988" s="62" t="s">
        <v>12787</v>
      </c>
      <c r="C18988" s="62" t="s">
        <v>10981</v>
      </c>
      <c r="D18988" s="182" t="s">
        <v>12789</v>
      </c>
      <c r="E18988" s="125">
        <v>280</v>
      </c>
      <c r="F18988" s="125"/>
      <c r="G18988" s="125">
        <f t="shared" si="302"/>
        <v>-280</v>
      </c>
      <c r="H18988" s="704" t="s">
        <v>12632</v>
      </c>
      <c r="J18988" s="39"/>
    </row>
    <row r="18989" spans="1:10" ht="15" customHeight="1" x14ac:dyDescent="0.2">
      <c r="A18989" s="733">
        <v>45380</v>
      </c>
      <c r="B18989" s="62" t="s">
        <v>12787</v>
      </c>
      <c r="C18989" s="62" t="s">
        <v>10981</v>
      </c>
      <c r="D18989" s="182" t="s">
        <v>12791</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12703</v>
      </c>
      <c r="E18998" s="551">
        <v>27362</v>
      </c>
      <c r="F18998" s="235"/>
      <c r="G18998" s="235">
        <f t="shared" si="302"/>
        <v>-27362</v>
      </c>
      <c r="H18998" s="708" t="s">
        <v>12632</v>
      </c>
    </row>
    <row r="18999" spans="1:8" ht="15" x14ac:dyDescent="0.2">
      <c r="A18999" s="732">
        <v>45364</v>
      </c>
      <c r="B18999" s="173" t="s">
        <v>3944</v>
      </c>
      <c r="C18999" s="550" t="s">
        <v>3002</v>
      </c>
      <c r="D18999" s="739" t="s">
        <v>12703</v>
      </c>
      <c r="E18999" s="551">
        <v>35367</v>
      </c>
      <c r="F18999" s="235"/>
      <c r="G18999" s="235">
        <f t="shared" si="302"/>
        <v>-35367</v>
      </c>
      <c r="H18999" s="708" t="s">
        <v>12632</v>
      </c>
    </row>
    <row r="19000" spans="1:8" ht="15" x14ac:dyDescent="0.2">
      <c r="A19000" s="732">
        <v>45364</v>
      </c>
      <c r="B19000" s="173" t="s">
        <v>3945</v>
      </c>
      <c r="C19000" s="550" t="s">
        <v>3002</v>
      </c>
      <c r="D19000" s="739" t="s">
        <v>12703</v>
      </c>
      <c r="E19000" s="551">
        <v>32760</v>
      </c>
      <c r="F19000" s="235"/>
      <c r="G19000" s="235">
        <f t="shared" si="302"/>
        <v>-32760</v>
      </c>
      <c r="H19000" s="708" t="s">
        <v>12632</v>
      </c>
    </row>
    <row r="19001" spans="1:8" ht="15" x14ac:dyDescent="0.2">
      <c r="A19001" s="732">
        <v>45372</v>
      </c>
      <c r="B19001" s="173" t="s">
        <v>12340</v>
      </c>
      <c r="C19001" s="173" t="s">
        <v>255</v>
      </c>
      <c r="D19001" s="227" t="s">
        <v>12759</v>
      </c>
      <c r="E19001" s="235">
        <v>712701</v>
      </c>
      <c r="F19001" s="235"/>
      <c r="G19001" s="235">
        <f t="shared" si="302"/>
        <v>-712701</v>
      </c>
      <c r="H19001" s="708" t="s">
        <v>12632</v>
      </c>
    </row>
    <row r="19002" spans="1:8" ht="24" x14ac:dyDescent="0.2">
      <c r="A19002" s="729">
        <v>45359</v>
      </c>
      <c r="B19002" s="93" t="s">
        <v>9353</v>
      </c>
      <c r="C19002" s="93" t="s">
        <v>558</v>
      </c>
      <c r="D19002" s="800" t="s">
        <v>12637</v>
      </c>
      <c r="E19002" s="175"/>
      <c r="F19002" s="175">
        <v>412181</v>
      </c>
      <c r="G19002" s="175">
        <f t="shared" si="302"/>
        <v>412181</v>
      </c>
      <c r="H19002" s="701" t="s">
        <v>12632</v>
      </c>
    </row>
    <row r="19003" spans="1:8" ht="15" x14ac:dyDescent="0.2">
      <c r="A19003" s="729">
        <v>45359</v>
      </c>
      <c r="B19003" s="93" t="s">
        <v>12505</v>
      </c>
      <c r="C19003" s="93" t="s">
        <v>558</v>
      </c>
      <c r="D19003" s="800" t="s">
        <v>12655</v>
      </c>
      <c r="E19003" s="175"/>
      <c r="F19003" s="175">
        <v>8053923</v>
      </c>
      <c r="G19003" s="175">
        <f t="shared" si="302"/>
        <v>8053923</v>
      </c>
      <c r="H19003" s="701" t="s">
        <v>12632</v>
      </c>
    </row>
    <row r="19004" spans="1:8" ht="15" x14ac:dyDescent="0.2">
      <c r="A19004" s="729">
        <v>45359</v>
      </c>
      <c r="B19004" s="93" t="s">
        <v>3945</v>
      </c>
      <c r="C19004" s="93" t="s">
        <v>558</v>
      </c>
      <c r="D19004" s="890" t="s">
        <v>12761</v>
      </c>
      <c r="E19004" s="175"/>
      <c r="F19004" s="175">
        <v>359992</v>
      </c>
      <c r="G19004" s="91">
        <f t="shared" si="302"/>
        <v>359992</v>
      </c>
      <c r="H19004" s="701" t="s">
        <v>12632</v>
      </c>
    </row>
    <row r="19005" spans="1:8" ht="15" x14ac:dyDescent="0.2">
      <c r="A19005" s="729">
        <v>45362</v>
      </c>
      <c r="B19005" s="93" t="s">
        <v>12340</v>
      </c>
      <c r="C19005" s="93" t="s">
        <v>558</v>
      </c>
      <c r="D19005" s="800" t="s">
        <v>13269</v>
      </c>
      <c r="E19005" s="175"/>
      <c r="F19005" s="175">
        <v>4658436</v>
      </c>
      <c r="G19005" s="175">
        <f t="shared" si="302"/>
        <v>4658436</v>
      </c>
      <c r="H19005" s="701" t="s">
        <v>12632</v>
      </c>
    </row>
    <row r="19006" spans="1:8" ht="15" x14ac:dyDescent="0.2">
      <c r="A19006" s="729">
        <v>45362</v>
      </c>
      <c r="B19006" s="93" t="s">
        <v>12340</v>
      </c>
      <c r="C19006" s="93" t="s">
        <v>558</v>
      </c>
      <c r="D19006" s="800" t="s">
        <v>13270</v>
      </c>
      <c r="E19006" s="175"/>
      <c r="F19006" s="175">
        <v>-4658436</v>
      </c>
      <c r="G19006" s="175">
        <f t="shared" si="302"/>
        <v>-4658436</v>
      </c>
      <c r="H19006" s="701" t="s">
        <v>12632</v>
      </c>
    </row>
    <row r="19007" spans="1:8" ht="15" x14ac:dyDescent="0.2">
      <c r="A19007" s="729">
        <v>45362</v>
      </c>
      <c r="B19007" s="90" t="s">
        <v>11874</v>
      </c>
      <c r="C19007" s="93" t="s">
        <v>558</v>
      </c>
      <c r="D19007" s="799"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799" t="s">
        <v>12678</v>
      </c>
      <c r="E19008" s="91"/>
      <c r="F19008" s="91">
        <v>5060000</v>
      </c>
      <c r="G19008" s="91">
        <f t="shared" si="303"/>
        <v>5060000</v>
      </c>
      <c r="H19008" s="701" t="s">
        <v>12632</v>
      </c>
    </row>
    <row r="19009" spans="1:8" ht="15" x14ac:dyDescent="0.2">
      <c r="A19009" s="729">
        <v>45362</v>
      </c>
      <c r="B19009" s="93" t="s">
        <v>11874</v>
      </c>
      <c r="C19009" s="93" t="s">
        <v>558</v>
      </c>
      <c r="D19009" s="1081" t="s">
        <v>13127</v>
      </c>
      <c r="E19009" s="642">
        <v>110000</v>
      </c>
      <c r="F19009" s="91"/>
      <c r="G19009" s="91">
        <f t="shared" si="303"/>
        <v>-110000</v>
      </c>
      <c r="H19009" s="701" t="s">
        <v>12632</v>
      </c>
    </row>
    <row r="19010" spans="1:8" ht="15" x14ac:dyDescent="0.2">
      <c r="A19010" s="729">
        <v>45362</v>
      </c>
      <c r="B19010" s="90" t="s">
        <v>11874</v>
      </c>
      <c r="C19010" s="93" t="s">
        <v>558</v>
      </c>
      <c r="D19010" s="799" t="s">
        <v>12679</v>
      </c>
      <c r="E19010" s="91"/>
      <c r="F19010" s="91">
        <v>10000000</v>
      </c>
      <c r="G19010" s="91">
        <f t="shared" si="303"/>
        <v>10000000</v>
      </c>
      <c r="H19010" s="701" t="s">
        <v>12632</v>
      </c>
    </row>
    <row r="19011" spans="1:8" ht="15" x14ac:dyDescent="0.2">
      <c r="A19011" s="729">
        <v>45362</v>
      </c>
      <c r="B19011" s="90" t="s">
        <v>11874</v>
      </c>
      <c r="C19011" s="93" t="s">
        <v>558</v>
      </c>
      <c r="D19011" s="1081" t="s">
        <v>12679</v>
      </c>
      <c r="E19011" s="642">
        <v>100000</v>
      </c>
      <c r="F19011" s="91"/>
      <c r="G19011" s="91">
        <f t="shared" si="303"/>
        <v>-100000</v>
      </c>
      <c r="H19011" s="701" t="s">
        <v>12632</v>
      </c>
    </row>
    <row r="19012" spans="1:8" ht="15" x14ac:dyDescent="0.2">
      <c r="A19012" s="729">
        <v>45362</v>
      </c>
      <c r="B19012" s="90" t="s">
        <v>11874</v>
      </c>
      <c r="C19012" s="93" t="s">
        <v>558</v>
      </c>
      <c r="D19012" s="799" t="s">
        <v>12680</v>
      </c>
      <c r="E19012" s="91"/>
      <c r="F19012" s="91">
        <v>1071000</v>
      </c>
      <c r="G19012" s="91">
        <f t="shared" si="303"/>
        <v>1071000</v>
      </c>
      <c r="H19012" s="701" t="s">
        <v>12632</v>
      </c>
    </row>
    <row r="19013" spans="1:8" ht="15" x14ac:dyDescent="0.2">
      <c r="A19013" s="729">
        <v>45366</v>
      </c>
      <c r="B19013" s="90" t="s">
        <v>12346</v>
      </c>
      <c r="C19013" s="93" t="s">
        <v>558</v>
      </c>
      <c r="D19013" s="799" t="s">
        <v>12726</v>
      </c>
      <c r="E19013" s="91"/>
      <c r="F19013" s="91">
        <v>500000</v>
      </c>
      <c r="G19013" s="91">
        <f t="shared" si="303"/>
        <v>500000</v>
      </c>
      <c r="H19013" s="701" t="s">
        <v>12632</v>
      </c>
    </row>
    <row r="19014" spans="1:8" ht="15" x14ac:dyDescent="0.2">
      <c r="A19014" s="729">
        <v>45372</v>
      </c>
      <c r="B19014" s="90" t="s">
        <v>11874</v>
      </c>
      <c r="C19014" s="93" t="s">
        <v>558</v>
      </c>
      <c r="D19014" s="799" t="s">
        <v>12758</v>
      </c>
      <c r="E19014" s="91"/>
      <c r="F19014" s="91">
        <v>712701</v>
      </c>
      <c r="G19014" s="91">
        <f t="shared" si="303"/>
        <v>712701</v>
      </c>
      <c r="H19014" s="701" t="s">
        <v>12632</v>
      </c>
    </row>
    <row r="19015" spans="1:8" ht="15" x14ac:dyDescent="0.2">
      <c r="A19015" s="729">
        <v>45373</v>
      </c>
      <c r="B19015" s="90" t="s">
        <v>9353</v>
      </c>
      <c r="C19015" s="93" t="s">
        <v>558</v>
      </c>
      <c r="D19015" s="799" t="s">
        <v>12785</v>
      </c>
      <c r="E19015" s="91"/>
      <c r="F19015" s="91">
        <v>369095</v>
      </c>
      <c r="G19015" s="91">
        <f t="shared" si="303"/>
        <v>369095</v>
      </c>
      <c r="H19015" s="701" t="s">
        <v>12632</v>
      </c>
    </row>
    <row r="19016" spans="1:8" ht="15" x14ac:dyDescent="0.2">
      <c r="A19016" s="729">
        <v>45381</v>
      </c>
      <c r="B19016" s="90" t="s">
        <v>11717</v>
      </c>
      <c r="C19016" s="93" t="s">
        <v>558</v>
      </c>
      <c r="D19016" s="799" t="s">
        <v>12780</v>
      </c>
      <c r="E19016" s="91"/>
      <c r="F19016" s="91">
        <v>3840424</v>
      </c>
      <c r="G19016" s="91">
        <f t="shared" si="303"/>
        <v>3840424</v>
      </c>
      <c r="H19016" s="701" t="s">
        <v>12632</v>
      </c>
    </row>
    <row r="19017" spans="1:8" ht="15" x14ac:dyDescent="0.2">
      <c r="A19017" s="733">
        <v>45384</v>
      </c>
      <c r="B19017" s="1070" t="s">
        <v>11874</v>
      </c>
      <c r="C19017" s="1048" t="s">
        <v>793</v>
      </c>
      <c r="D19017" s="1071" t="s">
        <v>12803</v>
      </c>
      <c r="E19017" s="1072">
        <v>50000</v>
      </c>
      <c r="F19017" s="57"/>
      <c r="G19017" s="57">
        <f t="shared" si="303"/>
        <v>-50000</v>
      </c>
      <c r="H19017" s="704" t="s">
        <v>12802</v>
      </c>
    </row>
    <row r="19018" spans="1:8" ht="15" x14ac:dyDescent="0.2">
      <c r="A19018" s="733">
        <v>45384</v>
      </c>
      <c r="B19018" s="1070" t="s">
        <v>10176</v>
      </c>
      <c r="C19018" s="1048" t="s">
        <v>793</v>
      </c>
      <c r="D19018" s="1071" t="s">
        <v>8428</v>
      </c>
      <c r="E19018" s="1072">
        <v>5000</v>
      </c>
      <c r="F19018" s="57"/>
      <c r="G19018" s="57">
        <f t="shared" si="303"/>
        <v>-5000</v>
      </c>
      <c r="H19018" s="704" t="s">
        <v>12802</v>
      </c>
    </row>
    <row r="19019" spans="1:8" ht="15" x14ac:dyDescent="0.2">
      <c r="A19019" s="733">
        <v>45384</v>
      </c>
      <c r="B19019" s="1070" t="s">
        <v>10898</v>
      </c>
      <c r="C19019" s="1048" t="s">
        <v>793</v>
      </c>
      <c r="D19019" s="1071" t="s">
        <v>12194</v>
      </c>
      <c r="E19019" s="1072">
        <v>50000</v>
      </c>
      <c r="F19019" s="57"/>
      <c r="G19019" s="57">
        <f t="shared" si="303"/>
        <v>-50000</v>
      </c>
      <c r="H19019" s="704" t="s">
        <v>12802</v>
      </c>
    </row>
    <row r="19020" spans="1:8" ht="15" x14ac:dyDescent="0.2">
      <c r="A19020" s="733">
        <v>45384</v>
      </c>
      <c r="B19020" s="1070" t="s">
        <v>103</v>
      </c>
      <c r="C19020" s="1048" t="s">
        <v>793</v>
      </c>
      <c r="D19020" s="1071" t="s">
        <v>12804</v>
      </c>
      <c r="E19020" s="1072">
        <v>105000</v>
      </c>
      <c r="F19020" s="57"/>
      <c r="G19020" s="57">
        <f t="shared" si="303"/>
        <v>-105000</v>
      </c>
      <c r="H19020" s="704" t="s">
        <v>12802</v>
      </c>
    </row>
    <row r="19021" spans="1:8" ht="15" x14ac:dyDescent="0.2">
      <c r="A19021" s="733">
        <v>45384</v>
      </c>
      <c r="B19021" s="1070" t="s">
        <v>11874</v>
      </c>
      <c r="C19021" s="1048" t="s">
        <v>793</v>
      </c>
      <c r="D19021" s="1071" t="s">
        <v>12794</v>
      </c>
      <c r="E19021" s="1072">
        <v>80160</v>
      </c>
      <c r="F19021" s="57"/>
      <c r="G19021" s="57">
        <f t="shared" si="303"/>
        <v>-80160</v>
      </c>
      <c r="H19021" s="704" t="s">
        <v>12802</v>
      </c>
    </row>
    <row r="19022" spans="1:8" ht="15" x14ac:dyDescent="0.2">
      <c r="A19022" s="733">
        <v>45384</v>
      </c>
      <c r="B19022" s="1070" t="s">
        <v>12787</v>
      </c>
      <c r="C19022" s="1048" t="s">
        <v>793</v>
      </c>
      <c r="D19022" s="1071" t="s">
        <v>11824</v>
      </c>
      <c r="E19022" s="1072">
        <v>23130</v>
      </c>
      <c r="F19022" s="57"/>
      <c r="G19022" s="57">
        <f t="shared" si="303"/>
        <v>-23130</v>
      </c>
      <c r="H19022" s="704" t="s">
        <v>12802</v>
      </c>
    </row>
    <row r="19023" spans="1:8" ht="15" x14ac:dyDescent="0.2">
      <c r="A19023" s="733">
        <v>45384</v>
      </c>
      <c r="B19023" s="1070" t="s">
        <v>103</v>
      </c>
      <c r="C19023" s="1048" t="s">
        <v>793</v>
      </c>
      <c r="D19023" s="1071" t="s">
        <v>10134</v>
      </c>
      <c r="E19023" s="1072">
        <v>219500</v>
      </c>
      <c r="F19023" s="57"/>
      <c r="G19023" s="57">
        <f t="shared" si="303"/>
        <v>-219500</v>
      </c>
      <c r="H19023" s="704" t="s">
        <v>12802</v>
      </c>
    </row>
    <row r="19024" spans="1:8" ht="15" x14ac:dyDescent="0.2">
      <c r="A19024" s="733">
        <v>45384</v>
      </c>
      <c r="B19024" s="1070" t="s">
        <v>11077</v>
      </c>
      <c r="C19024" s="1048" t="s">
        <v>793</v>
      </c>
      <c r="D19024" s="1071" t="s">
        <v>11825</v>
      </c>
      <c r="E19024" s="1072">
        <v>44050</v>
      </c>
      <c r="F19024" s="57"/>
      <c r="G19024" s="57">
        <f t="shared" si="303"/>
        <v>-44050</v>
      </c>
      <c r="H19024" s="704" t="s">
        <v>12802</v>
      </c>
    </row>
    <row r="19025" spans="1:8" ht="15" x14ac:dyDescent="0.2">
      <c r="A19025" s="733">
        <v>45385</v>
      </c>
      <c r="B19025" s="1070" t="s">
        <v>37</v>
      </c>
      <c r="C19025" s="1048" t="s">
        <v>793</v>
      </c>
      <c r="D19025" s="1071" t="s">
        <v>11823</v>
      </c>
      <c r="E19025" s="1072">
        <v>186200</v>
      </c>
      <c r="F19025" s="57"/>
      <c r="G19025" s="57">
        <f t="shared" si="303"/>
        <v>-186200</v>
      </c>
      <c r="H19025" s="704" t="s">
        <v>12802</v>
      </c>
    </row>
    <row r="19026" spans="1:8" ht="15" x14ac:dyDescent="0.2">
      <c r="A19026" s="733">
        <v>45385</v>
      </c>
      <c r="B19026" s="1070" t="s">
        <v>12607</v>
      </c>
      <c r="C19026" s="1048" t="s">
        <v>793</v>
      </c>
      <c r="D19026" s="1071" t="s">
        <v>12815</v>
      </c>
      <c r="E19026" s="1072">
        <f>266282+16370</f>
        <v>282652</v>
      </c>
      <c r="F19026" s="57"/>
      <c r="G19026" s="57">
        <f t="shared" si="303"/>
        <v>-282652</v>
      </c>
      <c r="H19026" s="704" t="s">
        <v>12802</v>
      </c>
    </row>
    <row r="19027" spans="1:8" ht="15" x14ac:dyDescent="0.2">
      <c r="A19027" s="733">
        <v>45385</v>
      </c>
      <c r="B19027" s="1070" t="s">
        <v>8556</v>
      </c>
      <c r="C19027" s="1048" t="s">
        <v>793</v>
      </c>
      <c r="D19027" s="1071" t="s">
        <v>12816</v>
      </c>
      <c r="E19027" s="1072">
        <v>129000</v>
      </c>
      <c r="F19027" s="57"/>
      <c r="G19027" s="57">
        <f t="shared" si="303"/>
        <v>-129000</v>
      </c>
      <c r="H19027" s="704" t="s">
        <v>12802</v>
      </c>
    </row>
    <row r="19028" spans="1:8" ht="15" x14ac:dyDescent="0.2">
      <c r="A19028" s="733">
        <v>45386</v>
      </c>
      <c r="B19028" s="1048" t="s">
        <v>11717</v>
      </c>
      <c r="C19028" s="1048" t="s">
        <v>793</v>
      </c>
      <c r="D19028" s="1051" t="s">
        <v>12385</v>
      </c>
      <c r="E19028" s="1050">
        <v>535700</v>
      </c>
      <c r="F19028" s="125"/>
      <c r="G19028" s="125">
        <f t="shared" si="303"/>
        <v>-535700</v>
      </c>
      <c r="H19028" s="704" t="s">
        <v>12802</v>
      </c>
    </row>
    <row r="19029" spans="1:8" ht="15" x14ac:dyDescent="0.2">
      <c r="A19029" s="733">
        <v>45386</v>
      </c>
      <c r="B19029" s="1048" t="s">
        <v>11717</v>
      </c>
      <c r="C19029" s="1048" t="s">
        <v>793</v>
      </c>
      <c r="D19029" s="1051" t="s">
        <v>12829</v>
      </c>
      <c r="E19029" s="1050">
        <v>220000</v>
      </c>
      <c r="F19029" s="125"/>
      <c r="G19029" s="125">
        <f t="shared" si="303"/>
        <v>-220000</v>
      </c>
      <c r="H19029" s="704" t="s">
        <v>12802</v>
      </c>
    </row>
    <row r="19030" spans="1:8" ht="15" x14ac:dyDescent="0.2">
      <c r="A19030" s="733">
        <v>45386</v>
      </c>
      <c r="B19030" s="1048" t="s">
        <v>10898</v>
      </c>
      <c r="C19030" s="1048" t="s">
        <v>793</v>
      </c>
      <c r="D19030" s="1051" t="s">
        <v>12830</v>
      </c>
      <c r="E19030" s="1050">
        <v>75970</v>
      </c>
      <c r="F19030" s="125"/>
      <c r="G19030" s="125">
        <f t="shared" si="303"/>
        <v>-75970</v>
      </c>
      <c r="H19030" s="704" t="s">
        <v>12802</v>
      </c>
    </row>
    <row r="19031" spans="1:8" ht="15" x14ac:dyDescent="0.2">
      <c r="A19031" s="733">
        <v>45386</v>
      </c>
      <c r="B19031" s="1048" t="s">
        <v>11874</v>
      </c>
      <c r="C19031" s="1048" t="s">
        <v>793</v>
      </c>
      <c r="D19031" s="1051" t="s">
        <v>12831</v>
      </c>
      <c r="E19031" s="1050">
        <v>75000</v>
      </c>
      <c r="F19031" s="125"/>
      <c r="G19031" s="125">
        <f t="shared" si="303"/>
        <v>-75000</v>
      </c>
      <c r="H19031" s="704" t="s">
        <v>12802</v>
      </c>
    </row>
    <row r="19032" spans="1:8" ht="15" x14ac:dyDescent="0.2">
      <c r="A19032" s="733">
        <v>45386</v>
      </c>
      <c r="B19032" s="1048" t="s">
        <v>11874</v>
      </c>
      <c r="C19032" s="1048" t="s">
        <v>793</v>
      </c>
      <c r="D19032" s="1051" t="s">
        <v>12832</v>
      </c>
      <c r="E19032" s="1050">
        <v>57260</v>
      </c>
      <c r="F19032" s="125"/>
      <c r="G19032" s="125">
        <f t="shared" si="303"/>
        <v>-57260</v>
      </c>
      <c r="H19032" s="704" t="s">
        <v>12802</v>
      </c>
    </row>
    <row r="19033" spans="1:8" ht="15" x14ac:dyDescent="0.2">
      <c r="A19033" s="733">
        <v>45386</v>
      </c>
      <c r="B19033" s="1048" t="s">
        <v>12796</v>
      </c>
      <c r="C19033" s="1048" t="s">
        <v>793</v>
      </c>
      <c r="D19033" s="1051" t="s">
        <v>12820</v>
      </c>
      <c r="E19033" s="1050">
        <v>43016</v>
      </c>
      <c r="F19033" s="125"/>
      <c r="G19033" s="125">
        <f t="shared" si="303"/>
        <v>-43016</v>
      </c>
      <c r="H19033" s="704" t="s">
        <v>12802</v>
      </c>
    </row>
    <row r="19034" spans="1:8" ht="15" x14ac:dyDescent="0.2">
      <c r="A19034" s="733">
        <v>45386</v>
      </c>
      <c r="B19034" s="1048" t="s">
        <v>11874</v>
      </c>
      <c r="C19034" s="1048" t="s">
        <v>793</v>
      </c>
      <c r="D19034" s="1051" t="s">
        <v>12821</v>
      </c>
      <c r="E19034" s="1050">
        <v>65000</v>
      </c>
      <c r="F19034" s="125"/>
      <c r="G19034" s="125">
        <f t="shared" si="303"/>
        <v>-65000</v>
      </c>
      <c r="H19034" s="704" t="s">
        <v>12802</v>
      </c>
    </row>
    <row r="19035" spans="1:8" ht="15" x14ac:dyDescent="0.2">
      <c r="A19035" s="733">
        <v>45386</v>
      </c>
      <c r="B19035" s="1048" t="s">
        <v>3945</v>
      </c>
      <c r="C19035" s="1048" t="s">
        <v>793</v>
      </c>
      <c r="D19035" s="1051" t="s">
        <v>12389</v>
      </c>
      <c r="E19035" s="1050">
        <v>137409.27419354839</v>
      </c>
      <c r="F19035" s="125"/>
      <c r="G19035" s="125">
        <f t="shared" si="303"/>
        <v>-137409.27419354839</v>
      </c>
      <c r="H19035" s="704" t="s">
        <v>12802</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12802</v>
      </c>
    </row>
    <row r="19037" spans="1:8" ht="15" x14ac:dyDescent="0.2">
      <c r="A19037" s="733">
        <v>45386</v>
      </c>
      <c r="B19037" s="1048" t="s">
        <v>3945</v>
      </c>
      <c r="C19037" s="1048" t="s">
        <v>793</v>
      </c>
      <c r="D19037" s="1051" t="s">
        <v>12662</v>
      </c>
      <c r="E19037" s="1050">
        <v>28000</v>
      </c>
      <c r="F19037" s="125"/>
      <c r="G19037" s="125">
        <f t="shared" si="303"/>
        <v>-28000</v>
      </c>
      <c r="H19037" s="704" t="s">
        <v>12802</v>
      </c>
    </row>
    <row r="19038" spans="1:8" ht="15" x14ac:dyDescent="0.2">
      <c r="A19038" s="733">
        <v>45384</v>
      </c>
      <c r="B19038" s="40" t="s">
        <v>12340</v>
      </c>
      <c r="C19038" s="62" t="s">
        <v>10981</v>
      </c>
      <c r="D19038" s="107" t="s">
        <v>12806</v>
      </c>
      <c r="E19038" s="57">
        <v>100000</v>
      </c>
      <c r="F19038" s="57"/>
      <c r="G19038" s="57">
        <f t="shared" si="303"/>
        <v>-100000</v>
      </c>
      <c r="H19038" s="704" t="s">
        <v>12802</v>
      </c>
    </row>
    <row r="19039" spans="1:8" ht="15" x14ac:dyDescent="0.2">
      <c r="A19039" s="733">
        <v>45384</v>
      </c>
      <c r="B19039" s="40" t="s">
        <v>3945</v>
      </c>
      <c r="C19039" s="62" t="s">
        <v>10981</v>
      </c>
      <c r="D19039" s="107" t="s">
        <v>12795</v>
      </c>
      <c r="E19039" s="57">
        <v>1700</v>
      </c>
      <c r="F19039" s="57"/>
      <c r="G19039" s="57">
        <f t="shared" si="303"/>
        <v>-1700</v>
      </c>
      <c r="H19039" s="704" t="s">
        <v>12802</v>
      </c>
    </row>
    <row r="19040" spans="1:8" ht="15" x14ac:dyDescent="0.2">
      <c r="A19040" s="733">
        <v>45384</v>
      </c>
      <c r="B19040" s="1073" t="s">
        <v>103</v>
      </c>
      <c r="C19040" s="1074" t="s">
        <v>9728</v>
      </c>
      <c r="D19040" s="1075" t="s">
        <v>12812</v>
      </c>
      <c r="E19040" s="1076">
        <v>874250</v>
      </c>
      <c r="F19040" s="57"/>
      <c r="G19040" s="57">
        <f t="shared" si="303"/>
        <v>-874250</v>
      </c>
      <c r="H19040" s="704" t="s">
        <v>12802</v>
      </c>
    </row>
    <row r="19041" spans="1:8" ht="15" x14ac:dyDescent="0.2">
      <c r="A19041" s="733">
        <v>45384</v>
      </c>
      <c r="B19041" s="40" t="s">
        <v>103</v>
      </c>
      <c r="C19041" s="62" t="s">
        <v>103</v>
      </c>
      <c r="D19041" s="107" t="s">
        <v>12530</v>
      </c>
      <c r="E19041" s="57">
        <v>3000</v>
      </c>
      <c r="F19041" s="57"/>
      <c r="G19041" s="57">
        <f t="shared" si="303"/>
        <v>-3000</v>
      </c>
      <c r="H19041" s="704" t="s">
        <v>12802</v>
      </c>
    </row>
    <row r="19042" spans="1:8" ht="15" x14ac:dyDescent="0.2">
      <c r="A19042" s="733">
        <v>45384</v>
      </c>
      <c r="B19042" s="40" t="s">
        <v>12796</v>
      </c>
      <c r="C19042" s="62" t="s">
        <v>5409</v>
      </c>
      <c r="D19042" s="107" t="s">
        <v>12398</v>
      </c>
      <c r="E19042" s="57">
        <v>5000</v>
      </c>
      <c r="F19042" s="57"/>
      <c r="G19042" s="57">
        <f t="shared" si="303"/>
        <v>-5000</v>
      </c>
      <c r="H19042" s="704" t="s">
        <v>12802</v>
      </c>
    </row>
    <row r="19043" spans="1:8" ht="15" x14ac:dyDescent="0.2">
      <c r="A19043" s="733">
        <v>45384</v>
      </c>
      <c r="B19043" s="40" t="s">
        <v>25</v>
      </c>
      <c r="C19043" s="62" t="s">
        <v>8148</v>
      </c>
      <c r="D19043" s="107" t="s">
        <v>6309</v>
      </c>
      <c r="E19043" s="57">
        <v>1330</v>
      </c>
      <c r="F19043" s="57"/>
      <c r="G19043" s="57">
        <f t="shared" si="303"/>
        <v>-1330</v>
      </c>
      <c r="H19043" s="704" t="s">
        <v>12802</v>
      </c>
    </row>
    <row r="19044" spans="1:8" ht="15" x14ac:dyDescent="0.2">
      <c r="A19044" s="733">
        <v>45384</v>
      </c>
      <c r="B19044" s="40" t="s">
        <v>11874</v>
      </c>
      <c r="C19044" s="62" t="s">
        <v>12797</v>
      </c>
      <c r="D19044" s="107" t="s">
        <v>12798</v>
      </c>
      <c r="E19044" s="57">
        <v>35000</v>
      </c>
      <c r="F19044" s="57"/>
      <c r="G19044" s="57">
        <f t="shared" si="303"/>
        <v>-35000</v>
      </c>
      <c r="H19044" s="704" t="s">
        <v>12802</v>
      </c>
    </row>
    <row r="19045" spans="1:8" ht="15" x14ac:dyDescent="0.2">
      <c r="A19045" s="733">
        <v>45384</v>
      </c>
      <c r="B19045" s="40" t="s">
        <v>11874</v>
      </c>
      <c r="C19045" s="62" t="s">
        <v>5740</v>
      </c>
      <c r="D19045" s="107" t="s">
        <v>12799</v>
      </c>
      <c r="E19045" s="57">
        <v>4500</v>
      </c>
      <c r="F19045" s="57"/>
      <c r="G19045" s="57">
        <f t="shared" si="303"/>
        <v>-4500</v>
      </c>
      <c r="H19045" s="704" t="s">
        <v>12802</v>
      </c>
    </row>
    <row r="19046" spans="1:8" ht="15" x14ac:dyDescent="0.2">
      <c r="A19046" s="733">
        <v>45384</v>
      </c>
      <c r="B19046" s="40" t="s">
        <v>12787</v>
      </c>
      <c r="C19046" s="62" t="s">
        <v>10981</v>
      </c>
      <c r="D19046" s="107" t="s">
        <v>11703</v>
      </c>
      <c r="E19046" s="57">
        <v>1250</v>
      </c>
      <c r="F19046" s="57"/>
      <c r="G19046" s="57">
        <f t="shared" si="303"/>
        <v>-1250</v>
      </c>
      <c r="H19046" s="704" t="s">
        <v>12802</v>
      </c>
    </row>
    <row r="19047" spans="1:8" ht="15" x14ac:dyDescent="0.2">
      <c r="A19047" s="733">
        <v>45384</v>
      </c>
      <c r="B19047" s="40" t="s">
        <v>103</v>
      </c>
      <c r="C19047" s="62" t="s">
        <v>8148</v>
      </c>
      <c r="D19047" s="107" t="s">
        <v>6309</v>
      </c>
      <c r="E19047" s="57">
        <v>1200</v>
      </c>
      <c r="F19047" s="57"/>
      <c r="G19047" s="57">
        <f t="shared" si="303"/>
        <v>-1200</v>
      </c>
      <c r="H19047" s="704" t="s">
        <v>12802</v>
      </c>
    </row>
    <row r="19048" spans="1:8" ht="15" x14ac:dyDescent="0.2">
      <c r="A19048" s="733">
        <v>45384</v>
      </c>
      <c r="B19048" s="40" t="s">
        <v>12787</v>
      </c>
      <c r="C19048" s="62" t="s">
        <v>5740</v>
      </c>
      <c r="D19048" s="107" t="s">
        <v>369</v>
      </c>
      <c r="E19048" s="57">
        <v>1000</v>
      </c>
      <c r="F19048" s="57"/>
      <c r="G19048" s="57">
        <f t="shared" si="303"/>
        <v>-1000</v>
      </c>
      <c r="H19048" s="704" t="s">
        <v>12802</v>
      </c>
    </row>
    <row r="19049" spans="1:8" ht="15" x14ac:dyDescent="0.2">
      <c r="A19049" s="733">
        <v>45384</v>
      </c>
      <c r="B19049" s="40" t="s">
        <v>11874</v>
      </c>
      <c r="C19049" s="62" t="s">
        <v>5740</v>
      </c>
      <c r="D19049" s="107" t="s">
        <v>369</v>
      </c>
      <c r="E19049" s="57">
        <v>900</v>
      </c>
      <c r="F19049" s="57"/>
      <c r="G19049" s="57">
        <f t="shared" si="303"/>
        <v>-900</v>
      </c>
      <c r="H19049" s="704" t="s">
        <v>12802</v>
      </c>
    </row>
    <row r="19050" spans="1:8" ht="15" x14ac:dyDescent="0.2">
      <c r="A19050" s="733">
        <v>45384</v>
      </c>
      <c r="B19050" s="40" t="s">
        <v>11717</v>
      </c>
      <c r="C19050" s="62" t="s">
        <v>12800</v>
      </c>
      <c r="D19050" s="107" t="s">
        <v>12801</v>
      </c>
      <c r="E19050" s="57">
        <v>15000</v>
      </c>
      <c r="F19050" s="57"/>
      <c r="G19050" s="57">
        <f t="shared" si="303"/>
        <v>-15000</v>
      </c>
      <c r="H19050" s="704" t="s">
        <v>12802</v>
      </c>
    </row>
    <row r="19051" spans="1:8" ht="15" x14ac:dyDescent="0.2">
      <c r="A19051" s="733">
        <v>45384</v>
      </c>
      <c r="B19051" s="40" t="s">
        <v>12505</v>
      </c>
      <c r="C19051" s="62" t="s">
        <v>391</v>
      </c>
      <c r="D19051" s="107" t="s">
        <v>5383</v>
      </c>
      <c r="E19051" s="57">
        <v>2000</v>
      </c>
      <c r="F19051" s="57"/>
      <c r="G19051" s="57">
        <f t="shared" si="303"/>
        <v>-2000</v>
      </c>
      <c r="H19051" s="704" t="s">
        <v>12802</v>
      </c>
    </row>
    <row r="19052" spans="1:8" ht="15" x14ac:dyDescent="0.2">
      <c r="A19052" s="733">
        <v>45384</v>
      </c>
      <c r="B19052" s="40" t="s">
        <v>12796</v>
      </c>
      <c r="C19052" s="62" t="s">
        <v>391</v>
      </c>
      <c r="D19052" s="107" t="s">
        <v>5383</v>
      </c>
      <c r="E19052" s="57">
        <v>4000</v>
      </c>
      <c r="F19052" s="57"/>
      <c r="G19052" s="57">
        <f t="shared" si="303"/>
        <v>-4000</v>
      </c>
      <c r="H19052" s="704" t="s">
        <v>12802</v>
      </c>
    </row>
    <row r="19053" spans="1:8" ht="15" x14ac:dyDescent="0.2">
      <c r="A19053" s="733">
        <v>45384</v>
      </c>
      <c r="B19053" s="40" t="s">
        <v>37</v>
      </c>
      <c r="C19053" s="62" t="s">
        <v>391</v>
      </c>
      <c r="D19053" s="107" t="s">
        <v>5383</v>
      </c>
      <c r="E19053" s="57">
        <v>2000</v>
      </c>
      <c r="F19053" s="57"/>
      <c r="G19053" s="57">
        <f t="shared" si="303"/>
        <v>-2000</v>
      </c>
      <c r="H19053" s="704" t="s">
        <v>12802</v>
      </c>
    </row>
    <row r="19054" spans="1:8" ht="15" x14ac:dyDescent="0.2">
      <c r="A19054" s="733">
        <v>45384</v>
      </c>
      <c r="B19054" s="40" t="s">
        <v>11077</v>
      </c>
      <c r="C19054" s="62" t="s">
        <v>391</v>
      </c>
      <c r="D19054" s="107" t="s">
        <v>5383</v>
      </c>
      <c r="E19054" s="57">
        <v>5250</v>
      </c>
      <c r="F19054" s="57"/>
      <c r="G19054" s="57">
        <f t="shared" si="303"/>
        <v>-5250</v>
      </c>
      <c r="H19054" s="704" t="s">
        <v>12802</v>
      </c>
    </row>
    <row r="19055" spans="1:8" ht="15" x14ac:dyDescent="0.2">
      <c r="A19055" s="733">
        <v>45384</v>
      </c>
      <c r="B19055" s="40" t="s">
        <v>10773</v>
      </c>
      <c r="C19055" s="62" t="s">
        <v>10981</v>
      </c>
      <c r="D19055" s="107" t="s">
        <v>4965</v>
      </c>
      <c r="E19055" s="57">
        <v>13040</v>
      </c>
      <c r="F19055" s="57"/>
      <c r="G19055" s="57">
        <f t="shared" si="303"/>
        <v>-13040</v>
      </c>
      <c r="H19055" s="704" t="s">
        <v>12802</v>
      </c>
    </row>
    <row r="19056" spans="1:8" ht="15" x14ac:dyDescent="0.2">
      <c r="A19056" s="733">
        <v>45384</v>
      </c>
      <c r="B19056" s="40" t="s">
        <v>8556</v>
      </c>
      <c r="C19056" s="62" t="s">
        <v>10981</v>
      </c>
      <c r="D19056" s="107" t="s">
        <v>4965</v>
      </c>
      <c r="E19056" s="57">
        <v>12700</v>
      </c>
      <c r="F19056" s="57"/>
      <c r="G19056" s="57">
        <f t="shared" si="303"/>
        <v>-12700</v>
      </c>
      <c r="H19056" s="704" t="s">
        <v>12802</v>
      </c>
    </row>
    <row r="19057" spans="1:8" ht="15" x14ac:dyDescent="0.2">
      <c r="A19057" s="733">
        <v>45384</v>
      </c>
      <c r="B19057" s="40" t="s">
        <v>8556</v>
      </c>
      <c r="C19057" s="62" t="s">
        <v>10981</v>
      </c>
      <c r="D19057" s="107" t="s">
        <v>4965</v>
      </c>
      <c r="E19057" s="57">
        <v>3718</v>
      </c>
      <c r="F19057" s="57"/>
      <c r="G19057" s="57">
        <f t="shared" si="303"/>
        <v>-3718</v>
      </c>
      <c r="H19057" s="704" t="s">
        <v>12802</v>
      </c>
    </row>
    <row r="19058" spans="1:8" ht="15" x14ac:dyDescent="0.2">
      <c r="A19058" s="733">
        <v>45384</v>
      </c>
      <c r="B19058" s="40" t="s">
        <v>12505</v>
      </c>
      <c r="C19058" s="62" t="s">
        <v>10981</v>
      </c>
      <c r="D19058" s="107" t="s">
        <v>4965</v>
      </c>
      <c r="E19058" s="57">
        <v>95726</v>
      </c>
      <c r="F19058" s="57"/>
      <c r="G19058" s="57">
        <f t="shared" si="303"/>
        <v>-95726</v>
      </c>
      <c r="H19058" s="704" t="s">
        <v>12802</v>
      </c>
    </row>
    <row r="19059" spans="1:8" ht="15" x14ac:dyDescent="0.2">
      <c r="A19059" s="733">
        <v>45384</v>
      </c>
      <c r="B19059" s="40" t="s">
        <v>103</v>
      </c>
      <c r="C19059" s="62" t="s">
        <v>391</v>
      </c>
      <c r="D19059" s="107" t="s">
        <v>12805</v>
      </c>
      <c r="E19059" s="57">
        <v>50000</v>
      </c>
      <c r="F19059" s="57"/>
      <c r="G19059" s="57">
        <f t="shared" si="303"/>
        <v>-50000</v>
      </c>
      <c r="H19059" s="704" t="s">
        <v>12802</v>
      </c>
    </row>
    <row r="19060" spans="1:8" ht="15" x14ac:dyDescent="0.2">
      <c r="A19060" s="733">
        <v>45384</v>
      </c>
      <c r="B19060" s="40" t="s">
        <v>12796</v>
      </c>
      <c r="C19060" s="62" t="s">
        <v>5409</v>
      </c>
      <c r="D19060" s="107" t="s">
        <v>12398</v>
      </c>
      <c r="E19060" s="57">
        <v>5000</v>
      </c>
      <c r="F19060" s="57"/>
      <c r="G19060" s="57">
        <f t="shared" si="303"/>
        <v>-5000</v>
      </c>
      <c r="H19060" s="704" t="s">
        <v>12802</v>
      </c>
    </row>
    <row r="19061" spans="1:8" ht="15" x14ac:dyDescent="0.2">
      <c r="A19061" s="733">
        <v>45384</v>
      </c>
      <c r="B19061" s="40" t="s">
        <v>8556</v>
      </c>
      <c r="C19061" s="62" t="s">
        <v>12512</v>
      </c>
      <c r="D19061" s="107" t="s">
        <v>12277</v>
      </c>
      <c r="E19061" s="57">
        <v>50000</v>
      </c>
      <c r="F19061" s="57"/>
      <c r="G19061" s="57">
        <f t="shared" si="303"/>
        <v>-50000</v>
      </c>
      <c r="H19061" s="704" t="s">
        <v>12802</v>
      </c>
    </row>
    <row r="19062" spans="1:8" ht="15" x14ac:dyDescent="0.2">
      <c r="A19062" s="733">
        <v>45384</v>
      </c>
      <c r="B19062" s="40" t="s">
        <v>11874</v>
      </c>
      <c r="C19062" s="62" t="s">
        <v>391</v>
      </c>
      <c r="D19062" s="107" t="s">
        <v>12807</v>
      </c>
      <c r="E19062" s="57">
        <v>2000</v>
      </c>
      <c r="F19062" s="57"/>
      <c r="G19062" s="57">
        <f t="shared" si="303"/>
        <v>-2000</v>
      </c>
      <c r="H19062" s="704" t="s">
        <v>12802</v>
      </c>
    </row>
    <row r="19063" spans="1:8" ht="15" x14ac:dyDescent="0.2">
      <c r="A19063" s="733">
        <v>45385</v>
      </c>
      <c r="B19063" s="40" t="s">
        <v>103</v>
      </c>
      <c r="C19063" s="62" t="s">
        <v>103</v>
      </c>
      <c r="D19063" s="107" t="s">
        <v>12813</v>
      </c>
      <c r="E19063" s="57">
        <v>1000</v>
      </c>
      <c r="F19063" s="57"/>
      <c r="G19063" s="57">
        <f t="shared" si="303"/>
        <v>-1000</v>
      </c>
      <c r="H19063" s="704" t="s">
        <v>12802</v>
      </c>
    </row>
    <row r="19064" spans="1:8" ht="15" x14ac:dyDescent="0.2">
      <c r="A19064" s="733">
        <v>45385</v>
      </c>
      <c r="B19064" s="40" t="s">
        <v>37</v>
      </c>
      <c r="C19064" s="62" t="s">
        <v>391</v>
      </c>
      <c r="D19064" s="107" t="s">
        <v>5754</v>
      </c>
      <c r="E19064" s="57">
        <v>3000</v>
      </c>
      <c r="F19064" s="57"/>
      <c r="G19064" s="57">
        <f t="shared" si="303"/>
        <v>-3000</v>
      </c>
      <c r="H19064" s="704" t="s">
        <v>12802</v>
      </c>
    </row>
    <row r="19065" spans="1:8" ht="15" x14ac:dyDescent="0.2">
      <c r="A19065" s="733">
        <v>45385</v>
      </c>
      <c r="B19065" s="40" t="s">
        <v>37</v>
      </c>
      <c r="C19065" s="62" t="s">
        <v>391</v>
      </c>
      <c r="D19065" s="107" t="s">
        <v>12814</v>
      </c>
      <c r="E19065" s="57">
        <v>500</v>
      </c>
      <c r="F19065" s="57"/>
      <c r="G19065" s="57">
        <f t="shared" si="303"/>
        <v>-500</v>
      </c>
      <c r="H19065" s="704" t="s">
        <v>12802</v>
      </c>
    </row>
    <row r="19066" spans="1:8" ht="15" x14ac:dyDescent="0.2">
      <c r="A19066" s="733">
        <v>45385</v>
      </c>
      <c r="B19066" s="40" t="s">
        <v>10229</v>
      </c>
      <c r="C19066" s="633" t="s">
        <v>12274</v>
      </c>
      <c r="D19066" s="916" t="s">
        <v>12817</v>
      </c>
      <c r="E19066" s="734">
        <v>60000</v>
      </c>
      <c r="F19066" s="57"/>
      <c r="G19066" s="57">
        <f t="shared" si="303"/>
        <v>-60000</v>
      </c>
      <c r="H19066" s="704" t="s">
        <v>12802</v>
      </c>
    </row>
    <row r="19067" spans="1:8" ht="15" x14ac:dyDescent="0.2">
      <c r="A19067" s="733">
        <v>45385</v>
      </c>
      <c r="B19067" s="40" t="s">
        <v>8556</v>
      </c>
      <c r="C19067" s="633" t="s">
        <v>12274</v>
      </c>
      <c r="D19067" s="916" t="s">
        <v>12817</v>
      </c>
      <c r="E19067" s="734">
        <v>15000</v>
      </c>
      <c r="F19067" s="57"/>
      <c r="G19067" s="57">
        <f t="shared" si="303"/>
        <v>-15000</v>
      </c>
      <c r="H19067" s="704" t="s">
        <v>12802</v>
      </c>
    </row>
    <row r="19068" spans="1:8" ht="15" x14ac:dyDescent="0.2">
      <c r="A19068" s="733">
        <v>45385</v>
      </c>
      <c r="B19068" s="40" t="s">
        <v>11874</v>
      </c>
      <c r="C19068" s="62" t="s">
        <v>4724</v>
      </c>
      <c r="D19068" s="107" t="s">
        <v>12277</v>
      </c>
      <c r="E19068" s="57">
        <v>300000</v>
      </c>
      <c r="F19068" s="57"/>
      <c r="G19068" s="57">
        <f t="shared" si="303"/>
        <v>-300000</v>
      </c>
      <c r="H19068" s="704" t="s">
        <v>12802</v>
      </c>
    </row>
    <row r="19069" spans="1:8" ht="15" x14ac:dyDescent="0.2">
      <c r="A19069" s="733">
        <v>45385</v>
      </c>
      <c r="B19069" s="40" t="s">
        <v>12505</v>
      </c>
      <c r="C19069" s="62" t="s">
        <v>12532</v>
      </c>
      <c r="D19069" s="107" t="s">
        <v>12277</v>
      </c>
      <c r="E19069" s="57">
        <v>250000</v>
      </c>
      <c r="F19069" s="57"/>
      <c r="G19069" s="57">
        <f t="shared" si="303"/>
        <v>-250000</v>
      </c>
      <c r="H19069" s="704" t="s">
        <v>12802</v>
      </c>
    </row>
    <row r="19070" spans="1:8" ht="36" x14ac:dyDescent="0.2">
      <c r="A19070" s="733">
        <v>45385</v>
      </c>
      <c r="B19070" s="62" t="s">
        <v>103</v>
      </c>
      <c r="C19070" s="62" t="s">
        <v>12710</v>
      </c>
      <c r="D19070" s="182" t="s">
        <v>12819</v>
      </c>
      <c r="E19070" s="125">
        <v>11000</v>
      </c>
      <c r="F19070" s="125"/>
      <c r="G19070" s="125">
        <f t="shared" si="303"/>
        <v>-11000</v>
      </c>
      <c r="H19070" s="704" t="s">
        <v>12802</v>
      </c>
    </row>
    <row r="19071" spans="1:8" ht="15" customHeight="1" x14ac:dyDescent="0.2">
      <c r="A19071" s="733">
        <v>45385</v>
      </c>
      <c r="B19071" s="62" t="s">
        <v>10229</v>
      </c>
      <c r="C19071" s="62" t="s">
        <v>285</v>
      </c>
      <c r="D19071" s="182" t="s">
        <v>12827</v>
      </c>
      <c r="E19071" s="125">
        <v>30000</v>
      </c>
      <c r="F19071" s="125"/>
      <c r="G19071" s="125">
        <f t="shared" ref="G19071:G19134" si="304">F19071-E19071</f>
        <v>-30000</v>
      </c>
      <c r="H19071" s="704" t="s">
        <v>12802</v>
      </c>
    </row>
    <row r="19072" spans="1:8" ht="15" x14ac:dyDescent="0.2">
      <c r="A19072" s="733">
        <v>45385</v>
      </c>
      <c r="B19072" s="62" t="s">
        <v>25</v>
      </c>
      <c r="C19072" s="62"/>
      <c r="D19072" s="182" t="s">
        <v>12828</v>
      </c>
      <c r="E19072" s="125">
        <v>15000</v>
      </c>
      <c r="F19072" s="125"/>
      <c r="G19072" s="125">
        <f t="shared" si="304"/>
        <v>-15000</v>
      </c>
      <c r="H19072" s="704" t="s">
        <v>12802</v>
      </c>
    </row>
    <row r="19073" spans="1:8" ht="15" customHeight="1" x14ac:dyDescent="0.2">
      <c r="A19073" s="733">
        <v>45386</v>
      </c>
      <c r="B19073" s="62" t="s">
        <v>11717</v>
      </c>
      <c r="C19073" s="62" t="s">
        <v>5740</v>
      </c>
      <c r="D19073" s="182" t="s">
        <v>369</v>
      </c>
      <c r="E19073" s="125">
        <v>2000</v>
      </c>
      <c r="F19073" s="125"/>
      <c r="G19073" s="125">
        <f t="shared" si="304"/>
        <v>-2000</v>
      </c>
      <c r="H19073" s="704" t="s">
        <v>12802</v>
      </c>
    </row>
    <row r="19074" spans="1:8" ht="15" x14ac:dyDescent="0.2">
      <c r="A19074" s="733">
        <v>45386</v>
      </c>
      <c r="B19074" s="62" t="s">
        <v>11874</v>
      </c>
      <c r="C19074" s="62" t="s">
        <v>5740</v>
      </c>
      <c r="D19074" s="182" t="s">
        <v>369</v>
      </c>
      <c r="E19074" s="125">
        <v>200</v>
      </c>
      <c r="F19074" s="125"/>
      <c r="G19074" s="125">
        <f t="shared" si="304"/>
        <v>-200</v>
      </c>
      <c r="H19074" s="704" t="s">
        <v>12802</v>
      </c>
    </row>
    <row r="19075" spans="1:8" ht="15" x14ac:dyDescent="0.2">
      <c r="A19075" s="733">
        <v>45386</v>
      </c>
      <c r="B19075" s="62" t="s">
        <v>12340</v>
      </c>
      <c r="C19075" s="62" t="s">
        <v>12822</v>
      </c>
      <c r="D19075" s="182" t="s">
        <v>12823</v>
      </c>
      <c r="E19075" s="125">
        <v>50000</v>
      </c>
      <c r="F19075" s="125"/>
      <c r="G19075" s="125">
        <f t="shared" si="304"/>
        <v>-50000</v>
      </c>
      <c r="H19075" s="704" t="s">
        <v>12802</v>
      </c>
    </row>
    <row r="19076" spans="1:8" ht="15" x14ac:dyDescent="0.2">
      <c r="A19076" s="733">
        <v>45386</v>
      </c>
      <c r="B19076" s="62" t="s">
        <v>11717</v>
      </c>
      <c r="C19076" s="62" t="s">
        <v>5740</v>
      </c>
      <c r="D19076" s="182" t="s">
        <v>369</v>
      </c>
      <c r="E19076" s="125">
        <v>1000</v>
      </c>
      <c r="F19076" s="125"/>
      <c r="G19076" s="125">
        <f t="shared" si="304"/>
        <v>-1000</v>
      </c>
      <c r="H19076" s="704" t="s">
        <v>12802</v>
      </c>
    </row>
    <row r="19077" spans="1:8" ht="15" x14ac:dyDescent="0.2">
      <c r="A19077" s="733">
        <v>45386</v>
      </c>
      <c r="B19077" s="62" t="s">
        <v>11077</v>
      </c>
      <c r="C19077" s="62" t="s">
        <v>391</v>
      </c>
      <c r="D19077" s="182" t="s">
        <v>12824</v>
      </c>
      <c r="E19077" s="125">
        <v>1500</v>
      </c>
      <c r="F19077" s="125"/>
      <c r="G19077" s="125">
        <f t="shared" si="304"/>
        <v>-1500</v>
      </c>
      <c r="H19077" s="704" t="s">
        <v>12802</v>
      </c>
    </row>
    <row r="19078" spans="1:8" ht="15" x14ac:dyDescent="0.2">
      <c r="A19078" s="733">
        <v>45386</v>
      </c>
      <c r="B19078" s="40" t="s">
        <v>11874</v>
      </c>
      <c r="C19078" s="62" t="s">
        <v>11374</v>
      </c>
      <c r="D19078" s="107" t="s">
        <v>6925</v>
      </c>
      <c r="E19078" s="57">
        <v>50000</v>
      </c>
      <c r="F19078" s="57"/>
      <c r="G19078" s="125">
        <f t="shared" si="304"/>
        <v>-50000</v>
      </c>
      <c r="H19078" s="704" t="s">
        <v>12802</v>
      </c>
    </row>
    <row r="19079" spans="1:8" ht="15" x14ac:dyDescent="0.2">
      <c r="A19079" s="733">
        <v>45386</v>
      </c>
      <c r="B19079" s="40" t="s">
        <v>11874</v>
      </c>
      <c r="C19079" s="62" t="s">
        <v>10981</v>
      </c>
      <c r="D19079" s="107" t="s">
        <v>12825</v>
      </c>
      <c r="E19079" s="57">
        <v>4900</v>
      </c>
      <c r="F19079" s="57"/>
      <c r="G19079" s="125">
        <f t="shared" si="304"/>
        <v>-4900</v>
      </c>
      <c r="H19079" s="704" t="s">
        <v>12802</v>
      </c>
    </row>
    <row r="19080" spans="1:8" ht="15" x14ac:dyDescent="0.2">
      <c r="A19080" s="733">
        <v>45386</v>
      </c>
      <c r="B19080" s="40" t="s">
        <v>25</v>
      </c>
      <c r="C19080" s="62" t="s">
        <v>391</v>
      </c>
      <c r="D19080" s="107" t="s">
        <v>2107</v>
      </c>
      <c r="E19080" s="57">
        <v>1500</v>
      </c>
      <c r="F19080" s="57"/>
      <c r="G19080" s="125">
        <f t="shared" si="304"/>
        <v>-1500</v>
      </c>
      <c r="H19080" s="704" t="s">
        <v>12802</v>
      </c>
    </row>
    <row r="19081" spans="1:8" ht="15" x14ac:dyDescent="0.2">
      <c r="A19081" s="733">
        <v>45386</v>
      </c>
      <c r="B19081" s="40" t="s">
        <v>11874</v>
      </c>
      <c r="C19081" s="62" t="s">
        <v>11017</v>
      </c>
      <c r="D19081" s="107" t="s">
        <v>12835</v>
      </c>
      <c r="E19081" s="57">
        <v>50000</v>
      </c>
      <c r="F19081" s="57"/>
      <c r="G19081" s="125">
        <f t="shared" si="304"/>
        <v>-50000</v>
      </c>
      <c r="H19081" s="704" t="s">
        <v>12802</v>
      </c>
    </row>
    <row r="19082" spans="1:8" ht="15" x14ac:dyDescent="0.2">
      <c r="A19082" s="733">
        <v>45386</v>
      </c>
      <c r="B19082" s="40" t="s">
        <v>11077</v>
      </c>
      <c r="C19082" s="62" t="s">
        <v>6782</v>
      </c>
      <c r="D19082" s="107" t="s">
        <v>12836</v>
      </c>
      <c r="E19082" s="57">
        <v>200000</v>
      </c>
      <c r="F19082" s="57"/>
      <c r="G19082" s="125">
        <f t="shared" si="304"/>
        <v>-200000</v>
      </c>
      <c r="H19082" s="704" t="s">
        <v>12802</v>
      </c>
    </row>
    <row r="19083" spans="1:8" ht="15" x14ac:dyDescent="0.2">
      <c r="A19083" s="733">
        <v>45386</v>
      </c>
      <c r="B19083" s="40" t="s">
        <v>3945</v>
      </c>
      <c r="C19083" s="62" t="s">
        <v>12834</v>
      </c>
      <c r="D19083" s="107" t="s">
        <v>12837</v>
      </c>
      <c r="E19083" s="57">
        <v>100000</v>
      </c>
      <c r="F19083" s="57"/>
      <c r="G19083" s="125">
        <f t="shared" si="304"/>
        <v>-100000</v>
      </c>
      <c r="H19083" s="704" t="s">
        <v>12802</v>
      </c>
    </row>
    <row r="19084" spans="1:8" ht="15" x14ac:dyDescent="0.2">
      <c r="A19084" s="733">
        <v>45386</v>
      </c>
      <c r="B19084" s="40" t="s">
        <v>11874</v>
      </c>
      <c r="C19084" s="62" t="s">
        <v>12004</v>
      </c>
      <c r="D19084" s="107" t="s">
        <v>12736</v>
      </c>
      <c r="E19084" s="57">
        <v>700000</v>
      </c>
      <c r="F19084" s="57"/>
      <c r="G19084" s="125">
        <f t="shared" si="304"/>
        <v>-700000</v>
      </c>
      <c r="H19084" s="704" t="s">
        <v>12802</v>
      </c>
    </row>
    <row r="19085" spans="1:8" ht="15" x14ac:dyDescent="0.2">
      <c r="A19085" s="733">
        <v>45387</v>
      </c>
      <c r="B19085" s="40" t="s">
        <v>103</v>
      </c>
      <c r="C19085" s="62" t="s">
        <v>391</v>
      </c>
      <c r="D19085" s="107" t="s">
        <v>12840</v>
      </c>
      <c r="E19085" s="57">
        <v>1000</v>
      </c>
      <c r="F19085" s="57"/>
      <c r="G19085" s="125">
        <f t="shared" si="304"/>
        <v>-1000</v>
      </c>
      <c r="H19085" s="704" t="s">
        <v>12802</v>
      </c>
    </row>
    <row r="19086" spans="1:8" ht="15" x14ac:dyDescent="0.2">
      <c r="A19086" s="733">
        <v>45387</v>
      </c>
      <c r="B19086" s="40" t="s">
        <v>8556</v>
      </c>
      <c r="C19086" s="62" t="s">
        <v>3103</v>
      </c>
      <c r="D19086" s="107" t="s">
        <v>6925</v>
      </c>
      <c r="E19086" s="57">
        <v>65250</v>
      </c>
      <c r="F19086" s="57"/>
      <c r="G19086" s="125">
        <f t="shared" si="304"/>
        <v>-65250</v>
      </c>
      <c r="H19086" s="704" t="s">
        <v>12802</v>
      </c>
    </row>
    <row r="19087" spans="1:8" ht="15" x14ac:dyDescent="0.2">
      <c r="A19087" s="733">
        <v>45387</v>
      </c>
      <c r="B19087" s="40" t="s">
        <v>9353</v>
      </c>
      <c r="C19087" s="62" t="s">
        <v>12416</v>
      </c>
      <c r="D19087" s="107" t="s">
        <v>6925</v>
      </c>
      <c r="E19087" s="57">
        <v>25000</v>
      </c>
      <c r="F19087" s="57"/>
      <c r="G19087" s="125">
        <f t="shared" si="304"/>
        <v>-25000</v>
      </c>
      <c r="H19087" s="704" t="s">
        <v>12802</v>
      </c>
    </row>
    <row r="19088" spans="1:8" ht="15" x14ac:dyDescent="0.2">
      <c r="A19088" s="733">
        <v>45387</v>
      </c>
      <c r="B19088" s="40" t="s">
        <v>11717</v>
      </c>
      <c r="C19088" s="62" t="s">
        <v>793</v>
      </c>
      <c r="D19088" s="107" t="s">
        <v>12841</v>
      </c>
      <c r="E19088" s="57">
        <v>24650</v>
      </c>
      <c r="F19088" s="57"/>
      <c r="G19088" s="125">
        <f t="shared" si="304"/>
        <v>-24650</v>
      </c>
      <c r="H19088" s="704" t="s">
        <v>12802</v>
      </c>
    </row>
    <row r="19089" spans="1:8" ht="15" x14ac:dyDescent="0.2">
      <c r="A19089" s="733">
        <v>45387</v>
      </c>
      <c r="B19089" s="40" t="s">
        <v>3945</v>
      </c>
      <c r="C19089" s="62" t="s">
        <v>793</v>
      </c>
      <c r="D19089" s="107" t="s">
        <v>12842</v>
      </c>
      <c r="E19089" s="57">
        <v>1200</v>
      </c>
      <c r="F19089" s="57"/>
      <c r="G19089" s="125">
        <f t="shared" si="304"/>
        <v>-1200</v>
      </c>
      <c r="H19089" s="704" t="s">
        <v>12802</v>
      </c>
    </row>
    <row r="19090" spans="1:8" ht="15" x14ac:dyDescent="0.2">
      <c r="A19090" s="733">
        <v>45387</v>
      </c>
      <c r="B19090" s="40" t="s">
        <v>12787</v>
      </c>
      <c r="C19090" s="62" t="s">
        <v>5409</v>
      </c>
      <c r="D19090" s="107" t="s">
        <v>12398</v>
      </c>
      <c r="E19090" s="57">
        <v>5000</v>
      </c>
      <c r="F19090" s="57"/>
      <c r="G19090" s="125">
        <f t="shared" si="304"/>
        <v>-5000</v>
      </c>
      <c r="H19090" s="704" t="s">
        <v>12802</v>
      </c>
    </row>
    <row r="19091" spans="1:8" ht="15" x14ac:dyDescent="0.2">
      <c r="A19091" s="733">
        <v>45388</v>
      </c>
      <c r="B19091" s="40" t="s">
        <v>11874</v>
      </c>
      <c r="C19091" s="62" t="s">
        <v>11279</v>
      </c>
      <c r="D19091" s="107" t="s">
        <v>10718</v>
      </c>
      <c r="E19091" s="57">
        <v>130000</v>
      </c>
      <c r="F19091" s="57"/>
      <c r="G19091" s="125">
        <f t="shared" si="304"/>
        <v>-130000</v>
      </c>
      <c r="H19091" s="704" t="s">
        <v>12802</v>
      </c>
    </row>
    <row r="19092" spans="1:8" ht="24" x14ac:dyDescent="0.2">
      <c r="A19092" s="733">
        <v>45388</v>
      </c>
      <c r="B19092" s="40" t="s">
        <v>9353</v>
      </c>
      <c r="C19092" s="62" t="s">
        <v>10981</v>
      </c>
      <c r="D19092" s="182" t="s">
        <v>12850</v>
      </c>
      <c r="E19092" s="125">
        <v>45000</v>
      </c>
      <c r="F19092" s="57"/>
      <c r="G19092" s="125">
        <f t="shared" si="304"/>
        <v>-45000</v>
      </c>
      <c r="H19092" s="704" t="s">
        <v>12802</v>
      </c>
    </row>
    <row r="19093" spans="1:8" ht="15" x14ac:dyDescent="0.2">
      <c r="A19093" s="733">
        <v>45388</v>
      </c>
      <c r="B19093" s="40" t="s">
        <v>11874</v>
      </c>
      <c r="C19093" s="62" t="s">
        <v>11875</v>
      </c>
      <c r="D19093" s="182" t="s">
        <v>12277</v>
      </c>
      <c r="E19093" s="125">
        <v>250000</v>
      </c>
      <c r="F19093" s="57"/>
      <c r="G19093" s="125">
        <f t="shared" si="304"/>
        <v>-250000</v>
      </c>
      <c r="H19093" s="704" t="s">
        <v>12802</v>
      </c>
    </row>
    <row r="19094" spans="1:8" ht="15" x14ac:dyDescent="0.2">
      <c r="A19094" s="733">
        <v>45388</v>
      </c>
      <c r="B19094" s="40" t="s">
        <v>11874</v>
      </c>
      <c r="C19094" s="62" t="s">
        <v>10981</v>
      </c>
      <c r="D19094" s="107" t="s">
        <v>10163</v>
      </c>
      <c r="E19094" s="57">
        <v>11650</v>
      </c>
      <c r="F19094" s="57"/>
      <c r="G19094" s="125">
        <f t="shared" si="304"/>
        <v>-11650</v>
      </c>
      <c r="H19094" s="704" t="s">
        <v>12802</v>
      </c>
    </row>
    <row r="19095" spans="1:8" ht="15" x14ac:dyDescent="0.2">
      <c r="A19095" s="733">
        <v>45388</v>
      </c>
      <c r="B19095" s="40" t="s">
        <v>11077</v>
      </c>
      <c r="C19095" s="62" t="s">
        <v>11952</v>
      </c>
      <c r="D19095" s="107" t="s">
        <v>6925</v>
      </c>
      <c r="E19095" s="57">
        <v>30000</v>
      </c>
      <c r="F19095" s="57"/>
      <c r="G19095" s="125">
        <f t="shared" si="304"/>
        <v>-30000</v>
      </c>
      <c r="H19095" s="704" t="s">
        <v>12802</v>
      </c>
    </row>
    <row r="19096" spans="1:8" ht="15" x14ac:dyDescent="0.2">
      <c r="A19096" s="733">
        <v>45388</v>
      </c>
      <c r="B19096" s="40" t="s">
        <v>11874</v>
      </c>
      <c r="C19096" s="62" t="s">
        <v>285</v>
      </c>
      <c r="D19096" s="107" t="s">
        <v>8660</v>
      </c>
      <c r="E19096" s="57">
        <v>1000</v>
      </c>
      <c r="F19096" s="57"/>
      <c r="G19096" s="125">
        <f t="shared" si="304"/>
        <v>-1000</v>
      </c>
      <c r="H19096" s="704" t="s">
        <v>12802</v>
      </c>
    </row>
    <row r="19097" spans="1:8" ht="15" x14ac:dyDescent="0.2">
      <c r="A19097" s="733">
        <v>45388</v>
      </c>
      <c r="B19097" s="40" t="s">
        <v>11874</v>
      </c>
      <c r="C19097" s="62" t="s">
        <v>5740</v>
      </c>
      <c r="D19097" s="107" t="s">
        <v>369</v>
      </c>
      <c r="E19097" s="57">
        <v>2000</v>
      </c>
      <c r="F19097" s="57"/>
      <c r="G19097" s="125">
        <f t="shared" si="304"/>
        <v>-2000</v>
      </c>
      <c r="H19097" s="704" t="s">
        <v>12802</v>
      </c>
    </row>
    <row r="19098" spans="1:8" ht="15" x14ac:dyDescent="0.2">
      <c r="A19098" s="733">
        <v>45388</v>
      </c>
      <c r="B19098" s="40" t="s">
        <v>11874</v>
      </c>
      <c r="C19098" s="62" t="s">
        <v>12851</v>
      </c>
      <c r="D19098" s="107" t="s">
        <v>12852</v>
      </c>
      <c r="E19098" s="57">
        <v>3600</v>
      </c>
      <c r="F19098" s="57"/>
      <c r="G19098" s="125">
        <f t="shared" si="304"/>
        <v>-3600</v>
      </c>
      <c r="H19098" s="704" t="s">
        <v>12802</v>
      </c>
    </row>
    <row r="19099" spans="1:8" ht="15" x14ac:dyDescent="0.2">
      <c r="A19099" s="733">
        <v>45388</v>
      </c>
      <c r="B19099" s="40" t="s">
        <v>12607</v>
      </c>
      <c r="C19099" s="62" t="s">
        <v>6475</v>
      </c>
      <c r="D19099" s="107" t="s">
        <v>6925</v>
      </c>
      <c r="E19099" s="57">
        <v>100000</v>
      </c>
      <c r="F19099" s="57"/>
      <c r="G19099" s="125">
        <f t="shared" si="304"/>
        <v>-100000</v>
      </c>
      <c r="H19099" s="704" t="s">
        <v>12802</v>
      </c>
    </row>
    <row r="19100" spans="1:8" ht="15" x14ac:dyDescent="0.2">
      <c r="A19100" s="733">
        <v>45388</v>
      </c>
      <c r="B19100" s="40" t="s">
        <v>103</v>
      </c>
      <c r="C19100" s="62" t="s">
        <v>9728</v>
      </c>
      <c r="D19100" s="107" t="s">
        <v>12860</v>
      </c>
      <c r="E19100" s="57">
        <v>4000</v>
      </c>
      <c r="F19100" s="57"/>
      <c r="G19100" s="125">
        <f t="shared" si="304"/>
        <v>-4000</v>
      </c>
      <c r="H19100" s="704" t="s">
        <v>12802</v>
      </c>
    </row>
    <row r="19101" spans="1:8" ht="15" x14ac:dyDescent="0.2">
      <c r="A19101" s="733">
        <v>45389</v>
      </c>
      <c r="B19101" s="40" t="s">
        <v>11874</v>
      </c>
      <c r="C19101" s="62" t="s">
        <v>11875</v>
      </c>
      <c r="D19101" s="182" t="s">
        <v>12277</v>
      </c>
      <c r="E19101" s="125">
        <v>250000</v>
      </c>
      <c r="F19101" s="57"/>
      <c r="G19101" s="125">
        <f t="shared" si="304"/>
        <v>-250000</v>
      </c>
      <c r="H19101" s="704" t="s">
        <v>12802</v>
      </c>
    </row>
    <row r="19102" spans="1:8" ht="15" x14ac:dyDescent="0.2">
      <c r="A19102" s="733">
        <v>45390</v>
      </c>
      <c r="B19102" s="40" t="s">
        <v>11874</v>
      </c>
      <c r="C19102" s="62" t="s">
        <v>12004</v>
      </c>
      <c r="D19102" s="107" t="s">
        <v>12856</v>
      </c>
      <c r="E19102" s="57">
        <v>200000</v>
      </c>
      <c r="F19102" s="57"/>
      <c r="G19102" s="125">
        <f t="shared" si="304"/>
        <v>-200000</v>
      </c>
      <c r="H19102" s="704" t="s">
        <v>12802</v>
      </c>
    </row>
    <row r="19103" spans="1:8" ht="15" x14ac:dyDescent="0.2">
      <c r="A19103" s="733">
        <v>45390</v>
      </c>
      <c r="B19103" s="40" t="s">
        <v>11874</v>
      </c>
      <c r="C19103" s="62" t="s">
        <v>11279</v>
      </c>
      <c r="D19103" s="107" t="s">
        <v>12857</v>
      </c>
      <c r="E19103" s="57">
        <v>40000</v>
      </c>
      <c r="F19103" s="57"/>
      <c r="G19103" s="125">
        <f t="shared" si="304"/>
        <v>-40000</v>
      </c>
      <c r="H19103" s="704" t="s">
        <v>12802</v>
      </c>
    </row>
    <row r="19104" spans="1:8" ht="15" x14ac:dyDescent="0.2">
      <c r="A19104" s="733">
        <v>45390</v>
      </c>
      <c r="B19104" s="40" t="s">
        <v>11874</v>
      </c>
      <c r="C19104" s="62" t="s">
        <v>11523</v>
      </c>
      <c r="D19104" s="107" t="s">
        <v>12858</v>
      </c>
      <c r="E19104" s="57">
        <v>100000</v>
      </c>
      <c r="F19104" s="57"/>
      <c r="G19104" s="125">
        <f t="shared" si="304"/>
        <v>-100000</v>
      </c>
      <c r="H19104" s="704" t="s">
        <v>12802</v>
      </c>
    </row>
    <row r="19105" spans="1:8" ht="15" x14ac:dyDescent="0.2">
      <c r="A19105" s="733">
        <v>45390</v>
      </c>
      <c r="B19105" s="40" t="s">
        <v>12755</v>
      </c>
      <c r="C19105" s="62" t="s">
        <v>12081</v>
      </c>
      <c r="D19105" s="107" t="s">
        <v>12859</v>
      </c>
      <c r="E19105" s="57">
        <v>200000</v>
      </c>
      <c r="F19105" s="57"/>
      <c r="G19105" s="125">
        <f t="shared" si="304"/>
        <v>-200000</v>
      </c>
      <c r="H19105" s="704" t="s">
        <v>12802</v>
      </c>
    </row>
    <row r="19106" spans="1:8" ht="15" x14ac:dyDescent="0.2">
      <c r="A19106" s="733">
        <v>45388</v>
      </c>
      <c r="B19106" s="40" t="s">
        <v>11717</v>
      </c>
      <c r="C19106" s="62" t="s">
        <v>10981</v>
      </c>
      <c r="D19106" s="107" t="s">
        <v>12861</v>
      </c>
      <c r="E19106" s="57">
        <v>6350</v>
      </c>
      <c r="F19106" s="57"/>
      <c r="G19106" s="125">
        <f t="shared" si="304"/>
        <v>-6350</v>
      </c>
      <c r="H19106" s="704" t="s">
        <v>12802</v>
      </c>
    </row>
    <row r="19107" spans="1:8" ht="15" x14ac:dyDescent="0.2">
      <c r="A19107" s="733">
        <v>45388</v>
      </c>
      <c r="B19107" s="40" t="s">
        <v>11717</v>
      </c>
      <c r="C19107" s="62" t="s">
        <v>10981</v>
      </c>
      <c r="D19107" s="107" t="s">
        <v>12862</v>
      </c>
      <c r="E19107" s="57">
        <v>4840</v>
      </c>
      <c r="F19107" s="57"/>
      <c r="G19107" s="125">
        <f t="shared" si="304"/>
        <v>-4840</v>
      </c>
      <c r="H19107" s="704" t="s">
        <v>12802</v>
      </c>
    </row>
    <row r="19108" spans="1:8" ht="15" x14ac:dyDescent="0.2">
      <c r="A19108" s="733">
        <v>45388</v>
      </c>
      <c r="B19108" s="40" t="s">
        <v>11717</v>
      </c>
      <c r="C19108" s="62" t="s">
        <v>10981</v>
      </c>
      <c r="D19108" s="107" t="s">
        <v>12863</v>
      </c>
      <c r="E19108" s="57">
        <v>1300</v>
      </c>
      <c r="F19108" s="57"/>
      <c r="G19108" s="125">
        <f t="shared" si="304"/>
        <v>-1300</v>
      </c>
      <c r="H19108" s="704" t="s">
        <v>12802</v>
      </c>
    </row>
    <row r="19109" spans="1:8" ht="15" x14ac:dyDescent="0.2">
      <c r="A19109" s="733">
        <v>45388</v>
      </c>
      <c r="B19109" s="40" t="s">
        <v>25</v>
      </c>
      <c r="C19109" s="62" t="s">
        <v>4064</v>
      </c>
      <c r="D19109" s="107" t="s">
        <v>12864</v>
      </c>
      <c r="E19109" s="57">
        <v>950</v>
      </c>
      <c r="F19109" s="57"/>
      <c r="G19109" s="125">
        <f t="shared" si="304"/>
        <v>-950</v>
      </c>
      <c r="H19109" s="704" t="s">
        <v>12802</v>
      </c>
    </row>
    <row r="19110" spans="1:8" ht="15" x14ac:dyDescent="0.2">
      <c r="A19110" s="733">
        <v>45388</v>
      </c>
      <c r="B19110" s="40" t="s">
        <v>25</v>
      </c>
      <c r="C19110" s="62" t="s">
        <v>4064</v>
      </c>
      <c r="D19110" s="107" t="s">
        <v>7936</v>
      </c>
      <c r="E19110" s="57">
        <v>1500</v>
      </c>
      <c r="F19110" s="57"/>
      <c r="G19110" s="125">
        <f t="shared" si="304"/>
        <v>-1500</v>
      </c>
      <c r="H19110" s="704" t="s">
        <v>12802</v>
      </c>
    </row>
    <row r="19111" spans="1:8" ht="15" x14ac:dyDescent="0.2">
      <c r="A19111" s="733">
        <v>45388</v>
      </c>
      <c r="B19111" s="40" t="s">
        <v>11874</v>
      </c>
      <c r="C19111" s="62" t="s">
        <v>5386</v>
      </c>
      <c r="D19111" s="107" t="s">
        <v>12865</v>
      </c>
      <c r="E19111" s="57">
        <v>3300</v>
      </c>
      <c r="F19111" s="57"/>
      <c r="G19111" s="125">
        <f t="shared" si="304"/>
        <v>-3300</v>
      </c>
      <c r="H19111" s="704" t="s">
        <v>12802</v>
      </c>
    </row>
    <row r="19112" spans="1:8" ht="15" x14ac:dyDescent="0.2">
      <c r="A19112" s="733">
        <v>45388</v>
      </c>
      <c r="B19112" s="40" t="s">
        <v>11874</v>
      </c>
      <c r="C19112" s="62" t="s">
        <v>5740</v>
      </c>
      <c r="D19112" s="107" t="s">
        <v>369</v>
      </c>
      <c r="E19112" s="57">
        <v>800</v>
      </c>
      <c r="F19112" s="57"/>
      <c r="G19112" s="125">
        <f t="shared" si="304"/>
        <v>-800</v>
      </c>
      <c r="H19112" s="704" t="s">
        <v>12802</v>
      </c>
    </row>
    <row r="19113" spans="1:8" ht="15" x14ac:dyDescent="0.2">
      <c r="A19113" s="733">
        <v>45388</v>
      </c>
      <c r="B19113" s="40" t="s">
        <v>11077</v>
      </c>
      <c r="C19113" s="62" t="s">
        <v>5740</v>
      </c>
      <c r="D19113" s="107" t="s">
        <v>11519</v>
      </c>
      <c r="E19113" s="57">
        <v>3500</v>
      </c>
      <c r="F19113" s="57"/>
      <c r="G19113" s="125">
        <f t="shared" si="304"/>
        <v>-3500</v>
      </c>
      <c r="H19113" s="704" t="s">
        <v>12802</v>
      </c>
    </row>
    <row r="19114" spans="1:8" ht="15" x14ac:dyDescent="0.2">
      <c r="A19114" s="733">
        <v>45388</v>
      </c>
      <c r="B19114" s="40" t="s">
        <v>10898</v>
      </c>
      <c r="C19114" s="62" t="s">
        <v>5740</v>
      </c>
      <c r="D19114" s="107" t="s">
        <v>369</v>
      </c>
      <c r="E19114" s="57">
        <v>900</v>
      </c>
      <c r="F19114" s="57"/>
      <c r="G19114" s="125">
        <f t="shared" si="304"/>
        <v>-900</v>
      </c>
      <c r="H19114" s="704" t="s">
        <v>12802</v>
      </c>
    </row>
    <row r="19115" spans="1:8" ht="15" x14ac:dyDescent="0.2">
      <c r="A19115" s="733">
        <v>45388</v>
      </c>
      <c r="B19115" s="40" t="s">
        <v>103</v>
      </c>
      <c r="C19115" s="62" t="s">
        <v>103</v>
      </c>
      <c r="D19115" s="107" t="s">
        <v>12530</v>
      </c>
      <c r="E19115" s="57">
        <v>2000</v>
      </c>
      <c r="F19115" s="57"/>
      <c r="G19115" s="125">
        <f t="shared" si="304"/>
        <v>-2000</v>
      </c>
      <c r="H19115" s="704" t="s">
        <v>12802</v>
      </c>
    </row>
    <row r="19116" spans="1:8" ht="15" x14ac:dyDescent="0.2">
      <c r="A19116" s="733">
        <v>45388</v>
      </c>
      <c r="B19116" s="40" t="s">
        <v>11874</v>
      </c>
      <c r="C19116" s="62" t="s">
        <v>5740</v>
      </c>
      <c r="D19116" s="107" t="s">
        <v>369</v>
      </c>
      <c r="E19116" s="57">
        <v>2300</v>
      </c>
      <c r="F19116" s="57"/>
      <c r="G19116" s="125">
        <f t="shared" si="304"/>
        <v>-2300</v>
      </c>
      <c r="H19116" s="704" t="s">
        <v>12802</v>
      </c>
    </row>
    <row r="19117" spans="1:8" ht="15" x14ac:dyDescent="0.2">
      <c r="A19117" s="733">
        <v>45388</v>
      </c>
      <c r="B19117" s="40" t="s">
        <v>12796</v>
      </c>
      <c r="C19117" s="62" t="s">
        <v>5740</v>
      </c>
      <c r="D19117" s="107" t="s">
        <v>369</v>
      </c>
      <c r="E19117" s="57">
        <v>600</v>
      </c>
      <c r="F19117" s="57"/>
      <c r="G19117" s="125">
        <f t="shared" si="304"/>
        <v>-600</v>
      </c>
      <c r="H19117" s="704" t="s">
        <v>12802</v>
      </c>
    </row>
    <row r="19118" spans="1:8" ht="15" x14ac:dyDescent="0.2">
      <c r="A19118" s="733">
        <v>45388</v>
      </c>
      <c r="B19118" s="40" t="s">
        <v>103</v>
      </c>
      <c r="C19118" s="62" t="s">
        <v>10981</v>
      </c>
      <c r="D19118" s="107" t="s">
        <v>12866</v>
      </c>
      <c r="E19118" s="57">
        <v>900</v>
      </c>
      <c r="F19118" s="57"/>
      <c r="G19118" s="125">
        <f t="shared" si="304"/>
        <v>-900</v>
      </c>
      <c r="H19118" s="704" t="s">
        <v>12802</v>
      </c>
    </row>
    <row r="19119" spans="1:8" ht="15" x14ac:dyDescent="0.2">
      <c r="A19119" s="733">
        <v>45388</v>
      </c>
      <c r="B19119" s="40" t="s">
        <v>11077</v>
      </c>
      <c r="C19119" s="62" t="s">
        <v>285</v>
      </c>
      <c r="D19119" s="107" t="s">
        <v>8660</v>
      </c>
      <c r="E19119" s="57">
        <v>1000</v>
      </c>
      <c r="F19119" s="57"/>
      <c r="G19119" s="125">
        <f t="shared" si="304"/>
        <v>-1000</v>
      </c>
      <c r="H19119" s="704" t="s">
        <v>12802</v>
      </c>
    </row>
    <row r="19120" spans="1:8" ht="15" x14ac:dyDescent="0.2">
      <c r="A19120" s="733">
        <v>45391</v>
      </c>
      <c r="B19120" s="40" t="s">
        <v>11717</v>
      </c>
      <c r="C19120" s="550" t="s">
        <v>12282</v>
      </c>
      <c r="D19120" s="891" t="s">
        <v>12867</v>
      </c>
      <c r="E19120" s="582">
        <v>8000</v>
      </c>
      <c r="F19120" s="57"/>
      <c r="G19120" s="125">
        <f t="shared" si="304"/>
        <v>-8000</v>
      </c>
      <c r="H19120" s="704" t="s">
        <v>12802</v>
      </c>
    </row>
    <row r="19121" spans="1:8" ht="15" x14ac:dyDescent="0.2">
      <c r="A19121" s="733">
        <v>45391</v>
      </c>
      <c r="B19121" s="40" t="s">
        <v>10468</v>
      </c>
      <c r="C19121" s="550" t="s">
        <v>12282</v>
      </c>
      <c r="D19121" s="891" t="s">
        <v>12867</v>
      </c>
      <c r="E19121" s="582">
        <v>8000</v>
      </c>
      <c r="F19121" s="57"/>
      <c r="G19121" s="125">
        <f t="shared" si="304"/>
        <v>-8000</v>
      </c>
      <c r="H19121" s="704" t="s">
        <v>12802</v>
      </c>
    </row>
    <row r="19122" spans="1:8" ht="15" customHeight="1" x14ac:dyDescent="0.2">
      <c r="A19122" s="733">
        <v>45391</v>
      </c>
      <c r="B19122" s="40" t="s">
        <v>8041</v>
      </c>
      <c r="C19122" s="550" t="s">
        <v>12282</v>
      </c>
      <c r="D19122" s="891" t="s">
        <v>12867</v>
      </c>
      <c r="E19122" s="582">
        <v>8000</v>
      </c>
      <c r="F19122" s="57"/>
      <c r="G19122" s="125">
        <f t="shared" si="304"/>
        <v>-8000</v>
      </c>
      <c r="H19122" s="704" t="s">
        <v>12802</v>
      </c>
    </row>
    <row r="19123" spans="1:8" ht="15" x14ac:dyDescent="0.2">
      <c r="A19123" s="733">
        <v>45391</v>
      </c>
      <c r="B19123" s="40" t="s">
        <v>8873</v>
      </c>
      <c r="C19123" s="550" t="s">
        <v>12282</v>
      </c>
      <c r="D19123" s="891" t="s">
        <v>12867</v>
      </c>
      <c r="E19123" s="582">
        <v>4000</v>
      </c>
      <c r="F19123" s="57"/>
      <c r="G19123" s="125">
        <f t="shared" si="304"/>
        <v>-4000</v>
      </c>
      <c r="H19123" s="704" t="s">
        <v>12802</v>
      </c>
    </row>
    <row r="19124" spans="1:8" ht="15" x14ac:dyDescent="0.2">
      <c r="A19124" s="733">
        <v>45391</v>
      </c>
      <c r="B19124" s="40" t="s">
        <v>11014</v>
      </c>
      <c r="C19124" s="550" t="s">
        <v>12282</v>
      </c>
      <c r="D19124" s="891" t="s">
        <v>12867</v>
      </c>
      <c r="E19124" s="582">
        <v>12000</v>
      </c>
      <c r="F19124" s="57"/>
      <c r="G19124" s="125">
        <f t="shared" si="304"/>
        <v>-12000</v>
      </c>
      <c r="H19124" s="704" t="s">
        <v>12802</v>
      </c>
    </row>
    <row r="19125" spans="1:8" ht="15" x14ac:dyDescent="0.2">
      <c r="A19125" s="733">
        <v>45391</v>
      </c>
      <c r="B19125" s="40" t="s">
        <v>11081</v>
      </c>
      <c r="C19125" s="550" t="s">
        <v>12282</v>
      </c>
      <c r="D19125" s="891" t="s">
        <v>12867</v>
      </c>
      <c r="E19125" s="582">
        <v>20000</v>
      </c>
      <c r="F19125" s="57"/>
      <c r="G19125" s="125">
        <f t="shared" si="304"/>
        <v>-20000</v>
      </c>
      <c r="H19125" s="704" t="s">
        <v>12802</v>
      </c>
    </row>
    <row r="19126" spans="1:8" ht="15" x14ac:dyDescent="0.2">
      <c r="A19126" s="733">
        <v>45391</v>
      </c>
      <c r="B19126" s="40" t="s">
        <v>12505</v>
      </c>
      <c r="C19126" s="669" t="s">
        <v>3032</v>
      </c>
      <c r="D19126" s="911" t="s">
        <v>12871</v>
      </c>
      <c r="E19126" s="584">
        <v>18000</v>
      </c>
      <c r="F19126" s="57"/>
      <c r="G19126" s="125">
        <f t="shared" si="304"/>
        <v>-18000</v>
      </c>
      <c r="H19126" s="704" t="s">
        <v>12802</v>
      </c>
    </row>
    <row r="19127" spans="1:8" ht="15" x14ac:dyDescent="0.2">
      <c r="A19127" s="733">
        <v>45391</v>
      </c>
      <c r="B19127" s="40" t="s">
        <v>10773</v>
      </c>
      <c r="C19127" s="669" t="s">
        <v>3032</v>
      </c>
      <c r="D19127" s="911" t="s">
        <v>12871</v>
      </c>
      <c r="E19127" s="584">
        <v>7000</v>
      </c>
      <c r="F19127" s="57"/>
      <c r="G19127" s="125">
        <f t="shared" si="304"/>
        <v>-7000</v>
      </c>
      <c r="H19127" s="704" t="s">
        <v>12802</v>
      </c>
    </row>
    <row r="19128" spans="1:8" ht="15" x14ac:dyDescent="0.2">
      <c r="A19128" s="733">
        <v>45391</v>
      </c>
      <c r="B19128" s="40" t="s">
        <v>11077</v>
      </c>
      <c r="C19128" s="62" t="s">
        <v>12446</v>
      </c>
      <c r="D19128" s="107" t="s">
        <v>12793</v>
      </c>
      <c r="E19128" s="57">
        <v>15000</v>
      </c>
      <c r="F19128" s="57"/>
      <c r="G19128" s="125">
        <f t="shared" si="304"/>
        <v>-15000</v>
      </c>
      <c r="H19128" s="704" t="s">
        <v>12802</v>
      </c>
    </row>
    <row r="19129" spans="1:8" ht="15" x14ac:dyDescent="0.2">
      <c r="A19129" s="733">
        <v>45391</v>
      </c>
      <c r="B19129" s="40" t="s">
        <v>12346</v>
      </c>
      <c r="C19129" s="62" t="s">
        <v>12512</v>
      </c>
      <c r="D19129" s="107" t="s">
        <v>12793</v>
      </c>
      <c r="E19129" s="57">
        <v>25000</v>
      </c>
      <c r="F19129" s="57"/>
      <c r="G19129" s="125">
        <f t="shared" si="304"/>
        <v>-25000</v>
      </c>
      <c r="H19129" s="704" t="s">
        <v>12802</v>
      </c>
    </row>
    <row r="19130" spans="1:8" ht="15" x14ac:dyDescent="0.2">
      <c r="A19130" s="733">
        <v>45391</v>
      </c>
      <c r="B19130" s="40" t="s">
        <v>6503</v>
      </c>
      <c r="C19130" s="62" t="s">
        <v>10981</v>
      </c>
      <c r="D19130" s="107" t="s">
        <v>4693</v>
      </c>
      <c r="E19130" s="57">
        <v>22000</v>
      </c>
      <c r="F19130" s="57"/>
      <c r="G19130" s="125">
        <f t="shared" si="304"/>
        <v>-22000</v>
      </c>
      <c r="H19130" s="704" t="s">
        <v>12802</v>
      </c>
    </row>
    <row r="19131" spans="1:8" ht="15" x14ac:dyDescent="0.2">
      <c r="A19131" s="733">
        <v>45391</v>
      </c>
      <c r="B19131" s="40" t="s">
        <v>12796</v>
      </c>
      <c r="C19131" s="62" t="s">
        <v>11993</v>
      </c>
      <c r="D19131" s="107" t="s">
        <v>12868</v>
      </c>
      <c r="E19131" s="57">
        <v>20000</v>
      </c>
      <c r="F19131" s="57"/>
      <c r="G19131" s="125">
        <f t="shared" si="304"/>
        <v>-20000</v>
      </c>
      <c r="H19131" s="704" t="s">
        <v>12802</v>
      </c>
    </row>
    <row r="19132" spans="1:8" ht="15" x14ac:dyDescent="0.2">
      <c r="A19132" s="733">
        <v>45391</v>
      </c>
      <c r="B19132" s="40" t="s">
        <v>10468</v>
      </c>
      <c r="C19132" s="669" t="s">
        <v>3032</v>
      </c>
      <c r="D19132" s="911" t="s">
        <v>12872</v>
      </c>
      <c r="E19132" s="584">
        <v>31000</v>
      </c>
      <c r="F19132" s="57"/>
      <c r="G19132" s="125">
        <f t="shared" si="304"/>
        <v>-31000</v>
      </c>
      <c r="H19132" s="704" t="s">
        <v>12802</v>
      </c>
    </row>
    <row r="19133" spans="1:8" ht="15" x14ac:dyDescent="0.2">
      <c r="A19133" s="733">
        <v>45391</v>
      </c>
      <c r="B19133" s="40" t="s">
        <v>9353</v>
      </c>
      <c r="C19133" s="669" t="s">
        <v>3032</v>
      </c>
      <c r="D19133" s="911" t="s">
        <v>12872</v>
      </c>
      <c r="E19133" s="584">
        <v>19000</v>
      </c>
      <c r="F19133" s="57"/>
      <c r="G19133" s="125">
        <f t="shared" si="304"/>
        <v>-19000</v>
      </c>
      <c r="H19133" s="704" t="s">
        <v>12802</v>
      </c>
    </row>
    <row r="19134" spans="1:8" ht="15" x14ac:dyDescent="0.2">
      <c r="A19134" s="733">
        <v>45398</v>
      </c>
      <c r="B19134" s="40" t="s">
        <v>13498</v>
      </c>
      <c r="C19134" s="75" t="s">
        <v>8230</v>
      </c>
      <c r="D19134" s="107" t="s">
        <v>12869</v>
      </c>
      <c r="E19134" s="57">
        <v>400000</v>
      </c>
      <c r="F19134" s="57"/>
      <c r="G19134" s="125">
        <f t="shared" si="304"/>
        <v>-400000</v>
      </c>
      <c r="H19134" s="704" t="s">
        <v>12802</v>
      </c>
    </row>
    <row r="19135" spans="1:8" ht="15" x14ac:dyDescent="0.2">
      <c r="A19135" s="733">
        <v>45400</v>
      </c>
      <c r="B19135" s="40" t="s">
        <v>12505</v>
      </c>
      <c r="C19135" s="62" t="s">
        <v>6475</v>
      </c>
      <c r="D19135" s="107" t="s">
        <v>12870</v>
      </c>
      <c r="E19135" s="57">
        <v>40000</v>
      </c>
      <c r="F19135" s="57"/>
      <c r="G19135" s="125">
        <f t="shared" ref="G19135:G19198" si="305">F19135-E19135</f>
        <v>-40000</v>
      </c>
      <c r="H19135" s="704" t="s">
        <v>12802</v>
      </c>
    </row>
    <row r="19136" spans="1:8" ht="15" x14ac:dyDescent="0.2">
      <c r="A19136" s="733">
        <v>45400</v>
      </c>
      <c r="B19136" s="40" t="s">
        <v>11874</v>
      </c>
      <c r="C19136" s="62" t="s">
        <v>12749</v>
      </c>
      <c r="D19136" s="107" t="s">
        <v>12873</v>
      </c>
      <c r="E19136" s="57">
        <v>3600</v>
      </c>
      <c r="F19136" s="57"/>
      <c r="G19136" s="125">
        <f t="shared" si="305"/>
        <v>-3600</v>
      </c>
      <c r="H19136" s="704" t="s">
        <v>12802</v>
      </c>
    </row>
    <row r="19137" spans="1:8" ht="15" x14ac:dyDescent="0.2">
      <c r="A19137" s="733">
        <v>45400</v>
      </c>
      <c r="B19137" s="40" t="s">
        <v>11717</v>
      </c>
      <c r="C19137" s="62" t="s">
        <v>10981</v>
      </c>
      <c r="D19137" s="107" t="s">
        <v>6385</v>
      </c>
      <c r="E19137" s="57">
        <v>4000</v>
      </c>
      <c r="F19137" s="57"/>
      <c r="G19137" s="125">
        <f t="shared" si="305"/>
        <v>-4000</v>
      </c>
      <c r="H19137" s="704" t="s">
        <v>12802</v>
      </c>
    </row>
    <row r="19138" spans="1:8" ht="15" x14ac:dyDescent="0.2">
      <c r="A19138" s="733">
        <v>45401</v>
      </c>
      <c r="B19138" s="40" t="s">
        <v>11077</v>
      </c>
      <c r="C19138" s="62" t="s">
        <v>1197</v>
      </c>
      <c r="D19138" s="107" t="s">
        <v>12874</v>
      </c>
      <c r="E19138" s="57">
        <v>2098980</v>
      </c>
      <c r="F19138" s="57"/>
      <c r="G19138" s="125">
        <f t="shared" si="305"/>
        <v>-2098980</v>
      </c>
      <c r="H19138" s="704" t="s">
        <v>12802</v>
      </c>
    </row>
    <row r="19139" spans="1:8" ht="15" x14ac:dyDescent="0.2">
      <c r="A19139" s="733">
        <v>45402</v>
      </c>
      <c r="B19139" s="40" t="s">
        <v>8556</v>
      </c>
      <c r="C19139" s="62" t="s">
        <v>11952</v>
      </c>
      <c r="D19139" s="107" t="s">
        <v>1156</v>
      </c>
      <c r="E19139" s="57">
        <v>5500</v>
      </c>
      <c r="F19139" s="57"/>
      <c r="G19139" s="125">
        <f t="shared" si="305"/>
        <v>-5500</v>
      </c>
      <c r="H19139" s="704" t="s">
        <v>12802</v>
      </c>
    </row>
    <row r="19140" spans="1:8" ht="15" x14ac:dyDescent="0.2">
      <c r="A19140" s="733">
        <v>45402</v>
      </c>
      <c r="B19140" s="40" t="s">
        <v>11717</v>
      </c>
      <c r="C19140" s="62" t="s">
        <v>5740</v>
      </c>
      <c r="D19140" s="107" t="s">
        <v>12877</v>
      </c>
      <c r="E19140" s="57">
        <v>5000</v>
      </c>
      <c r="F19140" s="57"/>
      <c r="G19140" s="125">
        <f t="shared" si="305"/>
        <v>-5000</v>
      </c>
      <c r="H19140" s="704" t="s">
        <v>12802</v>
      </c>
    </row>
    <row r="19141" spans="1:8" ht="15" x14ac:dyDescent="0.2">
      <c r="A19141" s="733">
        <v>45402</v>
      </c>
      <c r="B19141" s="62" t="s">
        <v>13295</v>
      </c>
      <c r="C19141" s="62" t="s">
        <v>10981</v>
      </c>
      <c r="D19141" s="107" t="s">
        <v>12878</v>
      </c>
      <c r="E19141" s="57">
        <v>7280</v>
      </c>
      <c r="F19141" s="57"/>
      <c r="G19141" s="125">
        <f t="shared" si="305"/>
        <v>-7280</v>
      </c>
      <c r="H19141" s="704" t="s">
        <v>12802</v>
      </c>
    </row>
    <row r="19142" spans="1:8" ht="15" x14ac:dyDescent="0.2">
      <c r="A19142" s="733">
        <v>45402</v>
      </c>
      <c r="B19142" s="40" t="s">
        <v>11874</v>
      </c>
      <c r="C19142" s="62" t="s">
        <v>5740</v>
      </c>
      <c r="D19142" s="107" t="s">
        <v>12514</v>
      </c>
      <c r="E19142" s="57">
        <v>4500</v>
      </c>
      <c r="F19142" s="57"/>
      <c r="G19142" s="125">
        <f t="shared" si="305"/>
        <v>-4500</v>
      </c>
      <c r="H19142" s="704" t="s">
        <v>12802</v>
      </c>
    </row>
    <row r="19143" spans="1:8" ht="15" x14ac:dyDescent="0.2">
      <c r="A19143" s="733">
        <v>45402</v>
      </c>
      <c r="B19143" s="40" t="s">
        <v>11077</v>
      </c>
      <c r="C19143" s="62" t="s">
        <v>5740</v>
      </c>
      <c r="D19143" s="107" t="s">
        <v>369</v>
      </c>
      <c r="E19143" s="57">
        <v>1000</v>
      </c>
      <c r="F19143" s="57"/>
      <c r="G19143" s="125">
        <f t="shared" si="305"/>
        <v>-1000</v>
      </c>
      <c r="H19143" s="704" t="s">
        <v>12802</v>
      </c>
    </row>
    <row r="19144" spans="1:8" ht="15" x14ac:dyDescent="0.2">
      <c r="A19144" s="733">
        <v>45402</v>
      </c>
      <c r="B19144" s="40" t="s">
        <v>10898</v>
      </c>
      <c r="C19144" s="62" t="s">
        <v>5740</v>
      </c>
      <c r="D19144" s="107" t="s">
        <v>369</v>
      </c>
      <c r="E19144" s="57">
        <v>1200</v>
      </c>
      <c r="F19144" s="57"/>
      <c r="G19144" s="125">
        <f t="shared" si="305"/>
        <v>-1200</v>
      </c>
      <c r="H19144" s="704" t="s">
        <v>12802</v>
      </c>
    </row>
    <row r="19145" spans="1:8" ht="15" x14ac:dyDescent="0.2">
      <c r="A19145" s="733">
        <v>45402</v>
      </c>
      <c r="B19145" s="40" t="s">
        <v>103</v>
      </c>
      <c r="C19145" s="62" t="s">
        <v>103</v>
      </c>
      <c r="D19145" s="107" t="s">
        <v>9422</v>
      </c>
      <c r="E19145" s="57">
        <v>3000</v>
      </c>
      <c r="F19145" s="57"/>
      <c r="G19145" s="125">
        <f t="shared" si="305"/>
        <v>-3000</v>
      </c>
      <c r="H19145" s="704" t="s">
        <v>12802</v>
      </c>
    </row>
    <row r="19146" spans="1:8" ht="15" x14ac:dyDescent="0.2">
      <c r="A19146" s="733">
        <v>45402</v>
      </c>
      <c r="B19146" s="40" t="s">
        <v>10898</v>
      </c>
      <c r="C19146" s="62" t="s">
        <v>10981</v>
      </c>
      <c r="D19146" s="107" t="s">
        <v>12879</v>
      </c>
      <c r="E19146" s="57">
        <v>1230</v>
      </c>
      <c r="F19146" s="57"/>
      <c r="G19146" s="125">
        <f t="shared" si="305"/>
        <v>-1230</v>
      </c>
      <c r="H19146" s="704" t="s">
        <v>12802</v>
      </c>
    </row>
    <row r="19147" spans="1:8" ht="15" x14ac:dyDescent="0.2">
      <c r="A19147" s="733">
        <v>45402</v>
      </c>
      <c r="B19147" s="40" t="s">
        <v>11077</v>
      </c>
      <c r="C19147" s="62" t="s">
        <v>5740</v>
      </c>
      <c r="D19147" s="107" t="s">
        <v>12880</v>
      </c>
      <c r="E19147" s="57">
        <v>3000</v>
      </c>
      <c r="F19147" s="57"/>
      <c r="G19147" s="125">
        <f t="shared" si="305"/>
        <v>-3000</v>
      </c>
      <c r="H19147" s="704" t="s">
        <v>12802</v>
      </c>
    </row>
    <row r="19148" spans="1:8" ht="15" x14ac:dyDescent="0.2">
      <c r="A19148" s="733">
        <v>45402</v>
      </c>
      <c r="B19148" s="40" t="s">
        <v>10468</v>
      </c>
      <c r="C19148" s="62" t="s">
        <v>10981</v>
      </c>
      <c r="D19148" s="107" t="s">
        <v>12881</v>
      </c>
      <c r="E19148" s="57">
        <v>15000</v>
      </c>
      <c r="F19148" s="57"/>
      <c r="G19148" s="125">
        <f t="shared" si="305"/>
        <v>-15000</v>
      </c>
      <c r="H19148" s="704" t="s">
        <v>12802</v>
      </c>
    </row>
    <row r="19149" spans="1:8" ht="15" x14ac:dyDescent="0.2">
      <c r="A19149" s="733">
        <v>45402</v>
      </c>
      <c r="B19149" s="40" t="s">
        <v>10898</v>
      </c>
      <c r="C19149" s="62" t="s">
        <v>12282</v>
      </c>
      <c r="D19149" s="107" t="s">
        <v>11296</v>
      </c>
      <c r="E19149" s="57">
        <v>10000</v>
      </c>
      <c r="F19149" s="57"/>
      <c r="G19149" s="125">
        <f t="shared" si="305"/>
        <v>-10000</v>
      </c>
      <c r="H19149" s="704" t="s">
        <v>12802</v>
      </c>
    </row>
    <row r="19150" spans="1:8" ht="15" x14ac:dyDescent="0.2">
      <c r="A19150" s="733">
        <v>45402</v>
      </c>
      <c r="B19150" s="40" t="s">
        <v>11874</v>
      </c>
      <c r="C19150" s="62" t="s">
        <v>12749</v>
      </c>
      <c r="D19150" s="107" t="s">
        <v>12882</v>
      </c>
      <c r="E19150" s="57">
        <v>1600</v>
      </c>
      <c r="F19150" s="57"/>
      <c r="G19150" s="125">
        <f t="shared" si="305"/>
        <v>-1600</v>
      </c>
      <c r="H19150" s="704" t="s">
        <v>12802</v>
      </c>
    </row>
    <row r="19151" spans="1:8" ht="15" x14ac:dyDescent="0.2">
      <c r="A19151" s="733">
        <v>45403</v>
      </c>
      <c r="B19151" s="62" t="s">
        <v>13295</v>
      </c>
      <c r="C19151" s="62" t="s">
        <v>10981</v>
      </c>
      <c r="D19151" s="107" t="s">
        <v>12883</v>
      </c>
      <c r="E19151" s="57">
        <v>789650</v>
      </c>
      <c r="F19151" s="57"/>
      <c r="G19151" s="125">
        <f t="shared" si="305"/>
        <v>-789650</v>
      </c>
      <c r="H19151" s="704" t="s">
        <v>12802</v>
      </c>
    </row>
    <row r="19152" spans="1:8" ht="15" x14ac:dyDescent="0.2">
      <c r="A19152" s="733">
        <v>45403</v>
      </c>
      <c r="B19152" s="40" t="s">
        <v>11717</v>
      </c>
      <c r="C19152" s="62" t="s">
        <v>12884</v>
      </c>
      <c r="D19152" s="107" t="s">
        <v>12885</v>
      </c>
      <c r="E19152" s="57">
        <v>55000</v>
      </c>
      <c r="F19152" s="57"/>
      <c r="G19152" s="125">
        <f t="shared" si="305"/>
        <v>-55000</v>
      </c>
      <c r="H19152" s="704" t="s">
        <v>12802</v>
      </c>
    </row>
    <row r="19153" spans="1:8" ht="15" x14ac:dyDescent="0.2">
      <c r="A19153" s="733">
        <v>45404</v>
      </c>
      <c r="B19153" s="40" t="s">
        <v>25</v>
      </c>
      <c r="C19153" s="62" t="s">
        <v>8148</v>
      </c>
      <c r="D19153" s="107" t="s">
        <v>6342</v>
      </c>
      <c r="E19153" s="57">
        <v>2915</v>
      </c>
      <c r="F19153" s="57"/>
      <c r="G19153" s="125">
        <f t="shared" si="305"/>
        <v>-2915</v>
      </c>
      <c r="H19153" s="704" t="s">
        <v>12802</v>
      </c>
    </row>
    <row r="19154" spans="1:8" ht="15" x14ac:dyDescent="0.2">
      <c r="A19154" s="733">
        <v>45404</v>
      </c>
      <c r="B19154" s="40" t="s">
        <v>103</v>
      </c>
      <c r="C19154" s="62" t="s">
        <v>8148</v>
      </c>
      <c r="D19154" s="107" t="s">
        <v>6342</v>
      </c>
      <c r="E19154" s="57">
        <v>9130</v>
      </c>
      <c r="F19154" s="57"/>
      <c r="G19154" s="125">
        <f t="shared" si="305"/>
        <v>-9130</v>
      </c>
      <c r="H19154" s="704" t="s">
        <v>12802</v>
      </c>
    </row>
    <row r="19155" spans="1:8" ht="15" x14ac:dyDescent="0.2">
      <c r="A19155" s="733">
        <v>45404</v>
      </c>
      <c r="B19155" s="40" t="s">
        <v>11717</v>
      </c>
      <c r="C19155" s="62" t="s">
        <v>10981</v>
      </c>
      <c r="D19155" s="107" t="s">
        <v>10821</v>
      </c>
      <c r="E19155" s="57">
        <v>1000</v>
      </c>
      <c r="F19155" s="57"/>
      <c r="G19155" s="125">
        <f t="shared" si="305"/>
        <v>-1000</v>
      </c>
      <c r="H19155" s="704" t="s">
        <v>12802</v>
      </c>
    </row>
    <row r="19156" spans="1:8" ht="15" x14ac:dyDescent="0.2">
      <c r="A19156" s="733">
        <v>45404</v>
      </c>
      <c r="B19156" s="40" t="s">
        <v>11874</v>
      </c>
      <c r="C19156" s="62" t="s">
        <v>4724</v>
      </c>
      <c r="D19156" s="107" t="s">
        <v>12435</v>
      </c>
      <c r="E19156" s="57">
        <v>300000</v>
      </c>
      <c r="F19156" s="57"/>
      <c r="G19156" s="125">
        <f t="shared" si="305"/>
        <v>-300000</v>
      </c>
      <c r="H19156" s="704" t="s">
        <v>12802</v>
      </c>
    </row>
    <row r="19157" spans="1:8" ht="15" x14ac:dyDescent="0.2">
      <c r="A19157" s="733">
        <v>45404</v>
      </c>
      <c r="B19157" s="40" t="s">
        <v>12505</v>
      </c>
      <c r="C19157" s="62" t="s">
        <v>7904</v>
      </c>
      <c r="D19157" s="107" t="s">
        <v>12887</v>
      </c>
      <c r="E19157" s="57">
        <v>48970</v>
      </c>
      <c r="F19157" s="57"/>
      <c r="G19157" s="125">
        <f t="shared" si="305"/>
        <v>-48970</v>
      </c>
      <c r="H19157" s="704" t="s">
        <v>12802</v>
      </c>
    </row>
    <row r="19158" spans="1:8" ht="15" x14ac:dyDescent="0.2">
      <c r="A19158" s="733">
        <v>45404</v>
      </c>
      <c r="B19158" s="40" t="s">
        <v>12340</v>
      </c>
      <c r="C19158" s="62" t="s">
        <v>12886</v>
      </c>
      <c r="D19158" s="107" t="s">
        <v>12888</v>
      </c>
      <c r="E19158" s="57">
        <v>222500</v>
      </c>
      <c r="F19158" s="57"/>
      <c r="G19158" s="125">
        <f t="shared" si="305"/>
        <v>-222500</v>
      </c>
      <c r="H19158" s="704" t="s">
        <v>12802</v>
      </c>
    </row>
    <row r="19159" spans="1:8" s="681" customFormat="1" ht="24" customHeight="1" x14ac:dyDescent="0.25">
      <c r="A19159" s="733">
        <v>45404</v>
      </c>
      <c r="B19159" s="62" t="s">
        <v>11614</v>
      </c>
      <c r="C19159" s="62" t="s">
        <v>430</v>
      </c>
      <c r="D19159" s="182" t="s">
        <v>12893</v>
      </c>
      <c r="E19159" s="125">
        <v>300000</v>
      </c>
      <c r="F19159" s="125"/>
      <c r="G19159" s="125">
        <f t="shared" si="305"/>
        <v>-300000</v>
      </c>
      <c r="H19159" s="704" t="s">
        <v>12802</v>
      </c>
    </row>
    <row r="19160" spans="1:8" ht="15" x14ac:dyDescent="0.2">
      <c r="A19160" s="733">
        <v>45404</v>
      </c>
      <c r="B19160" s="40" t="s">
        <v>11077</v>
      </c>
      <c r="C19160" s="62" t="s">
        <v>5386</v>
      </c>
      <c r="D19160" s="107" t="s">
        <v>369</v>
      </c>
      <c r="E19160" s="57">
        <v>6000</v>
      </c>
      <c r="F19160" s="57"/>
      <c r="G19160" s="125">
        <f t="shared" si="305"/>
        <v>-6000</v>
      </c>
      <c r="H19160" s="704" t="s">
        <v>12802</v>
      </c>
    </row>
    <row r="19161" spans="1:8" ht="15" x14ac:dyDescent="0.2">
      <c r="A19161" s="733">
        <v>45404</v>
      </c>
      <c r="B19161" s="40" t="s">
        <v>11123</v>
      </c>
      <c r="C19161" s="62" t="s">
        <v>10981</v>
      </c>
      <c r="D19161" s="107" t="s">
        <v>12889</v>
      </c>
      <c r="E19161" s="57">
        <v>5000</v>
      </c>
      <c r="F19161" s="57"/>
      <c r="G19161" s="125">
        <f t="shared" si="305"/>
        <v>-5000</v>
      </c>
      <c r="H19161" s="704" t="s">
        <v>12802</v>
      </c>
    </row>
    <row r="19162" spans="1:8" ht="15" x14ac:dyDescent="0.2">
      <c r="A19162" s="733">
        <v>45404</v>
      </c>
      <c r="B19162" s="40" t="s">
        <v>12505</v>
      </c>
      <c r="C19162" s="62" t="s">
        <v>10981</v>
      </c>
      <c r="D19162" s="107" t="s">
        <v>12890</v>
      </c>
      <c r="E19162" s="57">
        <v>5000</v>
      </c>
      <c r="F19162" s="57"/>
      <c r="G19162" s="125">
        <f t="shared" si="305"/>
        <v>-5000</v>
      </c>
      <c r="H19162" s="704" t="s">
        <v>12802</v>
      </c>
    </row>
    <row r="19163" spans="1:8" ht="15" x14ac:dyDescent="0.2">
      <c r="A19163" s="733">
        <v>45404</v>
      </c>
      <c r="B19163" s="40" t="s">
        <v>6503</v>
      </c>
      <c r="C19163" s="62" t="s">
        <v>10981</v>
      </c>
      <c r="D19163" s="107" t="s">
        <v>12891</v>
      </c>
      <c r="E19163" s="57">
        <v>6000</v>
      </c>
      <c r="F19163" s="57"/>
      <c r="G19163" s="125">
        <f t="shared" si="305"/>
        <v>-6000</v>
      </c>
      <c r="H19163" s="704" t="s">
        <v>12802</v>
      </c>
    </row>
    <row r="19164" spans="1:8" ht="15" x14ac:dyDescent="0.2">
      <c r="A19164" s="733">
        <v>45404</v>
      </c>
      <c r="B19164" s="40" t="s">
        <v>37</v>
      </c>
      <c r="C19164" s="62" t="s">
        <v>10981</v>
      </c>
      <c r="D19164" s="107" t="s">
        <v>12892</v>
      </c>
      <c r="E19164" s="57">
        <v>5300</v>
      </c>
      <c r="F19164" s="57"/>
      <c r="G19164" s="125">
        <f t="shared" si="305"/>
        <v>-5300</v>
      </c>
      <c r="H19164" s="704" t="s">
        <v>12802</v>
      </c>
    </row>
    <row r="19165" spans="1:8" ht="15" x14ac:dyDescent="0.2">
      <c r="A19165" s="733">
        <v>45404</v>
      </c>
      <c r="B19165" s="40" t="s">
        <v>37</v>
      </c>
      <c r="C19165" s="62" t="s">
        <v>10981</v>
      </c>
      <c r="D19165" s="107" t="s">
        <v>12892</v>
      </c>
      <c r="E19165" s="57">
        <v>5000</v>
      </c>
      <c r="F19165" s="57"/>
      <c r="G19165" s="125">
        <f t="shared" si="305"/>
        <v>-5000</v>
      </c>
      <c r="H19165" s="704" t="s">
        <v>12802</v>
      </c>
    </row>
    <row r="19166" spans="1:8" ht="15" x14ac:dyDescent="0.2">
      <c r="A19166" s="733">
        <v>45404</v>
      </c>
      <c r="B19166" s="40" t="s">
        <v>103</v>
      </c>
      <c r="C19166" s="62" t="s">
        <v>1494</v>
      </c>
      <c r="D19166" s="107" t="s">
        <v>12903</v>
      </c>
      <c r="E19166" s="57">
        <v>720</v>
      </c>
      <c r="F19166" s="57"/>
      <c r="G19166" s="125">
        <f t="shared" si="305"/>
        <v>-720</v>
      </c>
      <c r="H19166" s="704" t="s">
        <v>12802</v>
      </c>
    </row>
    <row r="19167" spans="1:8" ht="15" x14ac:dyDescent="0.2">
      <c r="A19167" s="733">
        <v>45404</v>
      </c>
      <c r="B19167" s="62" t="s">
        <v>13295</v>
      </c>
      <c r="C19167" s="62" t="s">
        <v>10981</v>
      </c>
      <c r="D19167" s="107" t="s">
        <v>12904</v>
      </c>
      <c r="E19167" s="57">
        <v>40000</v>
      </c>
      <c r="F19167" s="57"/>
      <c r="G19167" s="125">
        <f t="shared" si="305"/>
        <v>-40000</v>
      </c>
      <c r="H19167" s="704" t="s">
        <v>12802</v>
      </c>
    </row>
    <row r="19168" spans="1:8" ht="15" x14ac:dyDescent="0.2">
      <c r="A19168" s="733">
        <v>45404</v>
      </c>
      <c r="B19168" s="40" t="s">
        <v>12607</v>
      </c>
      <c r="C19168" s="62" t="s">
        <v>10981</v>
      </c>
      <c r="D19168" s="107" t="s">
        <v>12905</v>
      </c>
      <c r="E19168" s="57">
        <v>13600</v>
      </c>
      <c r="F19168" s="57"/>
      <c r="G19168" s="125">
        <f t="shared" si="305"/>
        <v>-13600</v>
      </c>
      <c r="H19168" s="704" t="s">
        <v>12802</v>
      </c>
    </row>
    <row r="19169" spans="1:8" ht="15" x14ac:dyDescent="0.2">
      <c r="A19169" s="733">
        <v>45404</v>
      </c>
      <c r="B19169" s="40" t="s">
        <v>12607</v>
      </c>
      <c r="C19169" s="62" t="s">
        <v>10981</v>
      </c>
      <c r="D19169" s="107" t="s">
        <v>12905</v>
      </c>
      <c r="E19169" s="57">
        <v>3600</v>
      </c>
      <c r="F19169" s="57"/>
      <c r="G19169" s="125">
        <f t="shared" si="305"/>
        <v>-3600</v>
      </c>
      <c r="H19169" s="704" t="s">
        <v>12802</v>
      </c>
    </row>
    <row r="19170" spans="1:8" ht="15" x14ac:dyDescent="0.2">
      <c r="A19170" s="733">
        <v>45406</v>
      </c>
      <c r="B19170" s="40" t="s">
        <v>11874</v>
      </c>
      <c r="C19170" s="62" t="s">
        <v>2795</v>
      </c>
      <c r="D19170" s="107" t="s">
        <v>10303</v>
      </c>
      <c r="E19170" s="57">
        <v>1200</v>
      </c>
      <c r="F19170" s="57"/>
      <c r="G19170" s="125">
        <f t="shared" si="305"/>
        <v>-1200</v>
      </c>
      <c r="H19170" s="704" t="s">
        <v>12802</v>
      </c>
    </row>
    <row r="19171" spans="1:8" ht="15" x14ac:dyDescent="0.2">
      <c r="A19171" s="733">
        <v>45406</v>
      </c>
      <c r="B19171" s="40" t="s">
        <v>103</v>
      </c>
      <c r="C19171" s="62" t="s">
        <v>103</v>
      </c>
      <c r="D19171" s="107" t="s">
        <v>10208</v>
      </c>
      <c r="E19171" s="57">
        <v>3500</v>
      </c>
      <c r="F19171" s="57"/>
      <c r="G19171" s="125">
        <f t="shared" si="305"/>
        <v>-3500</v>
      </c>
      <c r="H19171" s="704" t="s">
        <v>12802</v>
      </c>
    </row>
    <row r="19172" spans="1:8" ht="15" x14ac:dyDescent="0.2">
      <c r="A19172" s="733">
        <v>45406</v>
      </c>
      <c r="B19172" s="40" t="s">
        <v>11717</v>
      </c>
      <c r="C19172" s="62" t="s">
        <v>391</v>
      </c>
      <c r="D19172" s="107" t="s">
        <v>12906</v>
      </c>
      <c r="E19172" s="57">
        <v>4400</v>
      </c>
      <c r="F19172" s="57"/>
      <c r="G19172" s="125">
        <f t="shared" si="305"/>
        <v>-4400</v>
      </c>
      <c r="H19172" s="704" t="s">
        <v>12802</v>
      </c>
    </row>
    <row r="19173" spans="1:8" ht="15" x14ac:dyDescent="0.2">
      <c r="A19173" s="733">
        <v>45407</v>
      </c>
      <c r="B19173" s="40" t="s">
        <v>12340</v>
      </c>
      <c r="C19173" s="62" t="s">
        <v>12081</v>
      </c>
      <c r="D19173" s="107" t="s">
        <v>12907</v>
      </c>
      <c r="E19173" s="57">
        <v>200000</v>
      </c>
      <c r="F19173" s="57"/>
      <c r="G19173" s="125">
        <f t="shared" si="305"/>
        <v>-200000</v>
      </c>
      <c r="H19173" s="704" t="s">
        <v>12802</v>
      </c>
    </row>
    <row r="19174" spans="1:8" ht="15" x14ac:dyDescent="0.2">
      <c r="A19174" s="733">
        <v>45407</v>
      </c>
      <c r="B19174" s="40" t="s">
        <v>8041</v>
      </c>
      <c r="C19174" s="62" t="s">
        <v>10967</v>
      </c>
      <c r="D19174" s="107" t="s">
        <v>12908</v>
      </c>
      <c r="E19174" s="57">
        <v>204000</v>
      </c>
      <c r="F19174" s="57"/>
      <c r="G19174" s="125">
        <f t="shared" si="305"/>
        <v>-204000</v>
      </c>
      <c r="H19174" s="704" t="s">
        <v>12802</v>
      </c>
    </row>
    <row r="19175" spans="1:8" ht="15" customHeight="1" x14ac:dyDescent="0.2">
      <c r="A19175" s="733">
        <v>45407</v>
      </c>
      <c r="B19175" s="40" t="s">
        <v>37</v>
      </c>
      <c r="C19175" s="62" t="s">
        <v>5409</v>
      </c>
      <c r="D19175" s="107" t="s">
        <v>12909</v>
      </c>
      <c r="E19175" s="57">
        <v>15000</v>
      </c>
      <c r="F19175" s="57"/>
      <c r="G19175" s="125">
        <f t="shared" si="305"/>
        <v>-15000</v>
      </c>
      <c r="H19175" s="704" t="s">
        <v>12802</v>
      </c>
    </row>
    <row r="19176" spans="1:8" ht="15" customHeight="1" x14ac:dyDescent="0.2">
      <c r="A19176" s="733">
        <v>45407</v>
      </c>
      <c r="B19176" s="40" t="s">
        <v>11874</v>
      </c>
      <c r="C19176" s="62" t="s">
        <v>6845</v>
      </c>
      <c r="D19176" s="107" t="s">
        <v>12910</v>
      </c>
      <c r="E19176" s="57">
        <v>156000</v>
      </c>
      <c r="F19176" s="57"/>
      <c r="G19176" s="125">
        <f t="shared" si="305"/>
        <v>-156000</v>
      </c>
      <c r="H19176" s="704" t="s">
        <v>12802</v>
      </c>
    </row>
    <row r="19177" spans="1:8" ht="15" customHeight="1" x14ac:dyDescent="0.2">
      <c r="A19177" s="733">
        <v>45407</v>
      </c>
      <c r="B19177" s="40" t="s">
        <v>12607</v>
      </c>
      <c r="C19177" s="62" t="s">
        <v>11386</v>
      </c>
      <c r="D19177" s="107" t="s">
        <v>12911</v>
      </c>
      <c r="E19177" s="57">
        <v>200000</v>
      </c>
      <c r="F19177" s="57"/>
      <c r="G19177" s="125">
        <f t="shared" si="305"/>
        <v>-200000</v>
      </c>
      <c r="H19177" s="704" t="s">
        <v>12802</v>
      </c>
    </row>
    <row r="19178" spans="1:8" ht="15" x14ac:dyDescent="0.2">
      <c r="A19178" s="733">
        <v>45407</v>
      </c>
      <c r="B19178" s="62" t="s">
        <v>13295</v>
      </c>
      <c r="C19178" s="62" t="s">
        <v>10341</v>
      </c>
      <c r="D19178" s="107" t="s">
        <v>12912</v>
      </c>
      <c r="E19178" s="57">
        <v>15000</v>
      </c>
      <c r="F19178" s="57"/>
      <c r="G19178" s="125">
        <f t="shared" si="305"/>
        <v>-15000</v>
      </c>
      <c r="H19178" s="704" t="s">
        <v>12802</v>
      </c>
    </row>
    <row r="19179" spans="1:8" ht="15" x14ac:dyDescent="0.2">
      <c r="A19179" s="733">
        <v>45407</v>
      </c>
      <c r="B19179" s="40" t="s">
        <v>11874</v>
      </c>
      <c r="C19179" s="62" t="s">
        <v>5740</v>
      </c>
      <c r="D19179" s="107" t="s">
        <v>369</v>
      </c>
      <c r="E19179" s="57">
        <v>3000</v>
      </c>
      <c r="F19179" s="57"/>
      <c r="G19179" s="125">
        <f t="shared" si="305"/>
        <v>-3000</v>
      </c>
      <c r="H19179" s="704" t="s">
        <v>12802</v>
      </c>
    </row>
    <row r="19180" spans="1:8" ht="15" customHeight="1" x14ac:dyDescent="0.2">
      <c r="A19180" s="733">
        <v>45407</v>
      </c>
      <c r="B19180" s="40" t="s">
        <v>103</v>
      </c>
      <c r="C19180" s="62" t="s">
        <v>103</v>
      </c>
      <c r="D19180" s="107" t="s">
        <v>10208</v>
      </c>
      <c r="E19180" s="57">
        <v>3500</v>
      </c>
      <c r="F19180" s="57"/>
      <c r="G19180" s="125">
        <f t="shared" si="305"/>
        <v>-3500</v>
      </c>
      <c r="H19180" s="704" t="s">
        <v>12802</v>
      </c>
    </row>
    <row r="19181" spans="1:8" ht="15" customHeight="1" x14ac:dyDescent="0.2">
      <c r="A19181" s="733">
        <v>45407</v>
      </c>
      <c r="B19181" s="40" t="s">
        <v>11874</v>
      </c>
      <c r="C19181" s="62" t="s">
        <v>5740</v>
      </c>
      <c r="D19181" s="107" t="s">
        <v>12913</v>
      </c>
      <c r="E19181" s="57">
        <v>1000</v>
      </c>
      <c r="F19181" s="57"/>
      <c r="G19181" s="125">
        <f t="shared" si="305"/>
        <v>-1000</v>
      </c>
      <c r="H19181" s="704" t="s">
        <v>12802</v>
      </c>
    </row>
    <row r="19182" spans="1:8" ht="15" customHeight="1" x14ac:dyDescent="0.2">
      <c r="A19182" s="733">
        <v>45407</v>
      </c>
      <c r="B19182" s="62" t="s">
        <v>13295</v>
      </c>
      <c r="C19182" s="62" t="s">
        <v>5740</v>
      </c>
      <c r="D19182" s="107" t="s">
        <v>733</v>
      </c>
      <c r="E19182" s="57">
        <v>1800</v>
      </c>
      <c r="F19182" s="57"/>
      <c r="G19182" s="125">
        <f t="shared" si="305"/>
        <v>-1800</v>
      </c>
      <c r="H19182" s="704" t="s">
        <v>12802</v>
      </c>
    </row>
    <row r="19183" spans="1:8" ht="15" customHeight="1" x14ac:dyDescent="0.2">
      <c r="A19183" s="733">
        <v>45407</v>
      </c>
      <c r="B19183" s="40" t="s">
        <v>103</v>
      </c>
      <c r="C19183" s="62" t="s">
        <v>5340</v>
      </c>
      <c r="D19183" s="107" t="s">
        <v>12914</v>
      </c>
      <c r="E19183" s="57">
        <v>15000</v>
      </c>
      <c r="F19183" s="57"/>
      <c r="G19183" s="125">
        <f t="shared" si="305"/>
        <v>-15000</v>
      </c>
      <c r="H19183" s="704" t="s">
        <v>12802</v>
      </c>
    </row>
    <row r="19184" spans="1:8" ht="15" x14ac:dyDescent="0.2">
      <c r="A19184" s="733">
        <v>45407</v>
      </c>
      <c r="B19184" s="40" t="s">
        <v>11717</v>
      </c>
      <c r="C19184" s="62" t="s">
        <v>5740</v>
      </c>
      <c r="D19184" s="107" t="s">
        <v>369</v>
      </c>
      <c r="E19184" s="57">
        <v>2500</v>
      </c>
      <c r="F19184" s="57"/>
      <c r="G19184" s="125">
        <f t="shared" si="305"/>
        <v>-2500</v>
      </c>
      <c r="H19184" s="704" t="s">
        <v>12802</v>
      </c>
    </row>
    <row r="19185" spans="1:8" ht="15" x14ac:dyDescent="0.2">
      <c r="A19185" s="733">
        <v>45407</v>
      </c>
      <c r="B19185" s="62" t="s">
        <v>13295</v>
      </c>
      <c r="C19185" s="62" t="s">
        <v>5740</v>
      </c>
      <c r="D19185" s="107" t="s">
        <v>369</v>
      </c>
      <c r="E19185" s="57">
        <v>1500</v>
      </c>
      <c r="F19185" s="57"/>
      <c r="G19185" s="125">
        <f t="shared" si="305"/>
        <v>-1500</v>
      </c>
      <c r="H19185" s="704" t="s">
        <v>12802</v>
      </c>
    </row>
    <row r="19186" spans="1:8" ht="15" x14ac:dyDescent="0.2">
      <c r="A19186" s="733">
        <v>45407</v>
      </c>
      <c r="B19186" s="40" t="s">
        <v>10176</v>
      </c>
      <c r="C19186" s="62" t="s">
        <v>10981</v>
      </c>
      <c r="D19186" s="107" t="s">
        <v>12915</v>
      </c>
      <c r="E19186" s="57">
        <v>3800</v>
      </c>
      <c r="F19186" s="57"/>
      <c r="G19186" s="125">
        <f t="shared" si="305"/>
        <v>-3800</v>
      </c>
      <c r="H19186" s="704" t="s">
        <v>12802</v>
      </c>
    </row>
    <row r="19187" spans="1:8" ht="15" x14ac:dyDescent="0.2">
      <c r="A19187" s="733">
        <v>45407</v>
      </c>
      <c r="B19187" s="40" t="s">
        <v>12607</v>
      </c>
      <c r="C19187" s="62" t="s">
        <v>10981</v>
      </c>
      <c r="D19187" s="107" t="s">
        <v>7474</v>
      </c>
      <c r="E19187" s="57">
        <v>48150</v>
      </c>
      <c r="F19187" s="57"/>
      <c r="G19187" s="125">
        <f t="shared" si="305"/>
        <v>-48150</v>
      </c>
      <c r="H19187" s="704" t="s">
        <v>12802</v>
      </c>
    </row>
    <row r="19188" spans="1:8" ht="15" x14ac:dyDescent="0.2">
      <c r="A19188" s="733">
        <v>45408</v>
      </c>
      <c r="B19188" s="40" t="s">
        <v>12597</v>
      </c>
      <c r="C19188" s="62" t="s">
        <v>10981</v>
      </c>
      <c r="D19188" s="107" t="s">
        <v>12916</v>
      </c>
      <c r="E19188" s="57">
        <v>80000</v>
      </c>
      <c r="F19188" s="57"/>
      <c r="G19188" s="125">
        <f t="shared" si="305"/>
        <v>-80000</v>
      </c>
      <c r="H19188" s="704" t="s">
        <v>12802</v>
      </c>
    </row>
    <row r="19189" spans="1:8" ht="15" x14ac:dyDescent="0.2">
      <c r="A19189" s="733">
        <v>45408</v>
      </c>
      <c r="B19189" s="40" t="s">
        <v>6503</v>
      </c>
      <c r="C19189" s="62" t="s">
        <v>12918</v>
      </c>
      <c r="D19189" s="107" t="s">
        <v>12917</v>
      </c>
      <c r="E19189" s="57">
        <v>51000</v>
      </c>
      <c r="F19189" s="57"/>
      <c r="G19189" s="125">
        <f t="shared" si="305"/>
        <v>-51000</v>
      </c>
      <c r="H19189" s="704" t="s">
        <v>12802</v>
      </c>
    </row>
    <row r="19190" spans="1:8" ht="15" x14ac:dyDescent="0.2">
      <c r="A19190" s="733">
        <v>45408</v>
      </c>
      <c r="B19190" s="40" t="s">
        <v>11077</v>
      </c>
      <c r="C19190" s="62" t="s">
        <v>11539</v>
      </c>
      <c r="D19190" s="107" t="s">
        <v>12919</v>
      </c>
      <c r="E19190" s="57">
        <v>35600</v>
      </c>
      <c r="F19190" s="57"/>
      <c r="G19190" s="125">
        <f t="shared" si="305"/>
        <v>-35600</v>
      </c>
      <c r="H19190" s="704" t="s">
        <v>12802</v>
      </c>
    </row>
    <row r="19191" spans="1:8" ht="15" x14ac:dyDescent="0.2">
      <c r="A19191" s="733">
        <v>45408</v>
      </c>
      <c r="B19191" s="40" t="s">
        <v>12597</v>
      </c>
      <c r="C19191" s="62" t="s">
        <v>8499</v>
      </c>
      <c r="D19191" s="107" t="s">
        <v>12920</v>
      </c>
      <c r="E19191" s="57">
        <v>40000</v>
      </c>
      <c r="F19191" s="57"/>
      <c r="G19191" s="125">
        <f t="shared" si="305"/>
        <v>-40000</v>
      </c>
      <c r="H19191" s="704" t="s">
        <v>12802</v>
      </c>
    </row>
    <row r="19192" spans="1:8" ht="15" x14ac:dyDescent="0.2">
      <c r="A19192" s="733">
        <v>45409</v>
      </c>
      <c r="B19192" s="40" t="s">
        <v>8873</v>
      </c>
      <c r="C19192" s="62" t="s">
        <v>10981</v>
      </c>
      <c r="D19192" s="107" t="s">
        <v>12921</v>
      </c>
      <c r="E19192" s="57">
        <v>1820</v>
      </c>
      <c r="F19192" s="57"/>
      <c r="G19192" s="125">
        <f t="shared" si="305"/>
        <v>-1820</v>
      </c>
      <c r="H19192" s="704" t="s">
        <v>12802</v>
      </c>
    </row>
    <row r="19193" spans="1:8" ht="15" x14ac:dyDescent="0.2">
      <c r="A19193" s="733">
        <v>45409</v>
      </c>
      <c r="B19193" s="40" t="s">
        <v>8873</v>
      </c>
      <c r="C19193" s="62" t="s">
        <v>5740</v>
      </c>
      <c r="D19193" s="107" t="s">
        <v>369</v>
      </c>
      <c r="E19193" s="57">
        <v>1200</v>
      </c>
      <c r="F19193" s="57"/>
      <c r="G19193" s="125">
        <f t="shared" si="305"/>
        <v>-1200</v>
      </c>
      <c r="H19193" s="704" t="s">
        <v>12802</v>
      </c>
    </row>
    <row r="19194" spans="1:8" ht="15" x14ac:dyDescent="0.2">
      <c r="A19194" s="733">
        <v>45409</v>
      </c>
      <c r="B19194" s="40" t="s">
        <v>11874</v>
      </c>
      <c r="C19194" s="62" t="s">
        <v>10981</v>
      </c>
      <c r="D19194" s="107" t="s">
        <v>12922</v>
      </c>
      <c r="E19194" s="57">
        <v>7000</v>
      </c>
      <c r="F19194" s="57"/>
      <c r="G19194" s="125">
        <f t="shared" si="305"/>
        <v>-7000</v>
      </c>
      <c r="H19194" s="704" t="s">
        <v>12802</v>
      </c>
    </row>
    <row r="19195" spans="1:8" ht="15" x14ac:dyDescent="0.2">
      <c r="A19195" s="733">
        <v>45409</v>
      </c>
      <c r="B19195" s="40" t="s">
        <v>10898</v>
      </c>
      <c r="C19195" s="62" t="s">
        <v>5740</v>
      </c>
      <c r="D19195" s="107" t="s">
        <v>369</v>
      </c>
      <c r="E19195" s="57">
        <v>400</v>
      </c>
      <c r="F19195" s="57"/>
      <c r="G19195" s="125">
        <f t="shared" si="305"/>
        <v>-400</v>
      </c>
      <c r="H19195" s="704" t="s">
        <v>12802</v>
      </c>
    </row>
    <row r="19196" spans="1:8" ht="15" x14ac:dyDescent="0.2">
      <c r="A19196" s="733">
        <v>45409</v>
      </c>
      <c r="B19196" s="62" t="s">
        <v>12597</v>
      </c>
      <c r="C19196" s="62" t="s">
        <v>5740</v>
      </c>
      <c r="D19196" s="107" t="s">
        <v>369</v>
      </c>
      <c r="E19196" s="57">
        <v>2000</v>
      </c>
      <c r="F19196" s="57"/>
      <c r="G19196" s="125">
        <f t="shared" si="305"/>
        <v>-2000</v>
      </c>
      <c r="H19196" s="704" t="s">
        <v>12802</v>
      </c>
    </row>
    <row r="19197" spans="1:8" ht="15" x14ac:dyDescent="0.2">
      <c r="A19197" s="733">
        <v>45409</v>
      </c>
      <c r="B19197" s="62" t="s">
        <v>12597</v>
      </c>
      <c r="C19197" s="62" t="s">
        <v>5740</v>
      </c>
      <c r="D19197" s="107" t="s">
        <v>369</v>
      </c>
      <c r="E19197" s="57">
        <v>3000</v>
      </c>
      <c r="F19197" s="57"/>
      <c r="G19197" s="125">
        <f t="shared" si="305"/>
        <v>-3000</v>
      </c>
      <c r="H19197" s="704" t="s">
        <v>12802</v>
      </c>
    </row>
    <row r="19198" spans="1:8" ht="15" x14ac:dyDescent="0.2">
      <c r="A19198" s="733">
        <v>45409</v>
      </c>
      <c r="B19198" s="40" t="s">
        <v>103</v>
      </c>
      <c r="C19198" s="62" t="s">
        <v>103</v>
      </c>
      <c r="D19198" s="107" t="s">
        <v>10208</v>
      </c>
      <c r="E19198" s="57">
        <v>3000</v>
      </c>
      <c r="F19198" s="57"/>
      <c r="G19198" s="125">
        <f t="shared" si="305"/>
        <v>-3000</v>
      </c>
      <c r="H19198" s="704" t="s">
        <v>12802</v>
      </c>
    </row>
    <row r="19199" spans="1:8" ht="15" x14ac:dyDescent="0.2">
      <c r="A19199" s="733">
        <v>45409</v>
      </c>
      <c r="B19199" s="40" t="s">
        <v>11717</v>
      </c>
      <c r="C19199" s="62" t="s">
        <v>1494</v>
      </c>
      <c r="D19199" s="107" t="s">
        <v>12923</v>
      </c>
      <c r="E19199" s="57">
        <v>4320</v>
      </c>
      <c r="F19199" s="57"/>
      <c r="G19199" s="125">
        <f t="shared" ref="G19199:G19261" si="306">F19199-E19199</f>
        <v>-4320</v>
      </c>
      <c r="H19199" s="704" t="s">
        <v>12802</v>
      </c>
    </row>
    <row r="19200" spans="1:8" ht="15" x14ac:dyDescent="0.2">
      <c r="A19200" s="733">
        <v>45409</v>
      </c>
      <c r="B19200" s="62" t="s">
        <v>13295</v>
      </c>
      <c r="C19200" s="62" t="s">
        <v>5740</v>
      </c>
      <c r="D19200" s="107" t="s">
        <v>369</v>
      </c>
      <c r="E19200" s="57">
        <v>1000</v>
      </c>
      <c r="F19200" s="57"/>
      <c r="G19200" s="125">
        <f t="shared" si="306"/>
        <v>-1000</v>
      </c>
      <c r="H19200" s="704" t="s">
        <v>12802</v>
      </c>
    </row>
    <row r="19201" spans="1:8" ht="15" x14ac:dyDescent="0.2">
      <c r="A19201" s="733">
        <v>45409</v>
      </c>
      <c r="B19201" s="40" t="s">
        <v>11874</v>
      </c>
      <c r="C19201" s="62" t="s">
        <v>10981</v>
      </c>
      <c r="D19201" s="107" t="s">
        <v>4308</v>
      </c>
      <c r="E19201" s="57">
        <v>3470</v>
      </c>
      <c r="F19201" s="57"/>
      <c r="G19201" s="125">
        <f t="shared" si="306"/>
        <v>-3470</v>
      </c>
      <c r="H19201" s="704" t="s">
        <v>12802</v>
      </c>
    </row>
    <row r="19202" spans="1:8" ht="15" x14ac:dyDescent="0.2">
      <c r="A19202" s="733">
        <v>45409</v>
      </c>
      <c r="B19202" s="40" t="s">
        <v>11874</v>
      </c>
      <c r="C19202" s="62" t="s">
        <v>391</v>
      </c>
      <c r="D19202" s="107" t="s">
        <v>12925</v>
      </c>
      <c r="E19202" s="57">
        <v>4500</v>
      </c>
      <c r="F19202" s="57"/>
      <c r="G19202" s="125">
        <f t="shared" si="306"/>
        <v>-4500</v>
      </c>
      <c r="H19202" s="704" t="s">
        <v>12802</v>
      </c>
    </row>
    <row r="19203" spans="1:8" ht="15" x14ac:dyDescent="0.2">
      <c r="A19203" s="733">
        <v>45409</v>
      </c>
      <c r="B19203" s="40" t="s">
        <v>11717</v>
      </c>
      <c r="C19203" s="62" t="s">
        <v>12928</v>
      </c>
      <c r="D19203" s="107" t="s">
        <v>12926</v>
      </c>
      <c r="E19203" s="57">
        <v>500000</v>
      </c>
      <c r="F19203" s="57"/>
      <c r="G19203" s="125">
        <f t="shared" si="306"/>
        <v>-500000</v>
      </c>
      <c r="H19203" s="704" t="s">
        <v>12802</v>
      </c>
    </row>
    <row r="19204" spans="1:8" ht="15" x14ac:dyDescent="0.2">
      <c r="A19204" s="733">
        <v>45409</v>
      </c>
      <c r="B19204" s="40" t="s">
        <v>11717</v>
      </c>
      <c r="C19204" s="62" t="s">
        <v>12928</v>
      </c>
      <c r="D19204" s="107" t="s">
        <v>12927</v>
      </c>
      <c r="E19204" s="57">
        <v>500000</v>
      </c>
      <c r="F19204" s="57"/>
      <c r="G19204" s="125">
        <f t="shared" si="306"/>
        <v>-500000</v>
      </c>
      <c r="H19204" s="704" t="s">
        <v>12802</v>
      </c>
    </row>
    <row r="19205" spans="1:8" ht="15" x14ac:dyDescent="0.2">
      <c r="A19205" s="733">
        <v>45411</v>
      </c>
      <c r="B19205" s="40" t="s">
        <v>11081</v>
      </c>
      <c r="C19205" s="62" t="s">
        <v>5740</v>
      </c>
      <c r="D19205" s="107" t="s">
        <v>369</v>
      </c>
      <c r="E19205" s="57">
        <v>250</v>
      </c>
      <c r="F19205" s="57"/>
      <c r="G19205" s="125">
        <f t="shared" si="306"/>
        <v>-250</v>
      </c>
      <c r="H19205" s="704" t="s">
        <v>12802</v>
      </c>
    </row>
    <row r="19206" spans="1:8" ht="15" x14ac:dyDescent="0.2">
      <c r="A19206" s="733">
        <v>45411</v>
      </c>
      <c r="B19206" s="40" t="s">
        <v>103</v>
      </c>
      <c r="C19206" s="62" t="s">
        <v>103</v>
      </c>
      <c r="D19206" s="107" t="s">
        <v>10208</v>
      </c>
      <c r="E19206" s="57">
        <v>1500</v>
      </c>
      <c r="F19206" s="57"/>
      <c r="G19206" s="125">
        <f t="shared" si="306"/>
        <v>-1500</v>
      </c>
      <c r="H19206" s="704" t="s">
        <v>12802</v>
      </c>
    </row>
    <row r="19207" spans="1:8" ht="15" x14ac:dyDescent="0.2">
      <c r="A19207" s="733">
        <v>45411</v>
      </c>
      <c r="B19207" s="40" t="s">
        <v>11874</v>
      </c>
      <c r="C19207" s="62" t="s">
        <v>5740</v>
      </c>
      <c r="D19207" s="107" t="s">
        <v>369</v>
      </c>
      <c r="E19207" s="57">
        <v>700</v>
      </c>
      <c r="F19207" s="57"/>
      <c r="G19207" s="125">
        <f t="shared" si="306"/>
        <v>-700</v>
      </c>
      <c r="H19207" s="704" t="s">
        <v>12802</v>
      </c>
    </row>
    <row r="19208" spans="1:8" ht="15" x14ac:dyDescent="0.2">
      <c r="A19208" s="733">
        <v>45411</v>
      </c>
      <c r="B19208" s="40" t="s">
        <v>103</v>
      </c>
      <c r="C19208" s="62" t="s">
        <v>8148</v>
      </c>
      <c r="D19208" s="107" t="s">
        <v>6336</v>
      </c>
      <c r="E19208" s="57">
        <v>18585</v>
      </c>
      <c r="F19208" s="57"/>
      <c r="G19208" s="125">
        <f t="shared" si="306"/>
        <v>-18585</v>
      </c>
      <c r="H19208" s="704" t="s">
        <v>12802</v>
      </c>
    </row>
    <row r="19209" spans="1:8" ht="15" x14ac:dyDescent="0.2">
      <c r="A19209" s="733">
        <v>45411</v>
      </c>
      <c r="B19209" s="40" t="s">
        <v>25</v>
      </c>
      <c r="C19209" s="62" t="s">
        <v>8148</v>
      </c>
      <c r="D19209" s="107" t="s">
        <v>6336</v>
      </c>
      <c r="E19209" s="57">
        <v>49024</v>
      </c>
      <c r="F19209" s="57"/>
      <c r="G19209" s="125">
        <f t="shared" si="306"/>
        <v>-49024</v>
      </c>
      <c r="H19209" s="704" t="s">
        <v>12802</v>
      </c>
    </row>
    <row r="19210" spans="1:8" ht="15" x14ac:dyDescent="0.2">
      <c r="A19210" s="733">
        <v>45411</v>
      </c>
      <c r="B19210" s="62" t="s">
        <v>12597</v>
      </c>
      <c r="C19210" s="62" t="s">
        <v>5740</v>
      </c>
      <c r="D19210" s="107" t="s">
        <v>369</v>
      </c>
      <c r="E19210" s="57">
        <v>2000</v>
      </c>
      <c r="F19210" s="57"/>
      <c r="G19210" s="125">
        <f t="shared" si="306"/>
        <v>-2000</v>
      </c>
      <c r="H19210" s="704" t="s">
        <v>12802</v>
      </c>
    </row>
    <row r="19211" spans="1:8" ht="15" x14ac:dyDescent="0.2">
      <c r="A19211" s="733">
        <v>45411</v>
      </c>
      <c r="B19211" s="40" t="s">
        <v>103</v>
      </c>
      <c r="C19211" s="62" t="s">
        <v>103</v>
      </c>
      <c r="D19211" s="107" t="s">
        <v>12929</v>
      </c>
      <c r="E19211" s="57">
        <v>5000</v>
      </c>
      <c r="F19211" s="57"/>
      <c r="G19211" s="125">
        <f t="shared" si="306"/>
        <v>-5000</v>
      </c>
      <c r="H19211" s="704" t="s">
        <v>12802</v>
      </c>
    </row>
    <row r="19212" spans="1:8" ht="15" x14ac:dyDescent="0.2">
      <c r="A19212" s="733">
        <v>45411</v>
      </c>
      <c r="B19212" s="40" t="s">
        <v>103</v>
      </c>
      <c r="C19212" s="62" t="s">
        <v>103</v>
      </c>
      <c r="D19212" s="107" t="s">
        <v>12930</v>
      </c>
      <c r="E19212" s="57">
        <v>850</v>
      </c>
      <c r="F19212" s="57"/>
      <c r="G19212" s="125">
        <f t="shared" si="306"/>
        <v>-850</v>
      </c>
      <c r="H19212" s="704" t="s">
        <v>12802</v>
      </c>
    </row>
    <row r="19213" spans="1:8" ht="15" x14ac:dyDescent="0.2">
      <c r="A19213" s="733">
        <v>45411</v>
      </c>
      <c r="B19213" s="40" t="s">
        <v>11077</v>
      </c>
      <c r="C19213" s="62" t="s">
        <v>10981</v>
      </c>
      <c r="D19213" s="107" t="s">
        <v>9914</v>
      </c>
      <c r="E19213" s="57">
        <v>16200</v>
      </c>
      <c r="F19213" s="57"/>
      <c r="G19213" s="125">
        <f t="shared" si="306"/>
        <v>-16200</v>
      </c>
      <c r="H19213" s="704" t="s">
        <v>12802</v>
      </c>
    </row>
    <row r="19214" spans="1:8" ht="15" x14ac:dyDescent="0.2">
      <c r="A19214" s="733">
        <v>45412</v>
      </c>
      <c r="B19214" s="40" t="s">
        <v>103</v>
      </c>
      <c r="C19214" s="62" t="s">
        <v>391</v>
      </c>
      <c r="D19214" s="107" t="s">
        <v>1290</v>
      </c>
      <c r="E19214" s="57">
        <v>400</v>
      </c>
      <c r="F19214" s="57"/>
      <c r="G19214" s="125">
        <f t="shared" si="306"/>
        <v>-400</v>
      </c>
      <c r="H19214" s="704" t="s">
        <v>12802</v>
      </c>
    </row>
    <row r="19215" spans="1:8" ht="15" x14ac:dyDescent="0.2">
      <c r="A19215" s="733">
        <v>45412</v>
      </c>
      <c r="B19215" s="40" t="s">
        <v>8556</v>
      </c>
      <c r="C19215" s="62" t="s">
        <v>11952</v>
      </c>
      <c r="D19215" s="107" t="s">
        <v>1156</v>
      </c>
      <c r="E19215" s="57">
        <v>5000</v>
      </c>
      <c r="F19215" s="57"/>
      <c r="G19215" s="125">
        <f t="shared" si="306"/>
        <v>-5000</v>
      </c>
      <c r="H19215" s="704" t="s">
        <v>12802</v>
      </c>
    </row>
    <row r="19216" spans="1:8" ht="15" x14ac:dyDescent="0.2">
      <c r="A19216" s="733">
        <v>45412</v>
      </c>
      <c r="B19216" s="40" t="s">
        <v>103</v>
      </c>
      <c r="C19216" s="62" t="s">
        <v>103</v>
      </c>
      <c r="D19216" s="107" t="s">
        <v>10208</v>
      </c>
      <c r="E19216" s="57">
        <v>4000</v>
      </c>
      <c r="F19216" s="57"/>
      <c r="G19216" s="125">
        <f t="shared" si="306"/>
        <v>-4000</v>
      </c>
      <c r="H19216" s="704" t="s">
        <v>12802</v>
      </c>
    </row>
    <row r="19217" spans="1:8" ht="15" x14ac:dyDescent="0.2">
      <c r="A19217" s="733">
        <v>45412</v>
      </c>
      <c r="B19217" s="40" t="s">
        <v>11717</v>
      </c>
      <c r="C19217" s="62" t="s">
        <v>5740</v>
      </c>
      <c r="D19217" s="107" t="s">
        <v>369</v>
      </c>
      <c r="E19217" s="57">
        <v>1600</v>
      </c>
      <c r="F19217" s="57"/>
      <c r="G19217" s="125">
        <f t="shared" si="306"/>
        <v>-1600</v>
      </c>
      <c r="H19217" s="704" t="s">
        <v>12802</v>
      </c>
    </row>
    <row r="19218" spans="1:8" ht="15" x14ac:dyDescent="0.2">
      <c r="A19218" s="733">
        <v>45412</v>
      </c>
      <c r="B19218" s="40" t="s">
        <v>12505</v>
      </c>
      <c r="C19218" s="62" t="s">
        <v>10981</v>
      </c>
      <c r="D19218" s="107" t="s">
        <v>5135</v>
      </c>
      <c r="E19218" s="57">
        <v>56283</v>
      </c>
      <c r="F19218" s="57"/>
      <c r="G19218" s="125">
        <f t="shared" si="306"/>
        <v>-56283</v>
      </c>
      <c r="H19218" s="704" t="s">
        <v>12802</v>
      </c>
    </row>
    <row r="19219" spans="1:8" ht="15" x14ac:dyDescent="0.2">
      <c r="A19219" s="733">
        <v>45412</v>
      </c>
      <c r="B19219" s="40" t="s">
        <v>6503</v>
      </c>
      <c r="C19219" s="669" t="s">
        <v>10981</v>
      </c>
      <c r="D19219" s="911" t="s">
        <v>12931</v>
      </c>
      <c r="E19219" s="584">
        <v>9075</v>
      </c>
      <c r="F19219" s="57"/>
      <c r="G19219" s="125">
        <f t="shared" si="306"/>
        <v>-9075</v>
      </c>
      <c r="H19219" s="704" t="s">
        <v>12802</v>
      </c>
    </row>
    <row r="19220" spans="1:8" ht="15" x14ac:dyDescent="0.2">
      <c r="A19220" s="733">
        <v>45412</v>
      </c>
      <c r="B19220" s="40" t="s">
        <v>10176</v>
      </c>
      <c r="C19220" s="669" t="s">
        <v>10981</v>
      </c>
      <c r="D19220" s="911" t="s">
        <v>12931</v>
      </c>
      <c r="E19220" s="584">
        <v>3750</v>
      </c>
      <c r="F19220" s="57"/>
      <c r="G19220" s="125">
        <f t="shared" si="306"/>
        <v>-3750</v>
      </c>
      <c r="H19220" s="704" t="s">
        <v>12802</v>
      </c>
    </row>
    <row r="19221" spans="1:8" ht="15" x14ac:dyDescent="0.2">
      <c r="A19221" s="733">
        <v>45412</v>
      </c>
      <c r="B19221" s="40" t="s">
        <v>12505</v>
      </c>
      <c r="C19221" s="669" t="s">
        <v>10981</v>
      </c>
      <c r="D19221" s="911" t="s">
        <v>12931</v>
      </c>
      <c r="E19221" s="584">
        <v>56055</v>
      </c>
      <c r="F19221" s="57"/>
      <c r="G19221" s="125">
        <f t="shared" si="306"/>
        <v>-56055</v>
      </c>
      <c r="H19221" s="704" t="s">
        <v>12802</v>
      </c>
    </row>
    <row r="19222" spans="1:8" ht="15" x14ac:dyDescent="0.2">
      <c r="A19222" s="733">
        <v>45412</v>
      </c>
      <c r="B19222" s="40" t="s">
        <v>12346</v>
      </c>
      <c r="C19222" s="62" t="s">
        <v>10981</v>
      </c>
      <c r="D19222" s="107" t="s">
        <v>5135</v>
      </c>
      <c r="E19222" s="57">
        <v>31160</v>
      </c>
      <c r="F19222" s="57"/>
      <c r="G19222" s="125">
        <f t="shared" si="306"/>
        <v>-31160</v>
      </c>
      <c r="H19222" s="704" t="s">
        <v>12802</v>
      </c>
    </row>
    <row r="19223" spans="1:8" ht="15" x14ac:dyDescent="0.2">
      <c r="A19223" s="733">
        <v>45412</v>
      </c>
      <c r="B19223" s="40" t="s">
        <v>25</v>
      </c>
      <c r="C19223" s="62" t="s">
        <v>391</v>
      </c>
      <c r="D19223" s="107" t="s">
        <v>12932</v>
      </c>
      <c r="E19223" s="57">
        <v>59160</v>
      </c>
      <c r="F19223" s="57"/>
      <c r="G19223" s="125">
        <f t="shared" si="306"/>
        <v>-59160</v>
      </c>
      <c r="H19223" s="704" t="s">
        <v>12802</v>
      </c>
    </row>
    <row r="19224" spans="1:8" ht="15" x14ac:dyDescent="0.2">
      <c r="A19224" s="733">
        <v>45412</v>
      </c>
      <c r="B19224" s="40" t="s">
        <v>12684</v>
      </c>
      <c r="C19224" s="62" t="s">
        <v>12933</v>
      </c>
      <c r="D19224" s="107" t="s">
        <v>12934</v>
      </c>
      <c r="E19224" s="57">
        <v>1000000</v>
      </c>
      <c r="F19224" s="57"/>
      <c r="G19224" s="125">
        <f t="shared" si="306"/>
        <v>-1000000</v>
      </c>
      <c r="H19224" s="704" t="s">
        <v>12802</v>
      </c>
    </row>
    <row r="19225" spans="1:8" ht="15" x14ac:dyDescent="0.2">
      <c r="A19225" s="733">
        <v>45412</v>
      </c>
      <c r="B19225" s="40" t="s">
        <v>8556</v>
      </c>
      <c r="C19225" s="62" t="s">
        <v>378</v>
      </c>
      <c r="D19225" s="107" t="s">
        <v>12435</v>
      </c>
      <c r="E19225" s="57">
        <v>300000</v>
      </c>
      <c r="F19225" s="57"/>
      <c r="G19225" s="125">
        <f t="shared" si="306"/>
        <v>-300000</v>
      </c>
      <c r="H19225" s="704" t="s">
        <v>12802</v>
      </c>
    </row>
    <row r="19226" spans="1:8" ht="15" x14ac:dyDescent="0.2">
      <c r="A19226" s="733">
        <v>45412</v>
      </c>
      <c r="B19226" s="40" t="s">
        <v>12505</v>
      </c>
      <c r="C19226" s="62" t="s">
        <v>11704</v>
      </c>
      <c r="D19226" s="107" t="s">
        <v>12435</v>
      </c>
      <c r="E19226" s="57">
        <v>26000</v>
      </c>
      <c r="F19226" s="57"/>
      <c r="G19226" s="125">
        <f t="shared" si="306"/>
        <v>-26000</v>
      </c>
      <c r="H19226" s="704" t="s">
        <v>12802</v>
      </c>
    </row>
    <row r="19227" spans="1:8" ht="15" x14ac:dyDescent="0.2">
      <c r="A19227" s="733">
        <v>45412</v>
      </c>
      <c r="B19227" s="40" t="s">
        <v>3945</v>
      </c>
      <c r="C19227" s="62" t="s">
        <v>12936</v>
      </c>
      <c r="D19227" s="107" t="s">
        <v>12935</v>
      </c>
      <c r="E19227" s="57">
        <v>100000</v>
      </c>
      <c r="F19227" s="57"/>
      <c r="G19227" s="125">
        <f t="shared" si="306"/>
        <v>-100000</v>
      </c>
      <c r="H19227" s="704" t="s">
        <v>12802</v>
      </c>
    </row>
    <row r="19228" spans="1:8" ht="15" x14ac:dyDescent="0.2">
      <c r="A19228" s="732">
        <v>45385</v>
      </c>
      <c r="B19228" s="173" t="s">
        <v>11077</v>
      </c>
      <c r="C19228" s="173" t="s">
        <v>12540</v>
      </c>
      <c r="D19228" s="227" t="s">
        <v>12826</v>
      </c>
      <c r="E19228" s="235">
        <v>1173000</v>
      </c>
      <c r="F19228" s="235"/>
      <c r="G19228" s="235">
        <f t="shared" si="306"/>
        <v>-1173000</v>
      </c>
      <c r="H19228" s="708" t="s">
        <v>12802</v>
      </c>
    </row>
    <row r="19229" spans="1:8" ht="15" x14ac:dyDescent="0.2">
      <c r="A19229" s="732">
        <v>45407</v>
      </c>
      <c r="B19229" s="173" t="s">
        <v>37</v>
      </c>
      <c r="C19229" s="550" t="s">
        <v>3002</v>
      </c>
      <c r="D19229" s="739" t="s">
        <v>12900</v>
      </c>
      <c r="E19229" s="551">
        <v>20528</v>
      </c>
      <c r="F19229" s="235"/>
      <c r="G19229" s="235">
        <f t="shared" si="306"/>
        <v>-20528</v>
      </c>
      <c r="H19229" s="708" t="s">
        <v>12802</v>
      </c>
    </row>
    <row r="19230" spans="1:8" ht="15" x14ac:dyDescent="0.2">
      <c r="A19230" s="732">
        <v>45407</v>
      </c>
      <c r="B19230" s="173" t="s">
        <v>3944</v>
      </c>
      <c r="C19230" s="550" t="s">
        <v>3002</v>
      </c>
      <c r="D19230" s="739" t="s">
        <v>12900</v>
      </c>
      <c r="E19230" s="551">
        <v>35367</v>
      </c>
      <c r="F19230" s="235"/>
      <c r="G19230" s="235">
        <f t="shared" si="306"/>
        <v>-35367</v>
      </c>
      <c r="H19230" s="708" t="s">
        <v>12802</v>
      </c>
    </row>
    <row r="19231" spans="1:8" ht="15" x14ac:dyDescent="0.2">
      <c r="A19231" s="732">
        <v>45407</v>
      </c>
      <c r="B19231" s="173" t="s">
        <v>3945</v>
      </c>
      <c r="C19231" s="550" t="s">
        <v>3002</v>
      </c>
      <c r="D19231" s="739" t="s">
        <v>12900</v>
      </c>
      <c r="E19231" s="551">
        <v>32760</v>
      </c>
      <c r="F19231" s="235"/>
      <c r="G19231" s="235">
        <f t="shared" si="306"/>
        <v>-32760</v>
      </c>
      <c r="H19231" s="708" t="s">
        <v>12802</v>
      </c>
    </row>
    <row r="19232" spans="1:8" ht="15" x14ac:dyDescent="0.2">
      <c r="A19232" s="732">
        <v>45407</v>
      </c>
      <c r="B19232" s="173" t="s">
        <v>12505</v>
      </c>
      <c r="C19232" s="550" t="s">
        <v>3002</v>
      </c>
      <c r="D19232" s="739" t="s">
        <v>12900</v>
      </c>
      <c r="E19232" s="551">
        <v>107920</v>
      </c>
      <c r="F19232" s="235"/>
      <c r="G19232" s="235">
        <f t="shared" si="306"/>
        <v>-107920</v>
      </c>
      <c r="H19232" s="708" t="s">
        <v>12802</v>
      </c>
    </row>
    <row r="19233" spans="1:8" ht="24" x14ac:dyDescent="0.2">
      <c r="A19233" s="732">
        <v>45407</v>
      </c>
      <c r="B19233" s="173" t="s">
        <v>11717</v>
      </c>
      <c r="C19233" s="550" t="s">
        <v>3002</v>
      </c>
      <c r="D19233" s="739" t="s">
        <v>12901</v>
      </c>
      <c r="E19233" s="551">
        <v>100356</v>
      </c>
      <c r="F19233" s="235"/>
      <c r="G19233" s="235">
        <f t="shared" si="306"/>
        <v>-100356</v>
      </c>
      <c r="H19233" s="708" t="s">
        <v>12802</v>
      </c>
    </row>
    <row r="19234" spans="1:8" ht="24" x14ac:dyDescent="0.2">
      <c r="A19234" s="732">
        <v>45408</v>
      </c>
      <c r="B19234" s="173" t="s">
        <v>12607</v>
      </c>
      <c r="C19234" s="173" t="s">
        <v>12897</v>
      </c>
      <c r="D19234" s="227" t="s">
        <v>12898</v>
      </c>
      <c r="E19234" s="235">
        <v>179360</v>
      </c>
      <c r="F19234" s="235"/>
      <c r="G19234" s="235">
        <f t="shared" si="306"/>
        <v>-179360</v>
      </c>
      <c r="H19234" s="708" t="s">
        <v>12802</v>
      </c>
    </row>
    <row r="19235" spans="1:8" ht="24" x14ac:dyDescent="0.2">
      <c r="A19235" s="732">
        <v>45408</v>
      </c>
      <c r="B19235" s="173" t="s">
        <v>8041</v>
      </c>
      <c r="C19235" s="173" t="s">
        <v>10967</v>
      </c>
      <c r="D19235" s="227" t="s">
        <v>12899</v>
      </c>
      <c r="E19235" s="235">
        <v>215940</v>
      </c>
      <c r="F19235" s="235"/>
      <c r="G19235" s="235">
        <f t="shared" si="306"/>
        <v>-215940</v>
      </c>
      <c r="H19235" s="708" t="s">
        <v>12802</v>
      </c>
    </row>
    <row r="19236" spans="1:8" ht="15" x14ac:dyDescent="0.2">
      <c r="A19236" s="729">
        <v>45384</v>
      </c>
      <c r="B19236" s="90" t="s">
        <v>6503</v>
      </c>
      <c r="C19236" s="93" t="s">
        <v>558</v>
      </c>
      <c r="D19236" s="799" t="s">
        <v>12792</v>
      </c>
      <c r="E19236" s="91"/>
      <c r="F19236" s="91">
        <v>1000000</v>
      </c>
      <c r="G19236" s="91">
        <f t="shared" si="306"/>
        <v>1000000</v>
      </c>
      <c r="H19236" s="701" t="s">
        <v>12802</v>
      </c>
    </row>
    <row r="19237" spans="1:8" ht="15" x14ac:dyDescent="0.2">
      <c r="A19237" s="729">
        <v>45384</v>
      </c>
      <c r="B19237" s="90" t="s">
        <v>6503</v>
      </c>
      <c r="C19237" s="93" t="s">
        <v>558</v>
      </c>
      <c r="D19237" s="799" t="s">
        <v>12792</v>
      </c>
      <c r="E19237" s="91"/>
      <c r="F19237" s="91">
        <v>1000000</v>
      </c>
      <c r="G19237" s="91">
        <f t="shared" si="306"/>
        <v>1000000</v>
      </c>
      <c r="H19237" s="701" t="s">
        <v>12802</v>
      </c>
    </row>
    <row r="19238" spans="1:8" ht="15" x14ac:dyDescent="0.2">
      <c r="A19238" s="729">
        <v>45385</v>
      </c>
      <c r="B19238" s="90" t="s">
        <v>11874</v>
      </c>
      <c r="C19238" s="93" t="s">
        <v>558</v>
      </c>
      <c r="D19238" s="799" t="s">
        <v>12810</v>
      </c>
      <c r="E19238" s="91"/>
      <c r="F19238" s="91">
        <v>1310000</v>
      </c>
      <c r="G19238" s="91">
        <f t="shared" si="306"/>
        <v>1310000</v>
      </c>
      <c r="H19238" s="701" t="s">
        <v>12802</v>
      </c>
    </row>
    <row r="19239" spans="1:8" ht="15" x14ac:dyDescent="0.2">
      <c r="A19239" s="729">
        <v>45385</v>
      </c>
      <c r="B19239" s="90" t="s">
        <v>11874</v>
      </c>
      <c r="C19239" s="93" t="s">
        <v>558</v>
      </c>
      <c r="D19239" s="896" t="s">
        <v>13021</v>
      </c>
      <c r="E19239" s="642">
        <v>13100</v>
      </c>
      <c r="F19239" s="91"/>
      <c r="G19239" s="91">
        <f t="shared" si="306"/>
        <v>-13100</v>
      </c>
      <c r="H19239" s="701" t="s">
        <v>12802</v>
      </c>
    </row>
    <row r="19240" spans="1:8" ht="15" x14ac:dyDescent="0.2">
      <c r="A19240" s="729">
        <v>45385</v>
      </c>
      <c r="B19240" s="90" t="s">
        <v>11874</v>
      </c>
      <c r="C19240" s="93" t="s">
        <v>558</v>
      </c>
      <c r="D19240" s="799" t="s">
        <v>12811</v>
      </c>
      <c r="E19240" s="91"/>
      <c r="F19240" s="91">
        <v>1173000</v>
      </c>
      <c r="G19240" s="91">
        <f t="shared" si="306"/>
        <v>1173000</v>
      </c>
      <c r="H19240" s="701" t="s">
        <v>12802</v>
      </c>
    </row>
    <row r="19241" spans="1:8" ht="15" x14ac:dyDescent="0.2">
      <c r="A19241" s="729">
        <v>45385</v>
      </c>
      <c r="B19241" s="90" t="s">
        <v>13543</v>
      </c>
      <c r="C19241" s="93" t="s">
        <v>558</v>
      </c>
      <c r="D19241" s="799" t="s">
        <v>12810</v>
      </c>
      <c r="E19241" s="91"/>
      <c r="F19241" s="91">
        <v>500000</v>
      </c>
      <c r="G19241" s="91">
        <f t="shared" si="306"/>
        <v>500000</v>
      </c>
      <c r="H19241" s="701" t="s">
        <v>12802</v>
      </c>
    </row>
    <row r="19242" spans="1:8" ht="15" x14ac:dyDescent="0.2">
      <c r="A19242" s="729">
        <v>45385</v>
      </c>
      <c r="B19242" s="90" t="s">
        <v>13543</v>
      </c>
      <c r="C19242" s="93" t="s">
        <v>558</v>
      </c>
      <c r="D19242" s="896" t="s">
        <v>13021</v>
      </c>
      <c r="E19242" s="642">
        <v>5000</v>
      </c>
      <c r="F19242" s="91"/>
      <c r="G19242" s="91">
        <f t="shared" si="306"/>
        <v>-5000</v>
      </c>
      <c r="H19242" s="701" t="s">
        <v>12802</v>
      </c>
    </row>
    <row r="19243" spans="1:8" ht="15" x14ac:dyDescent="0.2">
      <c r="A19243" s="729">
        <v>45385</v>
      </c>
      <c r="B19243" s="90" t="s">
        <v>9353</v>
      </c>
      <c r="C19243" s="93" t="s">
        <v>558</v>
      </c>
      <c r="D19243" s="799" t="s">
        <v>12833</v>
      </c>
      <c r="E19243" s="91"/>
      <c r="F19243" s="91">
        <v>999000</v>
      </c>
      <c r="G19243" s="91">
        <f t="shared" si="306"/>
        <v>999000</v>
      </c>
      <c r="H19243" s="701" t="s">
        <v>12802</v>
      </c>
    </row>
    <row r="19244" spans="1:8" ht="15" x14ac:dyDescent="0.2">
      <c r="A19244" s="729">
        <v>45385</v>
      </c>
      <c r="B19244" s="90" t="s">
        <v>9353</v>
      </c>
      <c r="C19244" s="93" t="s">
        <v>558</v>
      </c>
      <c r="D19244" s="799" t="s">
        <v>12833</v>
      </c>
      <c r="E19244" s="91"/>
      <c r="F19244" s="91">
        <v>999000</v>
      </c>
      <c r="G19244" s="91">
        <f t="shared" si="306"/>
        <v>999000</v>
      </c>
      <c r="H19244" s="701" t="s">
        <v>12802</v>
      </c>
    </row>
    <row r="19245" spans="1:8" ht="15" x14ac:dyDescent="0.2">
      <c r="A19245" s="729">
        <v>45385</v>
      </c>
      <c r="B19245" s="90" t="s">
        <v>9353</v>
      </c>
      <c r="C19245" s="93" t="s">
        <v>558</v>
      </c>
      <c r="D19245" s="799" t="s">
        <v>12833</v>
      </c>
      <c r="E19245" s="91"/>
      <c r="F19245" s="91">
        <v>999000</v>
      </c>
      <c r="G19245" s="91">
        <f t="shared" si="306"/>
        <v>999000</v>
      </c>
      <c r="H19245" s="701" t="s">
        <v>12802</v>
      </c>
    </row>
    <row r="19246" spans="1:8" ht="15" x14ac:dyDescent="0.2">
      <c r="A19246" s="729">
        <v>45385</v>
      </c>
      <c r="B19246" s="90" t="s">
        <v>9353</v>
      </c>
      <c r="C19246" s="93" t="s">
        <v>558</v>
      </c>
      <c r="D19246" s="799" t="s">
        <v>12833</v>
      </c>
      <c r="E19246" s="91"/>
      <c r="F19246" s="91">
        <v>999000</v>
      </c>
      <c r="G19246" s="91">
        <f t="shared" si="306"/>
        <v>999000</v>
      </c>
      <c r="H19246" s="701" t="s">
        <v>12802</v>
      </c>
    </row>
    <row r="19247" spans="1:8" s="681" customFormat="1" ht="36" x14ac:dyDescent="0.25">
      <c r="A19247" s="729">
        <v>45386</v>
      </c>
      <c r="B19247" s="93" t="s">
        <v>11717</v>
      </c>
      <c r="C19247" s="93" t="s">
        <v>558</v>
      </c>
      <c r="D19247" s="896" t="s">
        <v>12876</v>
      </c>
      <c r="E19247" s="642">
        <v>28000</v>
      </c>
      <c r="F19247" s="175"/>
      <c r="G19247" s="175">
        <f t="shared" si="306"/>
        <v>-28000</v>
      </c>
      <c r="H19247" s="701" t="s">
        <v>12802</v>
      </c>
    </row>
    <row r="19248" spans="1:8" ht="15" x14ac:dyDescent="0.2">
      <c r="A19248" s="729">
        <v>45387</v>
      </c>
      <c r="B19248" s="90" t="s">
        <v>9353</v>
      </c>
      <c r="C19248" s="93" t="s">
        <v>558</v>
      </c>
      <c r="D19248" s="799" t="s">
        <v>12833</v>
      </c>
      <c r="E19248" s="91"/>
      <c r="F19248" s="91">
        <v>995000</v>
      </c>
      <c r="G19248" s="91">
        <f t="shared" si="306"/>
        <v>995000</v>
      </c>
      <c r="H19248" s="701" t="s">
        <v>12802</v>
      </c>
    </row>
    <row r="19249" spans="1:8" ht="15" x14ac:dyDescent="0.2">
      <c r="A19249" s="729">
        <v>45387</v>
      </c>
      <c r="B19249" s="90" t="s">
        <v>9353</v>
      </c>
      <c r="C19249" s="93" t="s">
        <v>558</v>
      </c>
      <c r="D19249" s="799" t="s">
        <v>12833</v>
      </c>
      <c r="E19249" s="91"/>
      <c r="F19249" s="91">
        <v>995000</v>
      </c>
      <c r="G19249" s="91">
        <f t="shared" si="306"/>
        <v>995000</v>
      </c>
      <c r="H19249" s="701" t="s">
        <v>12802</v>
      </c>
    </row>
    <row r="19250" spans="1:8" ht="15" x14ac:dyDescent="0.2">
      <c r="A19250" s="729">
        <v>45387</v>
      </c>
      <c r="B19250" s="90" t="s">
        <v>9353</v>
      </c>
      <c r="C19250" s="93" t="s">
        <v>558</v>
      </c>
      <c r="D19250" s="799" t="s">
        <v>12838</v>
      </c>
      <c r="E19250" s="91"/>
      <c r="F19250" s="91">
        <v>510000</v>
      </c>
      <c r="G19250" s="91">
        <f t="shared" si="306"/>
        <v>510000</v>
      </c>
      <c r="H19250" s="701" t="s">
        <v>12802</v>
      </c>
    </row>
    <row r="19251" spans="1:8" ht="15" x14ac:dyDescent="0.2">
      <c r="A19251" s="729">
        <v>45387</v>
      </c>
      <c r="B19251" s="93" t="s">
        <v>3945</v>
      </c>
      <c r="C19251" s="93" t="s">
        <v>558</v>
      </c>
      <c r="D19251" s="890" t="s">
        <v>12839</v>
      </c>
      <c r="E19251" s="175"/>
      <c r="F19251" s="175">
        <v>359992</v>
      </c>
      <c r="G19251" s="91">
        <f t="shared" si="306"/>
        <v>359992</v>
      </c>
      <c r="H19251" s="701" t="s">
        <v>12802</v>
      </c>
    </row>
    <row r="19252" spans="1:8" ht="24" x14ac:dyDescent="0.2">
      <c r="A19252" s="729">
        <v>45400</v>
      </c>
      <c r="B19252" s="93" t="s">
        <v>13295</v>
      </c>
      <c r="C19252" s="93" t="s">
        <v>558</v>
      </c>
      <c r="D19252" s="800" t="s">
        <v>12854</v>
      </c>
      <c r="E19252" s="175"/>
      <c r="F19252" s="175">
        <v>1200000</v>
      </c>
      <c r="G19252" s="175">
        <f t="shared" si="306"/>
        <v>1200000</v>
      </c>
      <c r="H19252" s="701" t="s">
        <v>12802</v>
      </c>
    </row>
    <row r="19253" spans="1:8" ht="24" x14ac:dyDescent="0.2">
      <c r="A19253" s="729">
        <v>45400</v>
      </c>
      <c r="B19253" s="93" t="s">
        <v>11081</v>
      </c>
      <c r="C19253" s="93" t="s">
        <v>558</v>
      </c>
      <c r="D19253" s="800" t="s">
        <v>12854</v>
      </c>
      <c r="E19253" s="175"/>
      <c r="F19253" s="175">
        <v>1500000</v>
      </c>
      <c r="G19253" s="175">
        <f t="shared" si="306"/>
        <v>1500000</v>
      </c>
      <c r="H19253" s="701" t="s">
        <v>12802</v>
      </c>
    </row>
    <row r="19254" spans="1:8" ht="15" x14ac:dyDescent="0.2">
      <c r="A19254" s="729">
        <v>45400</v>
      </c>
      <c r="B19254" s="93" t="s">
        <v>11081</v>
      </c>
      <c r="C19254" s="93" t="s">
        <v>558</v>
      </c>
      <c r="D19254" s="896" t="s">
        <v>13021</v>
      </c>
      <c r="E19254" s="642">
        <v>12000</v>
      </c>
      <c r="F19254" s="175"/>
      <c r="G19254" s="175">
        <f t="shared" si="306"/>
        <v>-12000</v>
      </c>
      <c r="H19254" s="701" t="s">
        <v>12802</v>
      </c>
    </row>
    <row r="19255" spans="1:8" ht="15" x14ac:dyDescent="0.2">
      <c r="A19255" s="729">
        <v>45400</v>
      </c>
      <c r="B19255" s="93" t="s">
        <v>11081</v>
      </c>
      <c r="C19255" s="93" t="s">
        <v>558</v>
      </c>
      <c r="D19255" s="896" t="s">
        <v>13021</v>
      </c>
      <c r="E19255" s="642">
        <v>15000</v>
      </c>
      <c r="F19255" s="175"/>
      <c r="G19255" s="175">
        <f t="shared" si="306"/>
        <v>-15000</v>
      </c>
      <c r="H19255" s="701" t="s">
        <v>12802</v>
      </c>
    </row>
    <row r="19256" spans="1:8" ht="15" x14ac:dyDescent="0.2">
      <c r="A19256" s="729">
        <v>45400</v>
      </c>
      <c r="B19256" s="93" t="s">
        <v>11433</v>
      </c>
      <c r="C19256" s="93" t="s">
        <v>558</v>
      </c>
      <c r="D19256" s="800" t="s">
        <v>12853</v>
      </c>
      <c r="E19256" s="175"/>
      <c r="F19256" s="91">
        <v>2098980</v>
      </c>
      <c r="G19256" s="91">
        <f t="shared" si="306"/>
        <v>2098980</v>
      </c>
      <c r="H19256" s="701" t="s">
        <v>12802</v>
      </c>
    </row>
    <row r="19257" spans="1:8" s="681" customFormat="1" ht="24" customHeight="1" x14ac:dyDescent="0.25">
      <c r="A19257" s="729">
        <v>45400</v>
      </c>
      <c r="B19257" s="93" t="s">
        <v>11874</v>
      </c>
      <c r="C19257" s="93" t="s">
        <v>558</v>
      </c>
      <c r="D19257" s="800" t="s">
        <v>12855</v>
      </c>
      <c r="E19257" s="175"/>
      <c r="F19257" s="175">
        <v>10000000</v>
      </c>
      <c r="G19257" s="175">
        <f t="shared" si="306"/>
        <v>10000000</v>
      </c>
      <c r="H19257" s="701" t="s">
        <v>12802</v>
      </c>
    </row>
    <row r="19258" spans="1:8" s="681" customFormat="1" ht="15" customHeight="1" x14ac:dyDescent="0.25">
      <c r="A19258" s="729">
        <v>45400</v>
      </c>
      <c r="B19258" s="93" t="s">
        <v>11874</v>
      </c>
      <c r="C19258" s="93" t="s">
        <v>558</v>
      </c>
      <c r="D19258" s="896" t="s">
        <v>13021</v>
      </c>
      <c r="E19258" s="642">
        <v>100000</v>
      </c>
      <c r="F19258" s="175"/>
      <c r="G19258" s="175">
        <f t="shared" si="306"/>
        <v>-100000</v>
      </c>
      <c r="H19258" s="701" t="s">
        <v>12802</v>
      </c>
    </row>
    <row r="19259" spans="1:8" ht="24" x14ac:dyDescent="0.2">
      <c r="A19259" s="729">
        <v>45404</v>
      </c>
      <c r="B19259" s="93" t="s">
        <v>10229</v>
      </c>
      <c r="C19259" s="93" t="s">
        <v>558</v>
      </c>
      <c r="D19259" s="800" t="s">
        <v>12894</v>
      </c>
      <c r="E19259" s="175"/>
      <c r="F19259" s="175">
        <v>200000</v>
      </c>
      <c r="G19259" s="175">
        <f t="shared" si="306"/>
        <v>200000</v>
      </c>
      <c r="H19259" s="701" t="s">
        <v>12802</v>
      </c>
    </row>
    <row r="19260" spans="1:8" ht="24" x14ac:dyDescent="0.2">
      <c r="A19260" s="729">
        <v>45406</v>
      </c>
      <c r="B19260" s="93" t="s">
        <v>10229</v>
      </c>
      <c r="C19260" s="93" t="s">
        <v>558</v>
      </c>
      <c r="D19260" s="800" t="s">
        <v>12894</v>
      </c>
      <c r="E19260" s="175"/>
      <c r="F19260" s="175">
        <v>400000</v>
      </c>
      <c r="G19260" s="175">
        <f t="shared" si="306"/>
        <v>400000</v>
      </c>
      <c r="H19260" s="701" t="s">
        <v>12802</v>
      </c>
    </row>
    <row r="19261" spans="1:8" ht="24" x14ac:dyDescent="0.2">
      <c r="A19261" s="729">
        <v>45406</v>
      </c>
      <c r="B19261" s="93" t="s">
        <v>10229</v>
      </c>
      <c r="C19261" s="93" t="s">
        <v>558</v>
      </c>
      <c r="D19261" s="800" t="s">
        <v>12894</v>
      </c>
      <c r="E19261" s="175"/>
      <c r="F19261" s="175">
        <v>800000</v>
      </c>
      <c r="G19261" s="175">
        <f t="shared" si="306"/>
        <v>800000</v>
      </c>
      <c r="H19261" s="701" t="s">
        <v>12802</v>
      </c>
    </row>
    <row r="19262" spans="1:8" ht="24" x14ac:dyDescent="0.2">
      <c r="A19262" s="729">
        <v>45406</v>
      </c>
      <c r="B19262" s="93" t="s">
        <v>10229</v>
      </c>
      <c r="C19262" s="93" t="s">
        <v>558</v>
      </c>
      <c r="D19262" s="800" t="s">
        <v>12894</v>
      </c>
      <c r="E19262" s="175"/>
      <c r="F19262" s="175">
        <v>463000</v>
      </c>
      <c r="G19262" s="175">
        <f t="shared" ref="G19262:G19327" si="307">F19262-E19262</f>
        <v>463000</v>
      </c>
      <c r="H19262" s="701" t="s">
        <v>12802</v>
      </c>
    </row>
    <row r="19263" spans="1:8" ht="24" x14ac:dyDescent="0.2">
      <c r="A19263" s="729">
        <v>45406</v>
      </c>
      <c r="B19263" s="93" t="s">
        <v>10229</v>
      </c>
      <c r="C19263" s="93" t="s">
        <v>558</v>
      </c>
      <c r="D19263" s="800" t="s">
        <v>12894</v>
      </c>
      <c r="E19263" s="175"/>
      <c r="F19263" s="175">
        <v>537000</v>
      </c>
      <c r="G19263" s="175">
        <f t="shared" si="307"/>
        <v>537000</v>
      </c>
      <c r="H19263" s="701" t="s">
        <v>12802</v>
      </c>
    </row>
    <row r="19264" spans="1:8" ht="24" x14ac:dyDescent="0.2">
      <c r="A19264" s="729">
        <v>45406</v>
      </c>
      <c r="B19264" s="93" t="s">
        <v>10229</v>
      </c>
      <c r="C19264" s="93" t="s">
        <v>558</v>
      </c>
      <c r="D19264" s="800" t="s">
        <v>12894</v>
      </c>
      <c r="E19264" s="175"/>
      <c r="F19264" s="175">
        <v>800000</v>
      </c>
      <c r="G19264" s="175">
        <f t="shared" si="307"/>
        <v>800000</v>
      </c>
      <c r="H19264" s="701" t="s">
        <v>12802</v>
      </c>
    </row>
    <row r="19265" spans="1:8" ht="24" x14ac:dyDescent="0.2">
      <c r="A19265" s="729">
        <v>45406</v>
      </c>
      <c r="B19265" s="93" t="s">
        <v>10229</v>
      </c>
      <c r="C19265" s="93" t="s">
        <v>558</v>
      </c>
      <c r="D19265" s="800" t="s">
        <v>12894</v>
      </c>
      <c r="E19265" s="175"/>
      <c r="F19265" s="175">
        <v>700000</v>
      </c>
      <c r="G19265" s="175">
        <f t="shared" si="307"/>
        <v>700000</v>
      </c>
      <c r="H19265" s="701" t="s">
        <v>12802</v>
      </c>
    </row>
    <row r="19266" spans="1:8" ht="24" x14ac:dyDescent="0.2">
      <c r="A19266" s="729">
        <v>45406</v>
      </c>
      <c r="B19266" s="93" t="s">
        <v>10229</v>
      </c>
      <c r="C19266" s="93" t="s">
        <v>558</v>
      </c>
      <c r="D19266" s="800" t="s">
        <v>12894</v>
      </c>
      <c r="E19266" s="175"/>
      <c r="F19266" s="175">
        <v>300000</v>
      </c>
      <c r="G19266" s="175">
        <f t="shared" si="307"/>
        <v>300000</v>
      </c>
      <c r="H19266" s="701" t="s">
        <v>12802</v>
      </c>
    </row>
    <row r="19267" spans="1:8" ht="15" x14ac:dyDescent="0.2">
      <c r="A19267" s="729">
        <v>45406</v>
      </c>
      <c r="B19267" s="93" t="s">
        <v>11077</v>
      </c>
      <c r="C19267" s="93" t="s">
        <v>558</v>
      </c>
      <c r="D19267" s="800" t="s">
        <v>12946</v>
      </c>
      <c r="E19267" s="175"/>
      <c r="F19267" s="175">
        <v>250000</v>
      </c>
      <c r="G19267" s="175">
        <f t="shared" si="307"/>
        <v>250000</v>
      </c>
      <c r="H19267" s="701" t="s">
        <v>12802</v>
      </c>
    </row>
    <row r="19268" spans="1:8" ht="15" x14ac:dyDescent="0.2">
      <c r="A19268" s="729">
        <v>45406</v>
      </c>
      <c r="B19268" s="93" t="s">
        <v>11077</v>
      </c>
      <c r="C19268" s="93" t="s">
        <v>558</v>
      </c>
      <c r="D19268" s="800" t="s">
        <v>12946</v>
      </c>
      <c r="E19268" s="175"/>
      <c r="F19268" s="175">
        <v>355000</v>
      </c>
      <c r="G19268" s="175">
        <f t="shared" si="307"/>
        <v>355000</v>
      </c>
      <c r="H19268" s="701" t="s">
        <v>12802</v>
      </c>
    </row>
    <row r="19269" spans="1:8" ht="15" x14ac:dyDescent="0.2">
      <c r="A19269" s="729">
        <v>45406</v>
      </c>
      <c r="B19269" s="93" t="s">
        <v>11077</v>
      </c>
      <c r="C19269" s="93" t="s">
        <v>558</v>
      </c>
      <c r="D19269" s="800" t="s">
        <v>12946</v>
      </c>
      <c r="E19269" s="175"/>
      <c r="F19269" s="175">
        <v>100000</v>
      </c>
      <c r="G19269" s="175">
        <f t="shared" si="307"/>
        <v>100000</v>
      </c>
      <c r="H19269" s="701" t="s">
        <v>12802</v>
      </c>
    </row>
    <row r="19270" spans="1:8" ht="15" x14ac:dyDescent="0.2">
      <c r="A19270" s="729">
        <v>45406</v>
      </c>
      <c r="B19270" s="93" t="s">
        <v>11077</v>
      </c>
      <c r="C19270" s="93" t="s">
        <v>558</v>
      </c>
      <c r="D19270" s="800" t="s">
        <v>12946</v>
      </c>
      <c r="E19270" s="175"/>
      <c r="F19270" s="175">
        <v>200000</v>
      </c>
      <c r="G19270" s="175">
        <f t="shared" si="307"/>
        <v>200000</v>
      </c>
      <c r="H19270" s="701" t="s">
        <v>12802</v>
      </c>
    </row>
    <row r="19271" spans="1:8" ht="15" x14ac:dyDescent="0.2">
      <c r="A19271" s="729">
        <v>45406</v>
      </c>
      <c r="B19271" s="93" t="s">
        <v>11077</v>
      </c>
      <c r="C19271" s="93" t="s">
        <v>558</v>
      </c>
      <c r="D19271" s="800" t="s">
        <v>12947</v>
      </c>
      <c r="E19271" s="175"/>
      <c r="F19271" s="175">
        <v>250000</v>
      </c>
      <c r="G19271" s="175">
        <f t="shared" si="307"/>
        <v>250000</v>
      </c>
      <c r="H19271" s="701" t="s">
        <v>12802</v>
      </c>
    </row>
    <row r="19272" spans="1:8" ht="15" x14ac:dyDescent="0.2">
      <c r="A19272" s="729">
        <v>45406</v>
      </c>
      <c r="B19272" s="93" t="s">
        <v>6503</v>
      </c>
      <c r="C19272" s="93" t="s">
        <v>558</v>
      </c>
      <c r="D19272" s="800" t="s">
        <v>12947</v>
      </c>
      <c r="E19272" s="175"/>
      <c r="F19272" s="175">
        <v>1000000</v>
      </c>
      <c r="G19272" s="175">
        <f t="shared" si="307"/>
        <v>1000000</v>
      </c>
      <c r="H19272" s="701" t="s">
        <v>12802</v>
      </c>
    </row>
    <row r="19273" spans="1:8" ht="15" x14ac:dyDescent="0.2">
      <c r="A19273" s="729">
        <v>45406</v>
      </c>
      <c r="B19273" s="93" t="s">
        <v>11077</v>
      </c>
      <c r="C19273" s="93" t="s">
        <v>558</v>
      </c>
      <c r="D19273" s="800" t="s">
        <v>12947</v>
      </c>
      <c r="E19273" s="175"/>
      <c r="F19273" s="175">
        <v>215000</v>
      </c>
      <c r="G19273" s="175">
        <f t="shared" si="307"/>
        <v>215000</v>
      </c>
      <c r="H19273" s="701" t="s">
        <v>12802</v>
      </c>
    </row>
    <row r="19274" spans="1:8" ht="15" x14ac:dyDescent="0.2">
      <c r="A19274" s="729">
        <v>45412</v>
      </c>
      <c r="B19274" s="93" t="s">
        <v>11077</v>
      </c>
      <c r="C19274" s="93" t="s">
        <v>558</v>
      </c>
      <c r="D19274" s="800" t="s">
        <v>12947</v>
      </c>
      <c r="E19274" s="175"/>
      <c r="F19274" s="175">
        <v>150000</v>
      </c>
      <c r="G19274" s="175">
        <f t="shared" si="307"/>
        <v>150000</v>
      </c>
      <c r="H19274" s="701" t="s">
        <v>12802</v>
      </c>
    </row>
    <row r="19275" spans="1:8" ht="15" x14ac:dyDescent="0.2">
      <c r="A19275" s="729">
        <v>45412</v>
      </c>
      <c r="B19275" s="93" t="s">
        <v>11077</v>
      </c>
      <c r="C19275" s="93" t="s">
        <v>558</v>
      </c>
      <c r="D19275" s="800" t="s">
        <v>12947</v>
      </c>
      <c r="E19275" s="175"/>
      <c r="F19275" s="175">
        <v>150000</v>
      </c>
      <c r="G19275" s="175">
        <f t="shared" si="307"/>
        <v>150000</v>
      </c>
      <c r="H19275" s="701" t="s">
        <v>12802</v>
      </c>
    </row>
    <row r="19276" spans="1:8" ht="15" x14ac:dyDescent="0.2">
      <c r="A19276" s="729">
        <v>45408</v>
      </c>
      <c r="B19276" s="90" t="s">
        <v>9353</v>
      </c>
      <c r="C19276" s="93" t="s">
        <v>558</v>
      </c>
      <c r="D19276" s="799" t="s">
        <v>12895</v>
      </c>
      <c r="E19276" s="91"/>
      <c r="F19276" s="91">
        <v>179360</v>
      </c>
      <c r="G19276" s="175">
        <f t="shared" si="307"/>
        <v>179360</v>
      </c>
      <c r="H19276" s="701" t="s">
        <v>12802</v>
      </c>
    </row>
    <row r="19277" spans="1:8" ht="15.75" customHeight="1" x14ac:dyDescent="0.2">
      <c r="A19277" s="729">
        <v>45408</v>
      </c>
      <c r="B19277" s="90" t="s">
        <v>9353</v>
      </c>
      <c r="C19277" s="93" t="s">
        <v>558</v>
      </c>
      <c r="D19277" s="799" t="s">
        <v>12896</v>
      </c>
      <c r="E19277" s="91"/>
      <c r="F19277" s="91">
        <v>215940</v>
      </c>
      <c r="G19277" s="175">
        <f t="shared" si="307"/>
        <v>215940</v>
      </c>
      <c r="H19277" s="701" t="s">
        <v>12802</v>
      </c>
    </row>
    <row r="19278" spans="1:8" ht="15" x14ac:dyDescent="0.2">
      <c r="A19278" s="729">
        <v>45411</v>
      </c>
      <c r="B19278" s="90" t="s">
        <v>11596</v>
      </c>
      <c r="C19278" s="93" t="s">
        <v>558</v>
      </c>
      <c r="D19278" s="799" t="s">
        <v>12902</v>
      </c>
      <c r="E19278" s="91"/>
      <c r="F19278" s="91">
        <v>8254400</v>
      </c>
      <c r="G19278" s="91">
        <f t="shared" si="307"/>
        <v>8254400</v>
      </c>
      <c r="H19278" s="701" t="s">
        <v>12802</v>
      </c>
    </row>
    <row r="19279" spans="1:8" ht="15" x14ac:dyDescent="0.2">
      <c r="A19279" s="729">
        <v>45411</v>
      </c>
      <c r="B19279" s="90" t="s">
        <v>11596</v>
      </c>
      <c r="C19279" s="93" t="s">
        <v>558</v>
      </c>
      <c r="D19279" s="896" t="s">
        <v>13021</v>
      </c>
      <c r="E19279" s="642">
        <v>82544</v>
      </c>
      <c r="F19279" s="91"/>
      <c r="G19279" s="91">
        <f t="shared" si="307"/>
        <v>-82544</v>
      </c>
      <c r="H19279" s="701" t="s">
        <v>12802</v>
      </c>
    </row>
    <row r="19280" spans="1:8" ht="15" x14ac:dyDescent="0.2">
      <c r="A19280" s="733">
        <v>45414</v>
      </c>
      <c r="B19280" s="62" t="s">
        <v>13295</v>
      </c>
      <c r="C19280" s="62" t="s">
        <v>6475</v>
      </c>
      <c r="D19280" s="107" t="s">
        <v>10718</v>
      </c>
      <c r="E19280" s="57">
        <v>70000</v>
      </c>
      <c r="F19280" s="57"/>
      <c r="G19280" s="125">
        <f t="shared" si="307"/>
        <v>-70000</v>
      </c>
      <c r="H19280" s="704" t="s">
        <v>12937</v>
      </c>
    </row>
    <row r="19281" spans="1:8" ht="15" x14ac:dyDescent="0.2">
      <c r="A19281" s="733">
        <v>45414</v>
      </c>
      <c r="B19281" s="40" t="s">
        <v>11717</v>
      </c>
      <c r="C19281" s="62" t="s">
        <v>10981</v>
      </c>
      <c r="D19281" s="107" t="s">
        <v>6485</v>
      </c>
      <c r="E19281" s="57">
        <v>2520</v>
      </c>
      <c r="F19281" s="57"/>
      <c r="G19281" s="125">
        <f t="shared" si="307"/>
        <v>-2520</v>
      </c>
      <c r="H19281" s="704" t="s">
        <v>12937</v>
      </c>
    </row>
    <row r="19282" spans="1:8" ht="15" x14ac:dyDescent="0.2">
      <c r="A19282" s="733">
        <v>45414</v>
      </c>
      <c r="B19282" s="40" t="s">
        <v>103</v>
      </c>
      <c r="C19282" s="62" t="s">
        <v>103</v>
      </c>
      <c r="D19282" s="107" t="s">
        <v>12938</v>
      </c>
      <c r="E19282" s="57">
        <v>1300</v>
      </c>
      <c r="F19282" s="57"/>
      <c r="G19282" s="125">
        <f t="shared" si="307"/>
        <v>-1300</v>
      </c>
      <c r="H19282" s="704" t="s">
        <v>12937</v>
      </c>
    </row>
    <row r="19283" spans="1:8" ht="15" x14ac:dyDescent="0.2">
      <c r="A19283" s="733">
        <v>45414</v>
      </c>
      <c r="B19283" s="40" t="s">
        <v>11614</v>
      </c>
      <c r="C19283" s="62" t="s">
        <v>5740</v>
      </c>
      <c r="D19283" s="107" t="s">
        <v>5740</v>
      </c>
      <c r="E19283" s="57">
        <v>400</v>
      </c>
      <c r="F19283" s="57"/>
      <c r="G19283" s="125">
        <f t="shared" si="307"/>
        <v>-400</v>
      </c>
      <c r="H19283" s="704" t="s">
        <v>12937</v>
      </c>
    </row>
    <row r="19284" spans="1:8" ht="15" x14ac:dyDescent="0.2">
      <c r="A19284" s="733">
        <v>45414</v>
      </c>
      <c r="B19284" s="40" t="s">
        <v>103</v>
      </c>
      <c r="C19284" s="62" t="s">
        <v>103</v>
      </c>
      <c r="D19284" s="107" t="s">
        <v>12939</v>
      </c>
      <c r="E19284" s="57">
        <v>1500</v>
      </c>
      <c r="F19284" s="57"/>
      <c r="G19284" s="125">
        <f t="shared" si="307"/>
        <v>-1500</v>
      </c>
      <c r="H19284" s="704" t="s">
        <v>12937</v>
      </c>
    </row>
    <row r="19285" spans="1:8" ht="15" x14ac:dyDescent="0.2">
      <c r="A19285" s="733">
        <v>45414</v>
      </c>
      <c r="B19285" s="40" t="s">
        <v>11874</v>
      </c>
      <c r="C19285" s="62" t="s">
        <v>5740</v>
      </c>
      <c r="D19285" s="107" t="s">
        <v>12940</v>
      </c>
      <c r="E19285" s="57">
        <v>4000</v>
      </c>
      <c r="F19285" s="57"/>
      <c r="G19285" s="125">
        <f t="shared" si="307"/>
        <v>-4000</v>
      </c>
      <c r="H19285" s="704" t="s">
        <v>12937</v>
      </c>
    </row>
    <row r="19286" spans="1:8" ht="15" x14ac:dyDescent="0.2">
      <c r="A19286" s="733">
        <v>45414</v>
      </c>
      <c r="B19286" s="40" t="s">
        <v>11874</v>
      </c>
      <c r="C19286" s="62" t="s">
        <v>11875</v>
      </c>
      <c r="D19286" s="107" t="s">
        <v>12941</v>
      </c>
      <c r="E19286" s="57">
        <v>250000</v>
      </c>
      <c r="F19286" s="57"/>
      <c r="G19286" s="125">
        <f t="shared" si="307"/>
        <v>-250000</v>
      </c>
      <c r="H19286" s="704" t="s">
        <v>12937</v>
      </c>
    </row>
    <row r="19287" spans="1:8" ht="15" x14ac:dyDescent="0.2">
      <c r="A19287" s="733">
        <v>45414</v>
      </c>
      <c r="B19287" s="40" t="s">
        <v>11874</v>
      </c>
      <c r="C19287" s="62" t="s">
        <v>12775</v>
      </c>
      <c r="D19287" s="107" t="s">
        <v>12942</v>
      </c>
      <c r="E19287" s="57">
        <v>500000</v>
      </c>
      <c r="F19287" s="57"/>
      <c r="G19287" s="125">
        <f t="shared" si="307"/>
        <v>-500000</v>
      </c>
      <c r="H19287" s="704" t="s">
        <v>12937</v>
      </c>
    </row>
    <row r="19288" spans="1:8" ht="15" x14ac:dyDescent="0.2">
      <c r="A19288" s="733">
        <v>45414</v>
      </c>
      <c r="B19288" s="40" t="s">
        <v>11077</v>
      </c>
      <c r="C19288" s="62" t="s">
        <v>10981</v>
      </c>
      <c r="D19288" s="107" t="s">
        <v>12943</v>
      </c>
      <c r="E19288" s="57">
        <v>76000</v>
      </c>
      <c r="F19288" s="57"/>
      <c r="G19288" s="125">
        <f t="shared" si="307"/>
        <v>-76000</v>
      </c>
      <c r="H19288" s="704" t="s">
        <v>12937</v>
      </c>
    </row>
    <row r="19289" spans="1:8" ht="15" x14ac:dyDescent="0.2">
      <c r="A19289" s="733">
        <v>45414</v>
      </c>
      <c r="B19289" s="40" t="s">
        <v>11596</v>
      </c>
      <c r="C19289" s="62" t="s">
        <v>8089</v>
      </c>
      <c r="D19289" s="107" t="s">
        <v>12975</v>
      </c>
      <c r="E19289" s="57">
        <v>250000</v>
      </c>
      <c r="F19289" s="57"/>
      <c r="G19289" s="125">
        <f t="shared" si="307"/>
        <v>-250000</v>
      </c>
      <c r="H19289" s="704" t="s">
        <v>12937</v>
      </c>
    </row>
    <row r="19290" spans="1:8" ht="15" x14ac:dyDescent="0.2">
      <c r="A19290" s="733">
        <v>45415</v>
      </c>
      <c r="B19290" s="40" t="s">
        <v>103</v>
      </c>
      <c r="C19290" s="62" t="s">
        <v>103</v>
      </c>
      <c r="D19290" s="107" t="s">
        <v>12944</v>
      </c>
      <c r="E19290" s="57">
        <v>800</v>
      </c>
      <c r="F19290" s="57"/>
      <c r="G19290" s="125">
        <f t="shared" si="307"/>
        <v>-800</v>
      </c>
      <c r="H19290" s="704" t="s">
        <v>12937</v>
      </c>
    </row>
    <row r="19291" spans="1:8" ht="15" x14ac:dyDescent="0.2">
      <c r="A19291" s="733">
        <v>45415</v>
      </c>
      <c r="B19291" s="40" t="s">
        <v>11717</v>
      </c>
      <c r="C19291" s="62" t="s">
        <v>10981</v>
      </c>
      <c r="D19291" s="107" t="s">
        <v>12945</v>
      </c>
      <c r="E19291" s="57">
        <v>31000</v>
      </c>
      <c r="F19291" s="57"/>
      <c r="G19291" s="125">
        <f t="shared" si="307"/>
        <v>-31000</v>
      </c>
      <c r="H19291" s="704" t="s">
        <v>12937</v>
      </c>
    </row>
    <row r="19292" spans="1:8" ht="15" x14ac:dyDescent="0.2">
      <c r="A19292" s="733">
        <v>45415</v>
      </c>
      <c r="B19292" s="40" t="s">
        <v>11717</v>
      </c>
      <c r="C19292" s="62" t="s">
        <v>10981</v>
      </c>
      <c r="D19292" s="107" t="s">
        <v>12972</v>
      </c>
      <c r="E19292" s="57">
        <v>35300</v>
      </c>
      <c r="F19292" s="57"/>
      <c r="G19292" s="125">
        <f t="shared" si="307"/>
        <v>-35300</v>
      </c>
      <c r="H19292" s="704" t="s">
        <v>12937</v>
      </c>
    </row>
    <row r="19293" spans="1:8" ht="15" x14ac:dyDescent="0.2">
      <c r="A19293" s="733">
        <v>45415</v>
      </c>
      <c r="B19293" s="40" t="s">
        <v>103</v>
      </c>
      <c r="C19293" s="62" t="s">
        <v>103</v>
      </c>
      <c r="D19293" s="107" t="s">
        <v>10208</v>
      </c>
      <c r="E19293" s="57">
        <v>3000</v>
      </c>
      <c r="F19293" s="57"/>
      <c r="G19293" s="125">
        <f t="shared" si="307"/>
        <v>-3000</v>
      </c>
      <c r="H19293" s="704" t="s">
        <v>12937</v>
      </c>
    </row>
    <row r="19294" spans="1:8" ht="15" x14ac:dyDescent="0.2">
      <c r="A19294" s="733">
        <v>45415</v>
      </c>
      <c r="B19294" s="40" t="s">
        <v>12400</v>
      </c>
      <c r="C19294" s="550" t="s">
        <v>2189</v>
      </c>
      <c r="D19294" s="891" t="s">
        <v>12973</v>
      </c>
      <c r="E19294" s="582">
        <v>3500</v>
      </c>
      <c r="F19294" s="57"/>
      <c r="G19294" s="125">
        <f t="shared" si="307"/>
        <v>-3500</v>
      </c>
      <c r="H19294" s="704" t="s">
        <v>12937</v>
      </c>
    </row>
    <row r="19295" spans="1:8" ht="15" x14ac:dyDescent="0.2">
      <c r="A19295" s="733">
        <v>45415</v>
      </c>
      <c r="B19295" s="40" t="s">
        <v>11614</v>
      </c>
      <c r="C19295" s="550" t="s">
        <v>2189</v>
      </c>
      <c r="D19295" s="891" t="s">
        <v>12973</v>
      </c>
      <c r="E19295" s="582">
        <v>3500</v>
      </c>
      <c r="F19295" s="57"/>
      <c r="G19295" s="125">
        <f t="shared" si="307"/>
        <v>-3500</v>
      </c>
      <c r="H19295" s="704" t="s">
        <v>12937</v>
      </c>
    </row>
    <row r="19296" spans="1:8" ht="15" x14ac:dyDescent="0.2">
      <c r="A19296" s="733">
        <v>45415</v>
      </c>
      <c r="B19296" s="40" t="s">
        <v>10229</v>
      </c>
      <c r="C19296" s="550" t="s">
        <v>2189</v>
      </c>
      <c r="D19296" s="891" t="s">
        <v>12973</v>
      </c>
      <c r="E19296" s="582">
        <v>4000</v>
      </c>
      <c r="F19296" s="57"/>
      <c r="G19296" s="125">
        <f t="shared" si="307"/>
        <v>-4000</v>
      </c>
      <c r="H19296" s="704" t="s">
        <v>12937</v>
      </c>
    </row>
    <row r="19297" spans="1:8" ht="15" x14ac:dyDescent="0.2">
      <c r="A19297" s="733">
        <v>45415</v>
      </c>
      <c r="B19297" s="40" t="s">
        <v>11717</v>
      </c>
      <c r="C19297" s="62" t="s">
        <v>5740</v>
      </c>
      <c r="D19297" s="107" t="s">
        <v>369</v>
      </c>
      <c r="E19297" s="57">
        <v>1800</v>
      </c>
      <c r="F19297" s="57"/>
      <c r="G19297" s="125">
        <f t="shared" si="307"/>
        <v>-1800</v>
      </c>
      <c r="H19297" s="704" t="s">
        <v>12937</v>
      </c>
    </row>
    <row r="19298" spans="1:8" ht="15" x14ac:dyDescent="0.2">
      <c r="A19298" s="733">
        <v>45415</v>
      </c>
      <c r="B19298" s="40" t="s">
        <v>11874</v>
      </c>
      <c r="C19298" s="62" t="s">
        <v>391</v>
      </c>
      <c r="D19298" s="107" t="s">
        <v>12974</v>
      </c>
      <c r="E19298" s="57">
        <v>10120</v>
      </c>
      <c r="F19298" s="57"/>
      <c r="G19298" s="125">
        <f t="shared" si="307"/>
        <v>-10120</v>
      </c>
      <c r="H19298" s="704" t="s">
        <v>12937</v>
      </c>
    </row>
    <row r="19299" spans="1:8" ht="15" x14ac:dyDescent="0.2">
      <c r="A19299" s="733">
        <v>45415</v>
      </c>
      <c r="B19299" s="62" t="s">
        <v>13295</v>
      </c>
      <c r="C19299" s="62" t="s">
        <v>10981</v>
      </c>
      <c r="D19299" s="107" t="s">
        <v>12977</v>
      </c>
      <c r="E19299" s="57">
        <v>20400</v>
      </c>
      <c r="F19299" s="57"/>
      <c r="G19299" s="125">
        <f t="shared" si="307"/>
        <v>-20400</v>
      </c>
      <c r="H19299" s="704" t="s">
        <v>12937</v>
      </c>
    </row>
    <row r="19300" spans="1:8" ht="15" x14ac:dyDescent="0.2">
      <c r="A19300" s="733">
        <v>45415</v>
      </c>
      <c r="B19300" s="40" t="s">
        <v>12505</v>
      </c>
      <c r="C19300" s="62" t="s">
        <v>12532</v>
      </c>
      <c r="D19300" s="107" t="s">
        <v>12976</v>
      </c>
      <c r="E19300" s="57">
        <v>200000</v>
      </c>
      <c r="F19300" s="57"/>
      <c r="G19300" s="125">
        <f t="shared" si="307"/>
        <v>-200000</v>
      </c>
      <c r="H19300" s="704" t="s">
        <v>12937</v>
      </c>
    </row>
    <row r="19301" spans="1:8" ht="15" x14ac:dyDescent="0.2">
      <c r="A19301" s="733">
        <v>45416</v>
      </c>
      <c r="B19301" s="583" t="s">
        <v>4720</v>
      </c>
      <c r="C19301" s="669" t="s">
        <v>8391</v>
      </c>
      <c r="D19301" s="911" t="s">
        <v>13027</v>
      </c>
      <c r="E19301" s="584">
        <v>162620</v>
      </c>
      <c r="F19301" s="57"/>
      <c r="G19301" s="125">
        <f t="shared" si="307"/>
        <v>-162620</v>
      </c>
      <c r="H19301" s="704" t="s">
        <v>12937</v>
      </c>
    </row>
    <row r="19302" spans="1:8" ht="15" x14ac:dyDescent="0.2">
      <c r="A19302" s="733">
        <v>45416</v>
      </c>
      <c r="B19302" s="583" t="s">
        <v>8556</v>
      </c>
      <c r="C19302" s="669" t="s">
        <v>8391</v>
      </c>
      <c r="D19302" s="911" t="s">
        <v>13027</v>
      </c>
      <c r="E19302" s="584">
        <v>74242</v>
      </c>
      <c r="F19302" s="57"/>
      <c r="G19302" s="125">
        <f t="shared" si="307"/>
        <v>-74242</v>
      </c>
      <c r="H19302" s="704" t="s">
        <v>12937</v>
      </c>
    </row>
    <row r="19303" spans="1:8" ht="15" x14ac:dyDescent="0.2">
      <c r="A19303" s="733">
        <v>45416</v>
      </c>
      <c r="B19303" s="583" t="s">
        <v>10899</v>
      </c>
      <c r="C19303" s="669" t="s">
        <v>8391</v>
      </c>
      <c r="D19303" s="911" t="s">
        <v>13027</v>
      </c>
      <c r="E19303" s="584">
        <v>20637</v>
      </c>
      <c r="F19303" s="57"/>
      <c r="G19303" s="125">
        <f t="shared" si="307"/>
        <v>-20637</v>
      </c>
      <c r="H19303" s="704" t="s">
        <v>12937</v>
      </c>
    </row>
    <row r="19304" spans="1:8" ht="15" x14ac:dyDescent="0.2">
      <c r="A19304" s="733">
        <v>45416</v>
      </c>
      <c r="B19304" s="583" t="s">
        <v>11695</v>
      </c>
      <c r="C19304" s="669" t="s">
        <v>8391</v>
      </c>
      <c r="D19304" s="911" t="s">
        <v>13027</v>
      </c>
      <c r="E19304" s="584">
        <v>6768</v>
      </c>
      <c r="F19304" s="57"/>
      <c r="G19304" s="125">
        <f t="shared" si="307"/>
        <v>-6768</v>
      </c>
      <c r="H19304" s="704" t="s">
        <v>12937</v>
      </c>
    </row>
    <row r="19305" spans="1:8" ht="15" x14ac:dyDescent="0.2">
      <c r="A19305" s="733">
        <v>45416</v>
      </c>
      <c r="B19305" s="583" t="s">
        <v>11596</v>
      </c>
      <c r="C19305" s="669" t="s">
        <v>8391</v>
      </c>
      <c r="D19305" s="911" t="s">
        <v>13027</v>
      </c>
      <c r="E19305" s="584">
        <v>25632</v>
      </c>
      <c r="F19305" s="57"/>
      <c r="G19305" s="125">
        <f t="shared" si="307"/>
        <v>-25632</v>
      </c>
      <c r="H19305" s="704" t="s">
        <v>12937</v>
      </c>
    </row>
    <row r="19306" spans="1:8" ht="15" x14ac:dyDescent="0.2">
      <c r="A19306" s="733">
        <v>45416</v>
      </c>
      <c r="B19306" s="583" t="s">
        <v>12787</v>
      </c>
      <c r="C19306" s="669" t="s">
        <v>8391</v>
      </c>
      <c r="D19306" s="911" t="s">
        <v>13027</v>
      </c>
      <c r="E19306" s="584">
        <v>153139</v>
      </c>
      <c r="F19306" s="57"/>
      <c r="G19306" s="125">
        <f t="shared" si="307"/>
        <v>-153139</v>
      </c>
      <c r="H19306" s="704" t="s">
        <v>12937</v>
      </c>
    </row>
    <row r="19307" spans="1:8" ht="15" x14ac:dyDescent="0.2">
      <c r="A19307" s="733">
        <v>45416</v>
      </c>
      <c r="B19307" s="583" t="s">
        <v>11717</v>
      </c>
      <c r="C19307" s="669" t="s">
        <v>8391</v>
      </c>
      <c r="D19307" s="911" t="s">
        <v>13027</v>
      </c>
      <c r="E19307" s="584">
        <v>56962</v>
      </c>
      <c r="F19307" s="57"/>
      <c r="G19307" s="125">
        <f t="shared" si="307"/>
        <v>-56962</v>
      </c>
      <c r="H19307" s="704" t="s">
        <v>12937</v>
      </c>
    </row>
    <row r="19308" spans="1:8" ht="15" x14ac:dyDescent="0.2">
      <c r="A19308" s="733">
        <v>45415</v>
      </c>
      <c r="B19308" s="1070" t="s">
        <v>11077</v>
      </c>
      <c r="C19308" s="1048" t="s">
        <v>793</v>
      </c>
      <c r="D19308" s="1071" t="s">
        <v>12803</v>
      </c>
      <c r="E19308" s="1072">
        <v>50000</v>
      </c>
      <c r="F19308" s="57"/>
      <c r="G19308" s="125">
        <f t="shared" si="307"/>
        <v>-50000</v>
      </c>
      <c r="H19308" s="704" t="s">
        <v>12937</v>
      </c>
    </row>
    <row r="19309" spans="1:8" ht="15" x14ac:dyDescent="0.2">
      <c r="A19309" s="733">
        <v>45415</v>
      </c>
      <c r="B19309" s="1070" t="s">
        <v>10176</v>
      </c>
      <c r="C19309" s="1048" t="s">
        <v>793</v>
      </c>
      <c r="D19309" s="1071" t="s">
        <v>8428</v>
      </c>
      <c r="E19309" s="1072">
        <v>5000</v>
      </c>
      <c r="F19309" s="57"/>
      <c r="G19309" s="125">
        <f t="shared" si="307"/>
        <v>-5000</v>
      </c>
      <c r="H19309" s="704" t="s">
        <v>12937</v>
      </c>
    </row>
    <row r="19310" spans="1:8" ht="15" x14ac:dyDescent="0.2">
      <c r="A19310" s="733">
        <v>45415</v>
      </c>
      <c r="B19310" s="1070" t="s">
        <v>10229</v>
      </c>
      <c r="C19310" s="1048" t="s">
        <v>793</v>
      </c>
      <c r="D19310" s="1071" t="s">
        <v>12194</v>
      </c>
      <c r="E19310" s="1072">
        <v>50000</v>
      </c>
      <c r="F19310" s="57"/>
      <c r="G19310" s="125">
        <f t="shared" si="307"/>
        <v>-50000</v>
      </c>
      <c r="H19310" s="704" t="s">
        <v>12937</v>
      </c>
    </row>
    <row r="19311" spans="1:8" ht="15" x14ac:dyDescent="0.2">
      <c r="A19311" s="733">
        <v>45415</v>
      </c>
      <c r="B19311" s="1070" t="s">
        <v>103</v>
      </c>
      <c r="C19311" s="1048" t="s">
        <v>793</v>
      </c>
      <c r="D19311" s="1071" t="s">
        <v>12804</v>
      </c>
      <c r="E19311" s="1072">
        <v>105000</v>
      </c>
      <c r="F19311" s="57"/>
      <c r="G19311" s="125">
        <f t="shared" si="307"/>
        <v>-105000</v>
      </c>
      <c r="H19311" s="704" t="s">
        <v>12937</v>
      </c>
    </row>
    <row r="19312" spans="1:8" ht="15" x14ac:dyDescent="0.2">
      <c r="A19312" s="733">
        <v>45416</v>
      </c>
      <c r="B19312" s="1070" t="s">
        <v>103</v>
      </c>
      <c r="C19312" s="1048" t="s">
        <v>793</v>
      </c>
      <c r="D19312" s="1071" t="s">
        <v>12762</v>
      </c>
      <c r="E19312" s="1072">
        <v>6000</v>
      </c>
      <c r="F19312" s="57"/>
      <c r="G19312" s="125">
        <f t="shared" si="307"/>
        <v>-6000</v>
      </c>
      <c r="H19312" s="704" t="s">
        <v>12937</v>
      </c>
    </row>
    <row r="19313" spans="1:8" ht="15" x14ac:dyDescent="0.2">
      <c r="A19313" s="733">
        <v>45418</v>
      </c>
      <c r="B19313" s="1070" t="s">
        <v>103</v>
      </c>
      <c r="C19313" s="1048" t="s">
        <v>793</v>
      </c>
      <c r="D19313" s="1071" t="s">
        <v>10134</v>
      </c>
      <c r="E19313" s="1072">
        <v>264700</v>
      </c>
      <c r="F19313" s="57"/>
      <c r="G19313" s="125">
        <f t="shared" si="307"/>
        <v>-264700</v>
      </c>
      <c r="H19313" s="704" t="s">
        <v>12937</v>
      </c>
    </row>
    <row r="19314" spans="1:8" ht="15" x14ac:dyDescent="0.2">
      <c r="A19314" s="733">
        <v>45418</v>
      </c>
      <c r="B19314" s="1070" t="s">
        <v>11874</v>
      </c>
      <c r="C19314" s="1048" t="s">
        <v>793</v>
      </c>
      <c r="D19314" s="1071" t="s">
        <v>12985</v>
      </c>
      <c r="E19314" s="1072">
        <v>249550</v>
      </c>
      <c r="F19314" s="57"/>
      <c r="G19314" s="125">
        <f t="shared" si="307"/>
        <v>-249550</v>
      </c>
      <c r="H19314" s="704" t="s">
        <v>12937</v>
      </c>
    </row>
    <row r="19315" spans="1:8" ht="15" x14ac:dyDescent="0.2">
      <c r="A19315" s="733">
        <v>45418</v>
      </c>
      <c r="B19315" s="1070" t="s">
        <v>11077</v>
      </c>
      <c r="C19315" s="1048" t="s">
        <v>793</v>
      </c>
      <c r="D19315" s="1071" t="s">
        <v>12986</v>
      </c>
      <c r="E19315" s="1072">
        <v>65210</v>
      </c>
      <c r="F19315" s="57"/>
      <c r="G19315" s="125">
        <f t="shared" si="307"/>
        <v>-65210</v>
      </c>
      <c r="H19315" s="704" t="s">
        <v>12937</v>
      </c>
    </row>
    <row r="19316" spans="1:8" ht="15" x14ac:dyDescent="0.2">
      <c r="A19316" s="733">
        <v>45418</v>
      </c>
      <c r="B19316" s="1070" t="s">
        <v>11123</v>
      </c>
      <c r="C19316" s="1048" t="s">
        <v>793</v>
      </c>
      <c r="D19316" s="1071" t="s">
        <v>12820</v>
      </c>
      <c r="E19316" s="1072">
        <v>42250</v>
      </c>
      <c r="F19316" s="57"/>
      <c r="G19316" s="125">
        <f t="shared" si="307"/>
        <v>-42250</v>
      </c>
      <c r="H19316" s="704" t="s">
        <v>12937</v>
      </c>
    </row>
    <row r="19317" spans="1:8" ht="15" x14ac:dyDescent="0.2">
      <c r="A19317" s="733">
        <v>45418</v>
      </c>
      <c r="B19317" s="1070" t="s">
        <v>10229</v>
      </c>
      <c r="C19317" s="1048" t="s">
        <v>793</v>
      </c>
      <c r="D19317" s="1071" t="s">
        <v>12821</v>
      </c>
      <c r="E19317" s="1072">
        <v>65000</v>
      </c>
      <c r="F19317" s="57"/>
      <c r="G19317" s="125">
        <f t="shared" si="307"/>
        <v>-65000</v>
      </c>
      <c r="H19317" s="704" t="s">
        <v>12937</v>
      </c>
    </row>
    <row r="19318" spans="1:8" ht="15" x14ac:dyDescent="0.2">
      <c r="A19318" s="733">
        <v>45419</v>
      </c>
      <c r="B19318" s="1070" t="s">
        <v>37</v>
      </c>
      <c r="C19318" s="1048" t="s">
        <v>793</v>
      </c>
      <c r="D19318" s="1071" t="s">
        <v>11823</v>
      </c>
      <c r="E19318" s="1072">
        <v>194300</v>
      </c>
      <c r="F19318" s="57"/>
      <c r="G19318" s="125">
        <f t="shared" si="307"/>
        <v>-194300</v>
      </c>
      <c r="H19318" s="704" t="s">
        <v>12937</v>
      </c>
    </row>
    <row r="19319" spans="1:8" ht="15" x14ac:dyDescent="0.2">
      <c r="A19319" s="733">
        <v>45419</v>
      </c>
      <c r="B19319" s="1070" t="s">
        <v>11717</v>
      </c>
      <c r="C19319" s="1048" t="s">
        <v>793</v>
      </c>
      <c r="D19319" s="1071" t="s">
        <v>12385</v>
      </c>
      <c r="E19319" s="1072">
        <v>490650</v>
      </c>
      <c r="F19319" s="57"/>
      <c r="G19319" s="125">
        <f t="shared" si="307"/>
        <v>-490650</v>
      </c>
      <c r="H19319" s="704" t="s">
        <v>12937</v>
      </c>
    </row>
    <row r="19320" spans="1:8" ht="15" x14ac:dyDescent="0.2">
      <c r="A19320" s="733">
        <v>45420</v>
      </c>
      <c r="B19320" s="1070" t="s">
        <v>11123</v>
      </c>
      <c r="C19320" s="1048" t="s">
        <v>793</v>
      </c>
      <c r="D19320" s="1071" t="s">
        <v>11828</v>
      </c>
      <c r="E19320" s="1072">
        <v>51670</v>
      </c>
      <c r="F19320" s="57"/>
      <c r="G19320" s="125">
        <f t="shared" si="307"/>
        <v>-51670</v>
      </c>
      <c r="H19320" s="704" t="s">
        <v>12937</v>
      </c>
    </row>
    <row r="19321" spans="1:8" ht="15" x14ac:dyDescent="0.2">
      <c r="A19321" s="733">
        <v>45420</v>
      </c>
      <c r="B19321" s="1070" t="s">
        <v>12400</v>
      </c>
      <c r="C19321" s="1048" t="s">
        <v>793</v>
      </c>
      <c r="D19321" s="1071" t="s">
        <v>13007</v>
      </c>
      <c r="E19321" s="1072">
        <v>56000</v>
      </c>
      <c r="F19321" s="57"/>
      <c r="G19321" s="125">
        <f t="shared" si="307"/>
        <v>-56000</v>
      </c>
      <c r="H19321" s="704" t="s">
        <v>12937</v>
      </c>
    </row>
    <row r="19322" spans="1:8" ht="15" x14ac:dyDescent="0.2">
      <c r="A19322" s="733">
        <v>45420</v>
      </c>
      <c r="B19322" s="1070" t="s">
        <v>12400</v>
      </c>
      <c r="C19322" s="1048" t="s">
        <v>793</v>
      </c>
      <c r="D19322" s="1071" t="s">
        <v>11576</v>
      </c>
      <c r="E19322" s="1072">
        <v>43500</v>
      </c>
      <c r="F19322" s="57"/>
      <c r="G19322" s="125">
        <f t="shared" si="307"/>
        <v>-43500</v>
      </c>
      <c r="H19322" s="704" t="s">
        <v>12937</v>
      </c>
    </row>
    <row r="19323" spans="1:8" ht="15" x14ac:dyDescent="0.2">
      <c r="A19323" s="733">
        <v>45420</v>
      </c>
      <c r="B19323" s="1070" t="s">
        <v>12607</v>
      </c>
      <c r="C19323" s="1048" t="s">
        <v>793</v>
      </c>
      <c r="D19323" s="1071" t="s">
        <v>13008</v>
      </c>
      <c r="E19323" s="1072">
        <v>215020</v>
      </c>
      <c r="F19323" s="57"/>
      <c r="G19323" s="125">
        <f t="shared" si="307"/>
        <v>-215020</v>
      </c>
      <c r="H19323" s="704" t="s">
        <v>12937</v>
      </c>
    </row>
    <row r="19324" spans="1:8" ht="15" x14ac:dyDescent="0.2">
      <c r="A19324" s="733">
        <v>45420</v>
      </c>
      <c r="B19324" s="1070" t="s">
        <v>9353</v>
      </c>
      <c r="C19324" s="1048" t="s">
        <v>793</v>
      </c>
      <c r="D19324" s="1071" t="s">
        <v>13009</v>
      </c>
      <c r="E19324" s="1072">
        <v>68190</v>
      </c>
      <c r="F19324" s="57"/>
      <c r="G19324" s="125">
        <f t="shared" si="307"/>
        <v>-68190</v>
      </c>
      <c r="H19324" s="704" t="s">
        <v>12937</v>
      </c>
    </row>
    <row r="19325" spans="1:8" ht="15" x14ac:dyDescent="0.2">
      <c r="A19325" s="733">
        <v>45420</v>
      </c>
      <c r="B19325" s="1070" t="s">
        <v>11717</v>
      </c>
      <c r="C19325" s="1048" t="s">
        <v>793</v>
      </c>
      <c r="D19325" s="1071" t="s">
        <v>13010</v>
      </c>
      <c r="E19325" s="1072">
        <v>125300</v>
      </c>
      <c r="F19325" s="57"/>
      <c r="G19325" s="125">
        <f t="shared" si="307"/>
        <v>-125300</v>
      </c>
      <c r="H19325" s="704" t="s">
        <v>12937</v>
      </c>
    </row>
    <row r="19326" spans="1:8" ht="15" x14ac:dyDescent="0.2">
      <c r="A19326" s="733">
        <v>45420</v>
      </c>
      <c r="B19326" s="1070" t="s">
        <v>3945</v>
      </c>
      <c r="C19326" s="1070" t="s">
        <v>793</v>
      </c>
      <c r="D19326" s="1071" t="s">
        <v>12082</v>
      </c>
      <c r="E19326" s="1077">
        <v>148780</v>
      </c>
      <c r="G19326" s="125">
        <f t="shared" si="307"/>
        <v>-148780</v>
      </c>
      <c r="H19326" s="704" t="s">
        <v>12937</v>
      </c>
    </row>
    <row r="19327" spans="1:8" ht="15" x14ac:dyDescent="0.2">
      <c r="A19327" s="733">
        <v>45420</v>
      </c>
      <c r="B19327" s="1070" t="s">
        <v>3944</v>
      </c>
      <c r="C19327" s="1048" t="s">
        <v>793</v>
      </c>
      <c r="D19327" s="1071" t="s">
        <v>12389</v>
      </c>
      <c r="E19327" s="1072">
        <v>154872.91666666669</v>
      </c>
      <c r="F19327" s="57"/>
      <c r="G19327" s="125">
        <f t="shared" si="307"/>
        <v>-154872.91666666669</v>
      </c>
      <c r="H19327" s="704" t="s">
        <v>12937</v>
      </c>
    </row>
    <row r="19328" spans="1:8" ht="15" customHeight="1" x14ac:dyDescent="0.2">
      <c r="A19328" s="733">
        <v>45422</v>
      </c>
      <c r="B19328" s="1070" t="s">
        <v>3945</v>
      </c>
      <c r="C19328" s="1048" t="s">
        <v>793</v>
      </c>
      <c r="D19328" s="1071" t="s">
        <v>13041</v>
      </c>
      <c r="E19328" s="1072">
        <v>1250</v>
      </c>
      <c r="F19328" s="57"/>
      <c r="G19328" s="125">
        <f t="shared" ref="G19328:G19391" si="308">F19328-E19328</f>
        <v>-1250</v>
      </c>
      <c r="H19328" s="704" t="s">
        <v>12937</v>
      </c>
    </row>
    <row r="19329" spans="1:8" ht="15" x14ac:dyDescent="0.2">
      <c r="A19329" s="733">
        <v>45420</v>
      </c>
      <c r="B19329" s="1070" t="s">
        <v>11717</v>
      </c>
      <c r="C19329" s="1048" t="s">
        <v>793</v>
      </c>
      <c r="D19329" s="1071" t="s">
        <v>13035</v>
      </c>
      <c r="E19329" s="1072">
        <v>170000</v>
      </c>
      <c r="F19329" s="57"/>
      <c r="G19329" s="125">
        <f t="shared" si="308"/>
        <v>-170000</v>
      </c>
      <c r="H19329" s="704" t="s">
        <v>12937</v>
      </c>
    </row>
    <row r="19330" spans="1:8" ht="15" customHeight="1" x14ac:dyDescent="0.2">
      <c r="A19330" s="733">
        <v>45422</v>
      </c>
      <c r="B19330" s="1070" t="s">
        <v>3945</v>
      </c>
      <c r="C19330" s="1048" t="s">
        <v>793</v>
      </c>
      <c r="D19330" s="1071" t="s">
        <v>13043</v>
      </c>
      <c r="E19330" s="1072">
        <v>28000</v>
      </c>
      <c r="F19330" s="57"/>
      <c r="G19330" s="125">
        <f t="shared" si="308"/>
        <v>-28000</v>
      </c>
      <c r="H19330" s="704" t="s">
        <v>12937</v>
      </c>
    </row>
    <row r="19331" spans="1:8" ht="15" x14ac:dyDescent="0.2">
      <c r="A19331" s="733">
        <v>45416</v>
      </c>
      <c r="B19331" s="40" t="s">
        <v>12400</v>
      </c>
      <c r="C19331" s="62" t="s">
        <v>10981</v>
      </c>
      <c r="D19331" s="107" t="s">
        <v>12978</v>
      </c>
      <c r="E19331" s="57">
        <v>19500</v>
      </c>
      <c r="F19331" s="57"/>
      <c r="G19331" s="125">
        <f t="shared" si="308"/>
        <v>-19500</v>
      </c>
      <c r="H19331" s="704" t="s">
        <v>12937</v>
      </c>
    </row>
    <row r="19332" spans="1:8" ht="15" x14ac:dyDescent="0.2">
      <c r="A19332" s="733">
        <v>45416</v>
      </c>
      <c r="B19332" s="40" t="s">
        <v>11717</v>
      </c>
      <c r="C19332" s="62" t="s">
        <v>10981</v>
      </c>
      <c r="D19332" s="107" t="s">
        <v>10541</v>
      </c>
      <c r="E19332" s="57">
        <v>23020</v>
      </c>
      <c r="F19332" s="57"/>
      <c r="G19332" s="125">
        <f t="shared" si="308"/>
        <v>-23020</v>
      </c>
      <c r="H19332" s="704" t="s">
        <v>12937</v>
      </c>
    </row>
    <row r="19333" spans="1:8" ht="15" x14ac:dyDescent="0.2">
      <c r="A19333" s="733">
        <v>45416</v>
      </c>
      <c r="B19333" s="40" t="s">
        <v>11717</v>
      </c>
      <c r="C19333" s="62" t="s">
        <v>10981</v>
      </c>
      <c r="D19333" s="107" t="s">
        <v>9543</v>
      </c>
      <c r="E19333" s="57">
        <v>28695</v>
      </c>
      <c r="F19333" s="57"/>
      <c r="G19333" s="125">
        <f t="shared" si="308"/>
        <v>-28695</v>
      </c>
      <c r="H19333" s="704" t="s">
        <v>12937</v>
      </c>
    </row>
    <row r="19334" spans="1:8" ht="15" x14ac:dyDescent="0.2">
      <c r="A19334" s="733">
        <v>45416</v>
      </c>
      <c r="B19334" s="40" t="s">
        <v>12400</v>
      </c>
      <c r="C19334" s="62" t="s">
        <v>10981</v>
      </c>
      <c r="D19334" s="107" t="s">
        <v>12979</v>
      </c>
      <c r="E19334" s="57">
        <v>660</v>
      </c>
      <c r="F19334" s="57"/>
      <c r="G19334" s="125">
        <f t="shared" si="308"/>
        <v>-660</v>
      </c>
      <c r="H19334" s="704" t="s">
        <v>12937</v>
      </c>
    </row>
    <row r="19335" spans="1:8" ht="15" x14ac:dyDescent="0.2">
      <c r="A19335" s="733">
        <v>45416</v>
      </c>
      <c r="B19335" s="62" t="s">
        <v>12597</v>
      </c>
      <c r="C19335" s="62" t="s">
        <v>10981</v>
      </c>
      <c r="D19335" s="107" t="s">
        <v>10541</v>
      </c>
      <c r="E19335" s="57">
        <v>1200</v>
      </c>
      <c r="F19335" s="57"/>
      <c r="G19335" s="125">
        <f t="shared" si="308"/>
        <v>-1200</v>
      </c>
      <c r="H19335" s="704" t="s">
        <v>12937</v>
      </c>
    </row>
    <row r="19336" spans="1:8" ht="15" x14ac:dyDescent="0.2">
      <c r="A19336" s="733">
        <v>45416</v>
      </c>
      <c r="B19336" s="40" t="s">
        <v>11717</v>
      </c>
      <c r="C19336" s="62" t="s">
        <v>10981</v>
      </c>
      <c r="D19336" s="107" t="s">
        <v>12510</v>
      </c>
      <c r="E19336" s="57">
        <v>4500</v>
      </c>
      <c r="F19336" s="57"/>
      <c r="G19336" s="125">
        <f t="shared" si="308"/>
        <v>-4500</v>
      </c>
      <c r="H19336" s="704" t="s">
        <v>12937</v>
      </c>
    </row>
    <row r="19337" spans="1:8" ht="15" x14ac:dyDescent="0.2">
      <c r="A19337" s="733">
        <v>45416</v>
      </c>
      <c r="B19337" s="40" t="s">
        <v>11717</v>
      </c>
      <c r="C19337" s="62" t="s">
        <v>10981</v>
      </c>
      <c r="D19337" s="107" t="s">
        <v>12980</v>
      </c>
      <c r="E19337" s="57">
        <v>8500</v>
      </c>
      <c r="F19337" s="57"/>
      <c r="G19337" s="125">
        <f t="shared" si="308"/>
        <v>-8500</v>
      </c>
      <c r="H19337" s="704" t="s">
        <v>12937</v>
      </c>
    </row>
    <row r="19338" spans="1:8" ht="15" x14ac:dyDescent="0.2">
      <c r="A19338" s="733">
        <v>45416</v>
      </c>
      <c r="B19338" s="40" t="s">
        <v>12787</v>
      </c>
      <c r="C19338" s="62" t="s">
        <v>10981</v>
      </c>
      <c r="D19338" s="107" t="s">
        <v>3095</v>
      </c>
      <c r="E19338" s="57">
        <v>780</v>
      </c>
      <c r="F19338" s="57"/>
      <c r="G19338" s="125">
        <f t="shared" si="308"/>
        <v>-780</v>
      </c>
      <c r="H19338" s="704" t="s">
        <v>12937</v>
      </c>
    </row>
    <row r="19339" spans="1:8" ht="15" x14ac:dyDescent="0.2">
      <c r="A19339" s="733">
        <v>45416</v>
      </c>
      <c r="B19339" s="40" t="s">
        <v>12400</v>
      </c>
      <c r="C19339" s="62" t="s">
        <v>10981</v>
      </c>
      <c r="D19339" s="107" t="s">
        <v>10543</v>
      </c>
      <c r="E19339" s="57">
        <v>600</v>
      </c>
      <c r="F19339" s="57"/>
      <c r="G19339" s="125">
        <f t="shared" si="308"/>
        <v>-600</v>
      </c>
      <c r="H19339" s="704" t="s">
        <v>12937</v>
      </c>
    </row>
    <row r="19340" spans="1:8" ht="15" x14ac:dyDescent="0.2">
      <c r="A19340" s="733">
        <v>45416</v>
      </c>
      <c r="B19340" s="40" t="s">
        <v>11081</v>
      </c>
      <c r="C19340" s="62" t="s">
        <v>10981</v>
      </c>
      <c r="D19340" s="107" t="s">
        <v>12981</v>
      </c>
      <c r="E19340" s="57">
        <v>3186</v>
      </c>
      <c r="F19340" s="57"/>
      <c r="G19340" s="125">
        <f t="shared" si="308"/>
        <v>-3186</v>
      </c>
      <c r="H19340" s="704" t="s">
        <v>12937</v>
      </c>
    </row>
    <row r="19341" spans="1:8" ht="15" x14ac:dyDescent="0.2">
      <c r="A19341" s="733">
        <v>45416</v>
      </c>
      <c r="B19341" s="40" t="s">
        <v>103</v>
      </c>
      <c r="C19341" s="62" t="s">
        <v>103</v>
      </c>
      <c r="D19341" s="107" t="s">
        <v>10208</v>
      </c>
      <c r="E19341" s="57">
        <v>2000</v>
      </c>
      <c r="F19341" s="57"/>
      <c r="G19341" s="125">
        <f t="shared" si="308"/>
        <v>-2000</v>
      </c>
      <c r="H19341" s="704" t="s">
        <v>12937</v>
      </c>
    </row>
    <row r="19342" spans="1:8" ht="15" x14ac:dyDescent="0.2">
      <c r="A19342" s="733">
        <v>45416</v>
      </c>
      <c r="B19342" s="40" t="s">
        <v>11717</v>
      </c>
      <c r="C19342" s="62" t="s">
        <v>285</v>
      </c>
      <c r="D19342" s="107" t="s">
        <v>8660</v>
      </c>
      <c r="E19342" s="57">
        <v>1000</v>
      </c>
      <c r="F19342" s="57"/>
      <c r="G19342" s="125">
        <f t="shared" si="308"/>
        <v>-1000</v>
      </c>
      <c r="H19342" s="704" t="s">
        <v>12937</v>
      </c>
    </row>
    <row r="19343" spans="1:8" ht="15" x14ac:dyDescent="0.2">
      <c r="A19343" s="733">
        <v>45416</v>
      </c>
      <c r="B19343" s="40" t="s">
        <v>11717</v>
      </c>
      <c r="C19343" s="62" t="s">
        <v>10981</v>
      </c>
      <c r="D19343" s="107" t="s">
        <v>12982</v>
      </c>
      <c r="E19343" s="57">
        <v>500</v>
      </c>
      <c r="F19343" s="57"/>
      <c r="G19343" s="125">
        <f t="shared" si="308"/>
        <v>-500</v>
      </c>
      <c r="H19343" s="704" t="s">
        <v>12937</v>
      </c>
    </row>
    <row r="19344" spans="1:8" ht="15" x14ac:dyDescent="0.2">
      <c r="A19344" s="733">
        <v>45416</v>
      </c>
      <c r="B19344" s="40" t="s">
        <v>11874</v>
      </c>
      <c r="C19344" s="62" t="s">
        <v>5740</v>
      </c>
      <c r="D19344" s="107" t="s">
        <v>369</v>
      </c>
      <c r="E19344" s="57">
        <v>1000</v>
      </c>
      <c r="F19344" s="57"/>
      <c r="G19344" s="125">
        <f t="shared" si="308"/>
        <v>-1000</v>
      </c>
      <c r="H19344" s="704" t="s">
        <v>12937</v>
      </c>
    </row>
    <row r="19345" spans="1:8" ht="24" x14ac:dyDescent="0.2">
      <c r="A19345" s="733">
        <v>45416</v>
      </c>
      <c r="B19345" s="40" t="s">
        <v>25</v>
      </c>
      <c r="C19345" s="62" t="s">
        <v>7544</v>
      </c>
      <c r="D19345" s="128" t="s">
        <v>13013</v>
      </c>
      <c r="E19345" s="57">
        <v>100000</v>
      </c>
      <c r="F19345" s="57"/>
      <c r="G19345" s="125">
        <f t="shared" si="308"/>
        <v>-100000</v>
      </c>
      <c r="H19345" s="704" t="s">
        <v>12937</v>
      </c>
    </row>
    <row r="19346" spans="1:8" ht="15" x14ac:dyDescent="0.2">
      <c r="A19346" s="733">
        <v>45416</v>
      </c>
      <c r="B19346" s="40" t="s">
        <v>11014</v>
      </c>
      <c r="C19346" s="62" t="s">
        <v>10981</v>
      </c>
      <c r="D19346" s="128" t="s">
        <v>13078</v>
      </c>
      <c r="E19346" s="57">
        <v>19000</v>
      </c>
      <c r="F19346" s="57"/>
      <c r="G19346" s="125">
        <f t="shared" si="308"/>
        <v>-19000</v>
      </c>
      <c r="H19346" s="704" t="s">
        <v>12937</v>
      </c>
    </row>
    <row r="19347" spans="1:8" ht="15" x14ac:dyDescent="0.2">
      <c r="A19347" s="733">
        <v>45418</v>
      </c>
      <c r="B19347" s="40" t="s">
        <v>103</v>
      </c>
      <c r="C19347" s="62" t="s">
        <v>8148</v>
      </c>
      <c r="D19347" s="107" t="s">
        <v>6309</v>
      </c>
      <c r="E19347" s="57">
        <v>930</v>
      </c>
      <c r="F19347" s="57"/>
      <c r="G19347" s="125">
        <f t="shared" si="308"/>
        <v>-930</v>
      </c>
      <c r="H19347" s="704" t="s">
        <v>12937</v>
      </c>
    </row>
    <row r="19348" spans="1:8" ht="15" x14ac:dyDescent="0.2">
      <c r="A19348" s="733">
        <v>45418</v>
      </c>
      <c r="B19348" s="40" t="s">
        <v>12400</v>
      </c>
      <c r="C19348" s="62" t="s">
        <v>5740</v>
      </c>
      <c r="D19348" s="107" t="s">
        <v>369</v>
      </c>
      <c r="E19348" s="57">
        <v>800</v>
      </c>
      <c r="F19348" s="57"/>
      <c r="G19348" s="125">
        <f t="shared" si="308"/>
        <v>-800</v>
      </c>
      <c r="H19348" s="704" t="s">
        <v>12937</v>
      </c>
    </row>
    <row r="19349" spans="1:8" ht="15" x14ac:dyDescent="0.2">
      <c r="A19349" s="733">
        <v>45418</v>
      </c>
      <c r="B19349" s="40" t="s">
        <v>11717</v>
      </c>
      <c r="C19349" s="62" t="s">
        <v>10981</v>
      </c>
      <c r="D19349" s="107" t="s">
        <v>12983</v>
      </c>
      <c r="E19349" s="57">
        <v>4980</v>
      </c>
      <c r="F19349" s="57"/>
      <c r="G19349" s="125">
        <f t="shared" si="308"/>
        <v>-4980</v>
      </c>
      <c r="H19349" s="704" t="s">
        <v>12937</v>
      </c>
    </row>
    <row r="19350" spans="1:8" ht="15" x14ac:dyDescent="0.2">
      <c r="A19350" s="733">
        <v>45418</v>
      </c>
      <c r="B19350" s="40" t="s">
        <v>12984</v>
      </c>
      <c r="C19350" s="62" t="s">
        <v>5740</v>
      </c>
      <c r="D19350" s="107" t="s">
        <v>369</v>
      </c>
      <c r="E19350" s="57">
        <v>1000</v>
      </c>
      <c r="F19350" s="57"/>
      <c r="G19350" s="125">
        <f t="shared" si="308"/>
        <v>-1000</v>
      </c>
      <c r="H19350" s="704" t="s">
        <v>12937</v>
      </c>
    </row>
    <row r="19351" spans="1:8" ht="15" x14ac:dyDescent="0.2">
      <c r="A19351" s="733">
        <v>45418</v>
      </c>
      <c r="B19351" s="40" t="s">
        <v>11077</v>
      </c>
      <c r="C19351" s="62" t="s">
        <v>5740</v>
      </c>
      <c r="D19351" s="107" t="s">
        <v>369</v>
      </c>
      <c r="E19351" s="57">
        <v>2000</v>
      </c>
      <c r="F19351" s="57"/>
      <c r="G19351" s="125">
        <f t="shared" si="308"/>
        <v>-2000</v>
      </c>
      <c r="H19351" s="704" t="s">
        <v>12937</v>
      </c>
    </row>
    <row r="19352" spans="1:8" ht="15" x14ac:dyDescent="0.2">
      <c r="A19352" s="733">
        <v>45418</v>
      </c>
      <c r="B19352" s="40" t="s">
        <v>103</v>
      </c>
      <c r="C19352" s="62" t="s">
        <v>103</v>
      </c>
      <c r="D19352" s="107" t="s">
        <v>10976</v>
      </c>
      <c r="E19352" s="57">
        <v>1000</v>
      </c>
      <c r="F19352" s="57"/>
      <c r="G19352" s="125">
        <f t="shared" si="308"/>
        <v>-1000</v>
      </c>
      <c r="H19352" s="704" t="s">
        <v>12937</v>
      </c>
    </row>
    <row r="19353" spans="1:8" ht="15" x14ac:dyDescent="0.2">
      <c r="A19353" s="733">
        <v>45418</v>
      </c>
      <c r="B19353" s="40" t="s">
        <v>103</v>
      </c>
      <c r="C19353" s="62" t="s">
        <v>103</v>
      </c>
      <c r="D19353" s="107" t="s">
        <v>12987</v>
      </c>
      <c r="E19353" s="57">
        <v>800</v>
      </c>
      <c r="F19353" s="57"/>
      <c r="G19353" s="125">
        <f t="shared" si="308"/>
        <v>-800</v>
      </c>
      <c r="H19353" s="704" t="s">
        <v>12937</v>
      </c>
    </row>
    <row r="19354" spans="1:8" ht="15" x14ac:dyDescent="0.2">
      <c r="A19354" s="733">
        <v>45418</v>
      </c>
      <c r="B19354" s="40" t="s">
        <v>103</v>
      </c>
      <c r="C19354" s="62" t="s">
        <v>103</v>
      </c>
      <c r="D19354" s="107" t="s">
        <v>10208</v>
      </c>
      <c r="E19354" s="57">
        <v>3000</v>
      </c>
      <c r="F19354" s="57"/>
      <c r="G19354" s="125">
        <f t="shared" si="308"/>
        <v>-3000</v>
      </c>
      <c r="H19354" s="704" t="s">
        <v>12937</v>
      </c>
    </row>
    <row r="19355" spans="1:8" ht="15" x14ac:dyDescent="0.2">
      <c r="A19355" s="733">
        <v>45418</v>
      </c>
      <c r="B19355" s="40" t="s">
        <v>11874</v>
      </c>
      <c r="C19355" s="62" t="s">
        <v>12004</v>
      </c>
      <c r="D19355" s="107" t="s">
        <v>12988</v>
      </c>
      <c r="E19355" s="57">
        <v>200000</v>
      </c>
      <c r="F19355" s="57"/>
      <c r="G19355" s="125">
        <f t="shared" si="308"/>
        <v>-200000</v>
      </c>
      <c r="H19355" s="704" t="s">
        <v>12937</v>
      </c>
    </row>
    <row r="19356" spans="1:8" ht="15" x14ac:dyDescent="0.2">
      <c r="A19356" s="733">
        <v>45418</v>
      </c>
      <c r="B19356" s="40" t="s">
        <v>12984</v>
      </c>
      <c r="C19356" s="62" t="s">
        <v>12991</v>
      </c>
      <c r="D19356" s="107" t="s">
        <v>12989</v>
      </c>
      <c r="E19356" s="57">
        <v>27500</v>
      </c>
      <c r="F19356" s="57"/>
      <c r="G19356" s="125">
        <f t="shared" si="308"/>
        <v>-27500</v>
      </c>
      <c r="H19356" s="704" t="s">
        <v>12937</v>
      </c>
    </row>
    <row r="19357" spans="1:8" ht="15" x14ac:dyDescent="0.2">
      <c r="A19357" s="733">
        <v>45418</v>
      </c>
      <c r="B19357" s="40" t="s">
        <v>12984</v>
      </c>
      <c r="C19357" s="62" t="s">
        <v>12991</v>
      </c>
      <c r="D19357" s="107" t="s">
        <v>12989</v>
      </c>
      <c r="E19357" s="57">
        <v>7000</v>
      </c>
      <c r="F19357" s="57"/>
      <c r="G19357" s="125">
        <f t="shared" si="308"/>
        <v>-7000</v>
      </c>
      <c r="H19357" s="704" t="s">
        <v>12937</v>
      </c>
    </row>
    <row r="19358" spans="1:8" ht="15" x14ac:dyDescent="0.2">
      <c r="A19358" s="733">
        <v>45418</v>
      </c>
      <c r="B19358" s="40" t="s">
        <v>10899</v>
      </c>
      <c r="C19358" s="62" t="s">
        <v>11374</v>
      </c>
      <c r="D19358" s="107" t="s">
        <v>12990</v>
      </c>
      <c r="E19358" s="57">
        <v>100000</v>
      </c>
      <c r="F19358" s="57"/>
      <c r="G19358" s="125">
        <f t="shared" si="308"/>
        <v>-100000</v>
      </c>
      <c r="H19358" s="704" t="s">
        <v>12937</v>
      </c>
    </row>
    <row r="19359" spans="1:8" ht="15" x14ac:dyDescent="0.2">
      <c r="A19359" s="733">
        <v>45418</v>
      </c>
      <c r="B19359" s="62" t="s">
        <v>12597</v>
      </c>
      <c r="C19359" s="669" t="s">
        <v>11995</v>
      </c>
      <c r="D19359" s="911" t="s">
        <v>13022</v>
      </c>
      <c r="E19359" s="584">
        <v>15350</v>
      </c>
      <c r="F19359" s="57"/>
      <c r="G19359" s="125">
        <f t="shared" si="308"/>
        <v>-15350</v>
      </c>
      <c r="H19359" s="704" t="s">
        <v>12937</v>
      </c>
    </row>
    <row r="19360" spans="1:8" ht="15" x14ac:dyDescent="0.2">
      <c r="A19360" s="733">
        <v>45418</v>
      </c>
      <c r="B19360" s="40" t="s">
        <v>10573</v>
      </c>
      <c r="C19360" s="669" t="s">
        <v>11995</v>
      </c>
      <c r="D19360" s="911" t="s">
        <v>13022</v>
      </c>
      <c r="E19360" s="584">
        <v>46500</v>
      </c>
      <c r="F19360" s="57"/>
      <c r="G19360" s="125">
        <f t="shared" si="308"/>
        <v>-46500</v>
      </c>
      <c r="H19360" s="704" t="s">
        <v>12937</v>
      </c>
    </row>
    <row r="19361" spans="1:8" ht="15" x14ac:dyDescent="0.2">
      <c r="A19361" s="733">
        <v>45418</v>
      </c>
      <c r="B19361" s="40" t="s">
        <v>10899</v>
      </c>
      <c r="C19361" s="669" t="s">
        <v>11995</v>
      </c>
      <c r="D19361" s="911" t="s">
        <v>13022</v>
      </c>
      <c r="E19361" s="584">
        <v>80500</v>
      </c>
      <c r="F19361" s="57"/>
      <c r="G19361" s="125">
        <f t="shared" si="308"/>
        <v>-80500</v>
      </c>
      <c r="H19361" s="704" t="s">
        <v>12937</v>
      </c>
    </row>
    <row r="19362" spans="1:8" ht="15" x14ac:dyDescent="0.2">
      <c r="A19362" s="733">
        <v>45418</v>
      </c>
      <c r="B19362" s="40" t="s">
        <v>11874</v>
      </c>
      <c r="C19362" s="669" t="s">
        <v>11995</v>
      </c>
      <c r="D19362" s="911" t="s">
        <v>13022</v>
      </c>
      <c r="E19362" s="584">
        <v>157650</v>
      </c>
      <c r="F19362" s="57"/>
      <c r="G19362" s="125">
        <f t="shared" si="308"/>
        <v>-157650</v>
      </c>
      <c r="H19362" s="704" t="s">
        <v>12937</v>
      </c>
    </row>
    <row r="19363" spans="1:8" ht="15" x14ac:dyDescent="0.2">
      <c r="A19363" s="733">
        <v>45419</v>
      </c>
      <c r="B19363" s="40" t="s">
        <v>103</v>
      </c>
      <c r="C19363" s="62" t="s">
        <v>103</v>
      </c>
      <c r="D19363" s="107" t="s">
        <v>10208</v>
      </c>
      <c r="E19363" s="57">
        <v>3000</v>
      </c>
      <c r="F19363" s="57"/>
      <c r="G19363" s="125">
        <f t="shared" si="308"/>
        <v>-3000</v>
      </c>
      <c r="H19363" s="704" t="s">
        <v>12937</v>
      </c>
    </row>
    <row r="19364" spans="1:8" ht="15" x14ac:dyDescent="0.2">
      <c r="A19364" s="733">
        <v>45419</v>
      </c>
      <c r="B19364" s="40" t="s">
        <v>11874</v>
      </c>
      <c r="C19364" s="62" t="s">
        <v>12282</v>
      </c>
      <c r="D19364" s="107" t="s">
        <v>1156</v>
      </c>
      <c r="E19364" s="57">
        <v>50000</v>
      </c>
      <c r="F19364" s="57"/>
      <c r="G19364" s="125">
        <f t="shared" si="308"/>
        <v>-50000</v>
      </c>
      <c r="H19364" s="704" t="s">
        <v>12937</v>
      </c>
    </row>
    <row r="19365" spans="1:8" ht="15" x14ac:dyDescent="0.2">
      <c r="A19365" s="733">
        <v>45419</v>
      </c>
      <c r="B19365" s="40" t="s">
        <v>11717</v>
      </c>
      <c r="C19365" s="62" t="s">
        <v>10981</v>
      </c>
      <c r="D19365" s="107" t="s">
        <v>12992</v>
      </c>
      <c r="E19365" s="57">
        <v>23450</v>
      </c>
      <c r="F19365" s="57"/>
      <c r="G19365" s="125">
        <f t="shared" si="308"/>
        <v>-23450</v>
      </c>
      <c r="H19365" s="704" t="s">
        <v>12937</v>
      </c>
    </row>
    <row r="19366" spans="1:8" ht="15" x14ac:dyDescent="0.2">
      <c r="A19366" s="733">
        <v>45419</v>
      </c>
      <c r="B19366" s="40" t="s">
        <v>37</v>
      </c>
      <c r="C19366" s="62" t="s">
        <v>391</v>
      </c>
      <c r="D19366" s="107" t="s">
        <v>5754</v>
      </c>
      <c r="E19366" s="57">
        <v>3000</v>
      </c>
      <c r="F19366" s="57"/>
      <c r="G19366" s="125">
        <f t="shared" si="308"/>
        <v>-3000</v>
      </c>
      <c r="H19366" s="704" t="s">
        <v>12937</v>
      </c>
    </row>
    <row r="19367" spans="1:8" ht="15" x14ac:dyDescent="0.2">
      <c r="A19367" s="733">
        <v>45419</v>
      </c>
      <c r="B19367" s="40" t="s">
        <v>12984</v>
      </c>
      <c r="C19367" s="62" t="s">
        <v>5740</v>
      </c>
      <c r="D19367" s="107" t="s">
        <v>369</v>
      </c>
      <c r="E19367" s="57">
        <v>1000</v>
      </c>
      <c r="F19367" s="57"/>
      <c r="G19367" s="125">
        <f t="shared" si="308"/>
        <v>-1000</v>
      </c>
      <c r="H19367" s="704" t="s">
        <v>12937</v>
      </c>
    </row>
    <row r="19368" spans="1:8" ht="15" x14ac:dyDescent="0.2">
      <c r="A19368" s="733">
        <v>45419</v>
      </c>
      <c r="B19368" s="40" t="s">
        <v>11614</v>
      </c>
      <c r="C19368" s="62" t="s">
        <v>8369</v>
      </c>
      <c r="D19368" s="107" t="s">
        <v>369</v>
      </c>
      <c r="E19368" s="57">
        <v>1530</v>
      </c>
      <c r="F19368" s="57"/>
      <c r="G19368" s="125">
        <f t="shared" si="308"/>
        <v>-1530</v>
      </c>
      <c r="H19368" s="704" t="s">
        <v>12937</v>
      </c>
    </row>
    <row r="19369" spans="1:8" ht="15" x14ac:dyDescent="0.2">
      <c r="A19369" s="733">
        <v>45419</v>
      </c>
      <c r="B19369" s="40" t="s">
        <v>11614</v>
      </c>
      <c r="C19369" s="62" t="s">
        <v>285</v>
      </c>
      <c r="D19369" s="107" t="s">
        <v>8660</v>
      </c>
      <c r="E19369" s="57">
        <v>1000</v>
      </c>
      <c r="F19369" s="57"/>
      <c r="G19369" s="125">
        <f t="shared" si="308"/>
        <v>-1000</v>
      </c>
      <c r="H19369" s="704" t="s">
        <v>12937</v>
      </c>
    </row>
    <row r="19370" spans="1:8" ht="15" x14ac:dyDescent="0.2">
      <c r="A19370" s="733">
        <v>45419</v>
      </c>
      <c r="B19370" s="40" t="s">
        <v>12340</v>
      </c>
      <c r="C19370" s="62" t="s">
        <v>12993</v>
      </c>
      <c r="D19370" s="107" t="s">
        <v>12994</v>
      </c>
      <c r="E19370" s="57">
        <v>15000</v>
      </c>
      <c r="F19370" s="57"/>
      <c r="G19370" s="125">
        <f t="shared" si="308"/>
        <v>-15000</v>
      </c>
      <c r="H19370" s="704" t="s">
        <v>12937</v>
      </c>
    </row>
    <row r="19371" spans="1:8" ht="15" x14ac:dyDescent="0.2">
      <c r="A19371" s="733">
        <v>45419</v>
      </c>
      <c r="B19371" s="40" t="s">
        <v>11077</v>
      </c>
      <c r="C19371" s="62" t="s">
        <v>391</v>
      </c>
      <c r="D19371" s="107" t="s">
        <v>12824</v>
      </c>
      <c r="E19371" s="57">
        <v>1500</v>
      </c>
      <c r="F19371" s="57"/>
      <c r="G19371" s="125">
        <f t="shared" si="308"/>
        <v>-1500</v>
      </c>
      <c r="H19371" s="704" t="s">
        <v>12937</v>
      </c>
    </row>
    <row r="19372" spans="1:8" ht="15" x14ac:dyDescent="0.2">
      <c r="A19372" s="733">
        <v>45419</v>
      </c>
      <c r="B19372" s="40" t="s">
        <v>25</v>
      </c>
      <c r="C19372" s="62" t="s">
        <v>4064</v>
      </c>
      <c r="D19372" s="107" t="s">
        <v>12995</v>
      </c>
      <c r="E19372" s="57">
        <v>2450</v>
      </c>
      <c r="F19372" s="57"/>
      <c r="G19372" s="125">
        <f t="shared" si="308"/>
        <v>-2450</v>
      </c>
      <c r="H19372" s="704" t="s">
        <v>12937</v>
      </c>
    </row>
    <row r="19373" spans="1:8" ht="15" x14ac:dyDescent="0.2">
      <c r="A19373" s="733">
        <v>45419</v>
      </c>
      <c r="B19373" s="40" t="s">
        <v>11874</v>
      </c>
      <c r="C19373" s="62" t="s">
        <v>5740</v>
      </c>
      <c r="D19373" s="107" t="s">
        <v>369</v>
      </c>
      <c r="E19373" s="57">
        <v>200</v>
      </c>
      <c r="F19373" s="57"/>
      <c r="G19373" s="125">
        <f t="shared" si="308"/>
        <v>-200</v>
      </c>
      <c r="H19373" s="704" t="s">
        <v>12937</v>
      </c>
    </row>
    <row r="19374" spans="1:8" ht="15" x14ac:dyDescent="0.2">
      <c r="A19374" s="733">
        <v>45419</v>
      </c>
      <c r="B19374" s="40" t="s">
        <v>11596</v>
      </c>
      <c r="C19374" s="62" t="s">
        <v>12682</v>
      </c>
      <c r="D19374" s="107" t="s">
        <v>12997</v>
      </c>
      <c r="E19374" s="57">
        <v>130000</v>
      </c>
      <c r="F19374" s="57"/>
      <c r="G19374" s="125">
        <f t="shared" si="308"/>
        <v>-130000</v>
      </c>
      <c r="H19374" s="704" t="s">
        <v>12937</v>
      </c>
    </row>
    <row r="19375" spans="1:8" ht="15" x14ac:dyDescent="0.2">
      <c r="A19375" s="733">
        <v>45419</v>
      </c>
      <c r="B19375" s="40" t="s">
        <v>11014</v>
      </c>
      <c r="C19375" s="62" t="s">
        <v>7221</v>
      </c>
      <c r="D19375" s="107" t="s">
        <v>12996</v>
      </c>
      <c r="E19375" s="57">
        <v>250000</v>
      </c>
      <c r="F19375" s="57"/>
      <c r="G19375" s="125">
        <f t="shared" si="308"/>
        <v>-250000</v>
      </c>
      <c r="H19375" s="704" t="s">
        <v>12937</v>
      </c>
    </row>
    <row r="19376" spans="1:8" ht="15" x14ac:dyDescent="0.2">
      <c r="A19376" s="733">
        <v>45419</v>
      </c>
      <c r="B19376" s="40" t="s">
        <v>12505</v>
      </c>
      <c r="C19376" s="62" t="s">
        <v>6475</v>
      </c>
      <c r="D19376" s="107" t="s">
        <v>12998</v>
      </c>
      <c r="E19376" s="57">
        <v>65000</v>
      </c>
      <c r="F19376" s="57"/>
      <c r="G19376" s="125">
        <f t="shared" si="308"/>
        <v>-65000</v>
      </c>
      <c r="H19376" s="704" t="s">
        <v>12937</v>
      </c>
    </row>
    <row r="19377" spans="1:8" ht="15" x14ac:dyDescent="0.2">
      <c r="A19377" s="733">
        <v>45419</v>
      </c>
      <c r="B19377" s="40" t="s">
        <v>3945</v>
      </c>
      <c r="C19377" s="62" t="s">
        <v>437</v>
      </c>
      <c r="D19377" s="107" t="s">
        <v>12999</v>
      </c>
      <c r="E19377" s="57">
        <v>45000</v>
      </c>
      <c r="F19377" s="57"/>
      <c r="G19377" s="125">
        <f t="shared" si="308"/>
        <v>-45000</v>
      </c>
      <c r="H19377" s="704" t="s">
        <v>12937</v>
      </c>
    </row>
    <row r="19378" spans="1:8" ht="15" x14ac:dyDescent="0.2">
      <c r="A19378" s="733">
        <v>45419</v>
      </c>
      <c r="B19378" s="40" t="s">
        <v>12340</v>
      </c>
      <c r="C19378" s="62" t="s">
        <v>13001</v>
      </c>
      <c r="D19378" s="107" t="s">
        <v>13000</v>
      </c>
      <c r="E19378" s="57">
        <v>50000</v>
      </c>
      <c r="F19378" s="57"/>
      <c r="G19378" s="125">
        <f t="shared" si="308"/>
        <v>-50000</v>
      </c>
      <c r="H19378" s="704" t="s">
        <v>12937</v>
      </c>
    </row>
    <row r="19379" spans="1:8" ht="15" x14ac:dyDescent="0.2">
      <c r="A19379" s="733">
        <v>45420</v>
      </c>
      <c r="B19379" s="40" t="s">
        <v>25</v>
      </c>
      <c r="C19379" s="62" t="s">
        <v>8148</v>
      </c>
      <c r="D19379" s="107" t="s">
        <v>6309</v>
      </c>
      <c r="E19379" s="57">
        <v>865</v>
      </c>
      <c r="F19379" s="57"/>
      <c r="G19379" s="125">
        <f t="shared" si="308"/>
        <v>-865</v>
      </c>
      <c r="H19379" s="704" t="s">
        <v>12937</v>
      </c>
    </row>
    <row r="19380" spans="1:8" ht="15" x14ac:dyDescent="0.2">
      <c r="A19380" s="733">
        <v>45420</v>
      </c>
      <c r="B19380" s="40" t="s">
        <v>11717</v>
      </c>
      <c r="C19380" s="62" t="s">
        <v>5740</v>
      </c>
      <c r="D19380" s="107" t="s">
        <v>13002</v>
      </c>
      <c r="E19380" s="57">
        <v>1500</v>
      </c>
      <c r="F19380" s="57"/>
      <c r="G19380" s="125">
        <f t="shared" si="308"/>
        <v>-1500</v>
      </c>
      <c r="H19380" s="704" t="s">
        <v>12937</v>
      </c>
    </row>
    <row r="19381" spans="1:8" ht="15" x14ac:dyDescent="0.2">
      <c r="A19381" s="733">
        <v>45420</v>
      </c>
      <c r="B19381" s="40" t="s">
        <v>13003</v>
      </c>
      <c r="C19381" s="62" t="s">
        <v>11952</v>
      </c>
      <c r="D19381" s="107" t="s">
        <v>1156</v>
      </c>
      <c r="E19381" s="57">
        <v>5000</v>
      </c>
      <c r="F19381" s="57"/>
      <c r="G19381" s="125">
        <f t="shared" si="308"/>
        <v>-5000</v>
      </c>
      <c r="H19381" s="704" t="s">
        <v>12937</v>
      </c>
    </row>
    <row r="19382" spans="1:8" ht="15" x14ac:dyDescent="0.2">
      <c r="A19382" s="733">
        <v>45420</v>
      </c>
      <c r="B19382" s="40" t="s">
        <v>12340</v>
      </c>
      <c r="C19382" s="62" t="s">
        <v>10981</v>
      </c>
      <c r="D19382" s="107" t="s">
        <v>13004</v>
      </c>
      <c r="E19382" s="57">
        <v>17000</v>
      </c>
      <c r="F19382" s="57"/>
      <c r="G19382" s="125">
        <f t="shared" si="308"/>
        <v>-17000</v>
      </c>
      <c r="H19382" s="704" t="s">
        <v>12937</v>
      </c>
    </row>
    <row r="19383" spans="1:8" ht="15" x14ac:dyDescent="0.2">
      <c r="A19383" s="733">
        <v>45420</v>
      </c>
      <c r="B19383" s="40" t="s">
        <v>12340</v>
      </c>
      <c r="C19383" s="62" t="s">
        <v>10981</v>
      </c>
      <c r="D19383" s="107" t="s">
        <v>13005</v>
      </c>
      <c r="E19383" s="57">
        <v>42000</v>
      </c>
      <c r="F19383" s="57"/>
      <c r="G19383" s="125">
        <f t="shared" si="308"/>
        <v>-42000</v>
      </c>
      <c r="H19383" s="704" t="s">
        <v>12937</v>
      </c>
    </row>
    <row r="19384" spans="1:8" ht="15" x14ac:dyDescent="0.2">
      <c r="A19384" s="733">
        <v>45420</v>
      </c>
      <c r="B19384" s="40" t="s">
        <v>12340</v>
      </c>
      <c r="C19384" s="62" t="s">
        <v>10981</v>
      </c>
      <c r="D19384" s="107" t="s">
        <v>13006</v>
      </c>
      <c r="E19384" s="57">
        <v>31000</v>
      </c>
      <c r="F19384" s="57"/>
      <c r="G19384" s="125">
        <f t="shared" si="308"/>
        <v>-31000</v>
      </c>
      <c r="H19384" s="704" t="s">
        <v>12937</v>
      </c>
    </row>
    <row r="19385" spans="1:8" ht="15" x14ac:dyDescent="0.2">
      <c r="A19385" s="733">
        <v>45420</v>
      </c>
      <c r="B19385" s="40" t="s">
        <v>25</v>
      </c>
      <c r="C19385" s="62" t="s">
        <v>2427</v>
      </c>
      <c r="D19385" s="107" t="s">
        <v>2107</v>
      </c>
      <c r="E19385" s="57">
        <v>1500</v>
      </c>
      <c r="F19385" s="57"/>
      <c r="G19385" s="125">
        <f t="shared" si="308"/>
        <v>-1500</v>
      </c>
      <c r="H19385" s="704" t="s">
        <v>12937</v>
      </c>
    </row>
    <row r="19386" spans="1:8" ht="15" x14ac:dyDescent="0.2">
      <c r="A19386" s="733">
        <v>45420</v>
      </c>
      <c r="B19386" s="40" t="s">
        <v>12340</v>
      </c>
      <c r="C19386" s="62" t="s">
        <v>5740</v>
      </c>
      <c r="D19386" s="107" t="s">
        <v>369</v>
      </c>
      <c r="E19386" s="57">
        <v>900</v>
      </c>
      <c r="F19386" s="57"/>
      <c r="G19386" s="125">
        <f t="shared" si="308"/>
        <v>-900</v>
      </c>
      <c r="H19386" s="704" t="s">
        <v>12937</v>
      </c>
    </row>
    <row r="19387" spans="1:8" ht="15" x14ac:dyDescent="0.2">
      <c r="A19387" s="733">
        <v>45420</v>
      </c>
      <c r="B19387" s="40" t="s">
        <v>12400</v>
      </c>
      <c r="C19387" s="62" t="s">
        <v>10981</v>
      </c>
      <c r="D19387" s="107" t="s">
        <v>13039</v>
      </c>
      <c r="E19387" s="57">
        <v>18000</v>
      </c>
      <c r="F19387" s="57"/>
      <c r="G19387" s="125">
        <f t="shared" si="308"/>
        <v>-18000</v>
      </c>
      <c r="H19387" s="704" t="s">
        <v>12937</v>
      </c>
    </row>
    <row r="19388" spans="1:8" ht="15" x14ac:dyDescent="0.2">
      <c r="A19388" s="733">
        <v>45420</v>
      </c>
      <c r="B19388" s="40" t="s">
        <v>11077</v>
      </c>
      <c r="C19388" s="62" t="s">
        <v>391</v>
      </c>
      <c r="D19388" s="107" t="s">
        <v>13040</v>
      </c>
      <c r="E19388" s="57">
        <v>9950</v>
      </c>
      <c r="F19388" s="57"/>
      <c r="G19388" s="125">
        <f t="shared" si="308"/>
        <v>-9950</v>
      </c>
      <c r="H19388" s="704" t="s">
        <v>12937</v>
      </c>
    </row>
    <row r="19389" spans="1:8" ht="15" x14ac:dyDescent="0.2">
      <c r="A19389" s="733">
        <v>45420</v>
      </c>
      <c r="B19389" s="40" t="s">
        <v>103</v>
      </c>
      <c r="C19389" s="62" t="s">
        <v>103</v>
      </c>
      <c r="D19389" s="107" t="s">
        <v>10208</v>
      </c>
      <c r="E19389" s="57">
        <v>3000</v>
      </c>
      <c r="F19389" s="57"/>
      <c r="G19389" s="125">
        <f t="shared" si="308"/>
        <v>-3000</v>
      </c>
      <c r="H19389" s="704" t="s">
        <v>12937</v>
      </c>
    </row>
    <row r="19390" spans="1:8" ht="15" x14ac:dyDescent="0.2">
      <c r="A19390" s="733">
        <v>45420</v>
      </c>
      <c r="B19390" s="40" t="s">
        <v>3944</v>
      </c>
      <c r="C19390" s="62" t="s">
        <v>391</v>
      </c>
      <c r="D19390" s="107" t="s">
        <v>13011</v>
      </c>
      <c r="E19390" s="57">
        <v>700</v>
      </c>
      <c r="F19390" s="57"/>
      <c r="G19390" s="125">
        <f t="shared" si="308"/>
        <v>-700</v>
      </c>
      <c r="H19390" s="704" t="s">
        <v>12937</v>
      </c>
    </row>
    <row r="19391" spans="1:8" ht="15" x14ac:dyDescent="0.2">
      <c r="A19391" s="733">
        <v>45420</v>
      </c>
      <c r="B19391" s="40" t="s">
        <v>11077</v>
      </c>
      <c r="C19391" s="62" t="s">
        <v>391</v>
      </c>
      <c r="D19391" s="107" t="s">
        <v>5137</v>
      </c>
      <c r="E19391" s="57">
        <v>13970</v>
      </c>
      <c r="F19391" s="57"/>
      <c r="G19391" s="125">
        <f t="shared" si="308"/>
        <v>-13970</v>
      </c>
      <c r="H19391" s="704" t="s">
        <v>12937</v>
      </c>
    </row>
    <row r="19392" spans="1:8" ht="15" x14ac:dyDescent="0.2">
      <c r="A19392" s="733">
        <v>45420</v>
      </c>
      <c r="B19392" s="40" t="s">
        <v>25</v>
      </c>
      <c r="C19392" s="62" t="s">
        <v>7593</v>
      </c>
      <c r="D19392" s="107" t="s">
        <v>13012</v>
      </c>
      <c r="E19392" s="57">
        <v>85000</v>
      </c>
      <c r="F19392" s="57"/>
      <c r="G19392" s="125">
        <f t="shared" ref="G19392:G19455" si="309">F19392-E19392</f>
        <v>-85000</v>
      </c>
      <c r="H19392" s="704" t="s">
        <v>12937</v>
      </c>
    </row>
    <row r="19393" spans="1:8" ht="15" x14ac:dyDescent="0.2">
      <c r="A19393" s="733">
        <v>45420</v>
      </c>
      <c r="B19393" s="40" t="s">
        <v>25</v>
      </c>
      <c r="C19393" s="62" t="s">
        <v>391</v>
      </c>
      <c r="D19393" s="107" t="s">
        <v>13014</v>
      </c>
      <c r="E19393" s="57">
        <v>20950</v>
      </c>
      <c r="F19393" s="57"/>
      <c r="G19393" s="125">
        <f t="shared" si="309"/>
        <v>-20950</v>
      </c>
      <c r="H19393" s="704" t="s">
        <v>12937</v>
      </c>
    </row>
    <row r="19394" spans="1:8" ht="15" x14ac:dyDescent="0.2">
      <c r="A19394" s="733">
        <v>45420</v>
      </c>
      <c r="B19394" s="40" t="s">
        <v>12340</v>
      </c>
      <c r="C19394" s="62" t="s">
        <v>13019</v>
      </c>
      <c r="D19394" s="107" t="s">
        <v>13015</v>
      </c>
      <c r="E19394" s="57">
        <v>40000</v>
      </c>
      <c r="F19394" s="57"/>
      <c r="G19394" s="125">
        <f t="shared" si="309"/>
        <v>-40000</v>
      </c>
      <c r="H19394" s="704" t="s">
        <v>12937</v>
      </c>
    </row>
    <row r="19395" spans="1:8" ht="15" x14ac:dyDescent="0.2">
      <c r="A19395" s="733">
        <v>45420</v>
      </c>
      <c r="B19395" s="40" t="s">
        <v>3945</v>
      </c>
      <c r="C19395" s="62" t="s">
        <v>13020</v>
      </c>
      <c r="D19395" s="107" t="s">
        <v>13016</v>
      </c>
      <c r="E19395" s="57">
        <v>50000</v>
      </c>
      <c r="F19395" s="57"/>
      <c r="G19395" s="125">
        <f t="shared" si="309"/>
        <v>-50000</v>
      </c>
      <c r="H19395" s="704" t="s">
        <v>12937</v>
      </c>
    </row>
    <row r="19396" spans="1:8" ht="15" x14ac:dyDescent="0.2">
      <c r="A19396" s="733">
        <v>45420</v>
      </c>
      <c r="B19396" s="40" t="s">
        <v>11123</v>
      </c>
      <c r="C19396" s="62" t="s">
        <v>12491</v>
      </c>
      <c r="D19396" s="107" t="s">
        <v>13017</v>
      </c>
      <c r="E19396" s="57">
        <v>400000</v>
      </c>
      <c r="F19396" s="57"/>
      <c r="G19396" s="125">
        <f t="shared" si="309"/>
        <v>-400000</v>
      </c>
      <c r="H19396" s="704" t="s">
        <v>12937</v>
      </c>
    </row>
    <row r="19397" spans="1:8" ht="15" x14ac:dyDescent="0.2">
      <c r="A19397" s="733">
        <v>45420</v>
      </c>
      <c r="B19397" s="40" t="s">
        <v>12505</v>
      </c>
      <c r="C19397" s="62" t="s">
        <v>12775</v>
      </c>
      <c r="D19397" s="107" t="s">
        <v>13018</v>
      </c>
      <c r="E19397" s="57">
        <v>750000</v>
      </c>
      <c r="F19397" s="57"/>
      <c r="G19397" s="125">
        <f t="shared" si="309"/>
        <v>-750000</v>
      </c>
      <c r="H19397" s="704" t="s">
        <v>12937</v>
      </c>
    </row>
    <row r="19398" spans="1:8" ht="15" customHeight="1" x14ac:dyDescent="0.2">
      <c r="A19398" s="733">
        <v>45420</v>
      </c>
      <c r="B19398" s="40" t="s">
        <v>12340</v>
      </c>
      <c r="C19398" s="62" t="s">
        <v>10981</v>
      </c>
      <c r="D19398" s="107" t="s">
        <v>13053</v>
      </c>
      <c r="E19398" s="57">
        <v>354000</v>
      </c>
      <c r="F19398" s="57"/>
      <c r="G19398" s="125">
        <f t="shared" si="309"/>
        <v>-354000</v>
      </c>
      <c r="H19398" s="704" t="s">
        <v>12937</v>
      </c>
    </row>
    <row r="19399" spans="1:8" ht="15" customHeight="1" x14ac:dyDescent="0.2">
      <c r="A19399" s="733">
        <v>45421</v>
      </c>
      <c r="B19399" s="40" t="s">
        <v>12340</v>
      </c>
      <c r="C19399" s="62" t="s">
        <v>12380</v>
      </c>
      <c r="D19399" s="107" t="s">
        <v>12435</v>
      </c>
      <c r="E19399" s="57">
        <v>530000</v>
      </c>
      <c r="F19399" s="57"/>
      <c r="G19399" s="125">
        <f t="shared" si="309"/>
        <v>-530000</v>
      </c>
      <c r="H19399" s="704" t="s">
        <v>12937</v>
      </c>
    </row>
    <row r="19400" spans="1:8" ht="15" customHeight="1" x14ac:dyDescent="0.2">
      <c r="A19400" s="733">
        <v>45422</v>
      </c>
      <c r="B19400" s="40" t="s">
        <v>3945</v>
      </c>
      <c r="C19400" s="62" t="s">
        <v>5409</v>
      </c>
      <c r="D19400" s="107" t="s">
        <v>13042</v>
      </c>
      <c r="E19400" s="57">
        <v>24200</v>
      </c>
      <c r="F19400" s="57"/>
      <c r="G19400" s="125">
        <f t="shared" si="309"/>
        <v>-24200</v>
      </c>
      <c r="H19400" s="704" t="s">
        <v>12937</v>
      </c>
    </row>
    <row r="19401" spans="1:8" ht="15" customHeight="1" x14ac:dyDescent="0.2">
      <c r="A19401" s="733">
        <v>45422</v>
      </c>
      <c r="B19401" s="62" t="s">
        <v>13295</v>
      </c>
      <c r="C19401" s="62" t="s">
        <v>391</v>
      </c>
      <c r="D19401" s="107" t="s">
        <v>13054</v>
      </c>
      <c r="E19401" s="57">
        <v>15000</v>
      </c>
      <c r="F19401" s="57"/>
      <c r="G19401" s="125">
        <f t="shared" si="309"/>
        <v>-15000</v>
      </c>
      <c r="H19401" s="704" t="s">
        <v>12937</v>
      </c>
    </row>
    <row r="19402" spans="1:8" ht="15" customHeight="1" x14ac:dyDescent="0.2">
      <c r="A19402" s="733">
        <v>45422</v>
      </c>
      <c r="B19402" s="40" t="s">
        <v>12400</v>
      </c>
      <c r="C19402" s="62" t="s">
        <v>285</v>
      </c>
      <c r="D19402" s="107" t="s">
        <v>13055</v>
      </c>
      <c r="E19402" s="57">
        <v>15000</v>
      </c>
      <c r="F19402" s="57"/>
      <c r="G19402" s="125">
        <f t="shared" si="309"/>
        <v>-15000</v>
      </c>
      <c r="H19402" s="704" t="s">
        <v>12937</v>
      </c>
    </row>
    <row r="19403" spans="1:8" ht="15" customHeight="1" x14ac:dyDescent="0.2">
      <c r="A19403" s="733">
        <v>45422</v>
      </c>
      <c r="B19403" s="40" t="s">
        <v>11874</v>
      </c>
      <c r="C19403" s="62" t="s">
        <v>285</v>
      </c>
      <c r="D19403" s="107" t="s">
        <v>13055</v>
      </c>
      <c r="E19403" s="57">
        <v>15000</v>
      </c>
      <c r="F19403" s="57"/>
      <c r="G19403" s="125">
        <f t="shared" si="309"/>
        <v>-15000</v>
      </c>
      <c r="H19403" s="704" t="s">
        <v>12937</v>
      </c>
    </row>
    <row r="19404" spans="1:8" ht="15" customHeight="1" x14ac:dyDescent="0.2">
      <c r="A19404" s="733">
        <v>45422</v>
      </c>
      <c r="B19404" s="40" t="s">
        <v>10899</v>
      </c>
      <c r="C19404" s="62" t="s">
        <v>285</v>
      </c>
      <c r="D19404" s="107" t="s">
        <v>13055</v>
      </c>
      <c r="E19404" s="57">
        <v>15000</v>
      </c>
      <c r="F19404" s="57"/>
      <c r="G19404" s="125">
        <f t="shared" si="309"/>
        <v>-15000</v>
      </c>
      <c r="H19404" s="704" t="s">
        <v>12937</v>
      </c>
    </row>
    <row r="19405" spans="1:8" ht="15" customHeight="1" x14ac:dyDescent="0.2">
      <c r="A19405" s="733">
        <v>45422</v>
      </c>
      <c r="B19405" s="40" t="s">
        <v>10229</v>
      </c>
      <c r="C19405" s="62" t="s">
        <v>285</v>
      </c>
      <c r="D19405" s="107" t="s">
        <v>13055</v>
      </c>
      <c r="E19405" s="57">
        <v>15000</v>
      </c>
      <c r="F19405" s="57"/>
      <c r="G19405" s="125">
        <f t="shared" si="309"/>
        <v>-15000</v>
      </c>
      <c r="H19405" s="704" t="s">
        <v>12937</v>
      </c>
    </row>
    <row r="19406" spans="1:8" ht="15" x14ac:dyDescent="0.2">
      <c r="A19406" s="733">
        <v>45422</v>
      </c>
      <c r="B19406" s="40" t="s">
        <v>10229</v>
      </c>
      <c r="C19406" s="62" t="s">
        <v>2795</v>
      </c>
      <c r="D19406" s="107" t="s">
        <v>13056</v>
      </c>
      <c r="E19406" s="57">
        <v>13000</v>
      </c>
      <c r="F19406" s="57"/>
      <c r="G19406" s="125">
        <f t="shared" si="309"/>
        <v>-13000</v>
      </c>
      <c r="H19406" s="704" t="s">
        <v>12937</v>
      </c>
    </row>
    <row r="19407" spans="1:8" ht="15" x14ac:dyDescent="0.2">
      <c r="A19407" s="733">
        <v>45423</v>
      </c>
      <c r="B19407" s="40" t="s">
        <v>103</v>
      </c>
      <c r="C19407" s="62" t="s">
        <v>2995</v>
      </c>
      <c r="D19407" s="107" t="s">
        <v>1156</v>
      </c>
      <c r="E19407" s="57">
        <v>10300</v>
      </c>
      <c r="F19407" s="57"/>
      <c r="G19407" s="125">
        <f t="shared" si="309"/>
        <v>-10300</v>
      </c>
      <c r="H19407" s="704" t="s">
        <v>12937</v>
      </c>
    </row>
    <row r="19408" spans="1:8" ht="15" x14ac:dyDescent="0.2">
      <c r="A19408" s="733">
        <v>45423</v>
      </c>
      <c r="B19408" s="40" t="s">
        <v>13044</v>
      </c>
      <c r="C19408" s="62" t="s">
        <v>5740</v>
      </c>
      <c r="D19408" s="107" t="s">
        <v>369</v>
      </c>
      <c r="E19408" s="57">
        <v>1500</v>
      </c>
      <c r="F19408" s="57"/>
      <c r="G19408" s="125">
        <f t="shared" si="309"/>
        <v>-1500</v>
      </c>
      <c r="H19408" s="704" t="s">
        <v>12937</v>
      </c>
    </row>
    <row r="19409" spans="1:8" ht="15" x14ac:dyDescent="0.2">
      <c r="A19409" s="733">
        <v>45423</v>
      </c>
      <c r="B19409" s="40" t="s">
        <v>12400</v>
      </c>
      <c r="C19409" s="62" t="s">
        <v>8369</v>
      </c>
      <c r="D19409" s="107" t="s">
        <v>369</v>
      </c>
      <c r="E19409" s="57">
        <v>6000</v>
      </c>
      <c r="F19409" s="57"/>
      <c r="G19409" s="125">
        <f t="shared" si="309"/>
        <v>-6000</v>
      </c>
      <c r="H19409" s="704" t="s">
        <v>12937</v>
      </c>
    </row>
    <row r="19410" spans="1:8" ht="15" x14ac:dyDescent="0.2">
      <c r="A19410" s="733">
        <v>45423</v>
      </c>
      <c r="B19410" s="40" t="s">
        <v>103</v>
      </c>
      <c r="C19410" s="62" t="s">
        <v>103</v>
      </c>
      <c r="D19410" s="107" t="s">
        <v>10208</v>
      </c>
      <c r="E19410" s="57">
        <v>3000</v>
      </c>
      <c r="F19410" s="57"/>
      <c r="G19410" s="125">
        <f t="shared" si="309"/>
        <v>-3000</v>
      </c>
      <c r="H19410" s="704" t="s">
        <v>12937</v>
      </c>
    </row>
    <row r="19411" spans="1:8" ht="15" x14ac:dyDescent="0.2">
      <c r="A19411" s="733">
        <v>45423</v>
      </c>
      <c r="B19411" s="40" t="s">
        <v>11874</v>
      </c>
      <c r="C19411" s="62" t="s">
        <v>5740</v>
      </c>
      <c r="D19411" s="107" t="s">
        <v>369</v>
      </c>
      <c r="E19411" s="57">
        <v>2200</v>
      </c>
      <c r="F19411" s="57"/>
      <c r="G19411" s="125">
        <f t="shared" si="309"/>
        <v>-2200</v>
      </c>
      <c r="H19411" s="704" t="s">
        <v>12937</v>
      </c>
    </row>
    <row r="19412" spans="1:8" ht="15" x14ac:dyDescent="0.2">
      <c r="A19412" s="733">
        <v>45423</v>
      </c>
      <c r="B19412" s="62" t="s">
        <v>13295</v>
      </c>
      <c r="C19412" s="62" t="s">
        <v>9868</v>
      </c>
      <c r="D19412" s="107" t="s">
        <v>1156</v>
      </c>
      <c r="E19412" s="57">
        <v>62550</v>
      </c>
      <c r="F19412" s="57"/>
      <c r="G19412" s="125">
        <f t="shared" si="309"/>
        <v>-62550</v>
      </c>
      <c r="H19412" s="704" t="s">
        <v>12937</v>
      </c>
    </row>
    <row r="19413" spans="1:8" ht="15" x14ac:dyDescent="0.2">
      <c r="A19413" s="733">
        <v>45423</v>
      </c>
      <c r="B19413" s="40" t="s">
        <v>10898</v>
      </c>
      <c r="C19413" s="62" t="s">
        <v>9868</v>
      </c>
      <c r="D19413" s="107" t="s">
        <v>1156</v>
      </c>
      <c r="E19413" s="57">
        <v>9500</v>
      </c>
      <c r="F19413" s="57"/>
      <c r="G19413" s="125">
        <f t="shared" si="309"/>
        <v>-9500</v>
      </c>
      <c r="H19413" s="704" t="s">
        <v>12937</v>
      </c>
    </row>
    <row r="19414" spans="1:8" ht="15" x14ac:dyDescent="0.2">
      <c r="A19414" s="733">
        <v>45423</v>
      </c>
      <c r="B19414" s="40" t="s">
        <v>11717</v>
      </c>
      <c r="C19414" s="62" t="s">
        <v>11539</v>
      </c>
      <c r="D19414" s="107" t="s">
        <v>1156</v>
      </c>
      <c r="E19414" s="57">
        <v>14800</v>
      </c>
      <c r="F19414" s="57"/>
      <c r="G19414" s="125">
        <f t="shared" si="309"/>
        <v>-14800</v>
      </c>
      <c r="H19414" s="704" t="s">
        <v>12937</v>
      </c>
    </row>
    <row r="19415" spans="1:8" ht="15" x14ac:dyDescent="0.2">
      <c r="A19415" s="733">
        <v>45423</v>
      </c>
      <c r="B19415" s="40" t="s">
        <v>13044</v>
      </c>
      <c r="C19415" s="62" t="s">
        <v>11539</v>
      </c>
      <c r="D19415" s="107" t="s">
        <v>1156</v>
      </c>
      <c r="E19415" s="57">
        <v>53000</v>
      </c>
      <c r="F19415" s="57"/>
      <c r="G19415" s="125">
        <f t="shared" si="309"/>
        <v>-53000</v>
      </c>
      <c r="H19415" s="704" t="s">
        <v>12937</v>
      </c>
    </row>
    <row r="19416" spans="1:8" ht="15" x14ac:dyDescent="0.2">
      <c r="A19416" s="733">
        <v>45423</v>
      </c>
      <c r="B19416" s="40" t="s">
        <v>12340</v>
      </c>
      <c r="C19416" s="62" t="s">
        <v>5740</v>
      </c>
      <c r="D19416" s="107" t="s">
        <v>1156</v>
      </c>
      <c r="E19416" s="57">
        <v>1000</v>
      </c>
      <c r="F19416" s="57"/>
      <c r="G19416" s="125">
        <f t="shared" si="309"/>
        <v>-1000</v>
      </c>
      <c r="H19416" s="704" t="s">
        <v>12937</v>
      </c>
    </row>
    <row r="19417" spans="1:8" ht="15" x14ac:dyDescent="0.2">
      <c r="A19417" s="733">
        <v>45423</v>
      </c>
      <c r="B19417" s="40" t="s">
        <v>11717</v>
      </c>
      <c r="C19417" s="62" t="s">
        <v>6562</v>
      </c>
      <c r="D19417" s="107" t="s">
        <v>13045</v>
      </c>
      <c r="E19417" s="57">
        <v>21850</v>
      </c>
      <c r="F19417" s="57"/>
      <c r="G19417" s="125">
        <f t="shared" si="309"/>
        <v>-21850</v>
      </c>
      <c r="H19417" s="704" t="s">
        <v>12937</v>
      </c>
    </row>
    <row r="19418" spans="1:8" ht="15" x14ac:dyDescent="0.2">
      <c r="A19418" s="733">
        <v>45423</v>
      </c>
      <c r="B19418" s="40" t="s">
        <v>11874</v>
      </c>
      <c r="C19418" s="62" t="s">
        <v>5740</v>
      </c>
      <c r="D19418" s="107" t="s">
        <v>369</v>
      </c>
      <c r="E19418" s="57">
        <v>1800</v>
      </c>
      <c r="F19418" s="57"/>
      <c r="G19418" s="125">
        <f t="shared" si="309"/>
        <v>-1800</v>
      </c>
      <c r="H19418" s="704" t="s">
        <v>12937</v>
      </c>
    </row>
    <row r="19419" spans="1:8" ht="15" x14ac:dyDescent="0.2">
      <c r="A19419" s="733">
        <v>45423</v>
      </c>
      <c r="B19419" s="40" t="s">
        <v>11874</v>
      </c>
      <c r="C19419" s="62" t="s">
        <v>5740</v>
      </c>
      <c r="D19419" s="107" t="s">
        <v>369</v>
      </c>
      <c r="E19419" s="57">
        <v>800</v>
      </c>
      <c r="F19419" s="57"/>
      <c r="G19419" s="125">
        <f t="shared" si="309"/>
        <v>-800</v>
      </c>
      <c r="H19419" s="704" t="s">
        <v>12937</v>
      </c>
    </row>
    <row r="19420" spans="1:8" ht="15" x14ac:dyDescent="0.2">
      <c r="A19420" s="733">
        <v>45423</v>
      </c>
      <c r="B19420" s="40" t="s">
        <v>3945</v>
      </c>
      <c r="C19420" s="62" t="s">
        <v>13046</v>
      </c>
      <c r="D19420" s="107" t="s">
        <v>13047</v>
      </c>
      <c r="E19420" s="57">
        <v>84500</v>
      </c>
      <c r="F19420" s="57"/>
      <c r="G19420" s="125">
        <f t="shared" si="309"/>
        <v>-84500</v>
      </c>
      <c r="H19420" s="704" t="s">
        <v>12937</v>
      </c>
    </row>
    <row r="19421" spans="1:8" ht="15" x14ac:dyDescent="0.2">
      <c r="A19421" s="733">
        <v>45423</v>
      </c>
      <c r="B19421" s="40" t="s">
        <v>11874</v>
      </c>
      <c r="C19421" s="62" t="s">
        <v>12176</v>
      </c>
      <c r="D19421" s="107" t="s">
        <v>6925</v>
      </c>
      <c r="E19421" s="57">
        <v>135900</v>
      </c>
      <c r="F19421" s="57"/>
      <c r="G19421" s="125">
        <f t="shared" si="309"/>
        <v>-135900</v>
      </c>
      <c r="H19421" s="704" t="s">
        <v>12937</v>
      </c>
    </row>
    <row r="19422" spans="1:8" ht="15" x14ac:dyDescent="0.2">
      <c r="A19422" s="733">
        <v>45423</v>
      </c>
      <c r="B19422" s="40" t="s">
        <v>12400</v>
      </c>
      <c r="C19422" s="62" t="s">
        <v>10981</v>
      </c>
      <c r="D19422" s="107" t="s">
        <v>13048</v>
      </c>
      <c r="E19422" s="57">
        <v>57000</v>
      </c>
      <c r="F19422" s="57"/>
      <c r="G19422" s="125">
        <f t="shared" si="309"/>
        <v>-57000</v>
      </c>
      <c r="H19422" s="704" t="s">
        <v>12937</v>
      </c>
    </row>
    <row r="19423" spans="1:8" ht="15" x14ac:dyDescent="0.2">
      <c r="A19423" s="733">
        <v>45423</v>
      </c>
      <c r="B19423" s="40" t="s">
        <v>11874</v>
      </c>
      <c r="C19423" s="62" t="s">
        <v>10981</v>
      </c>
      <c r="D19423" s="107" t="s">
        <v>13049</v>
      </c>
      <c r="E19423" s="57">
        <v>84800</v>
      </c>
      <c r="F19423" s="57"/>
      <c r="G19423" s="125">
        <f t="shared" si="309"/>
        <v>-84800</v>
      </c>
      <c r="H19423" s="704" t="s">
        <v>12937</v>
      </c>
    </row>
    <row r="19424" spans="1:8" ht="15" x14ac:dyDescent="0.2">
      <c r="A19424" s="733">
        <v>45423</v>
      </c>
      <c r="B19424" s="40" t="s">
        <v>12400</v>
      </c>
      <c r="C19424" s="62" t="s">
        <v>12004</v>
      </c>
      <c r="D19424" s="107" t="s">
        <v>13057</v>
      </c>
      <c r="E19424" s="57">
        <v>1500000</v>
      </c>
      <c r="F19424" s="57"/>
      <c r="G19424" s="125">
        <f t="shared" si="309"/>
        <v>-1500000</v>
      </c>
      <c r="H19424" s="704" t="s">
        <v>12937</v>
      </c>
    </row>
    <row r="19425" spans="1:8" ht="15" x14ac:dyDescent="0.2">
      <c r="A19425" s="733">
        <v>45424</v>
      </c>
      <c r="B19425" s="40" t="s">
        <v>11077</v>
      </c>
      <c r="C19425" s="62" t="s">
        <v>6782</v>
      </c>
      <c r="D19425" s="107" t="s">
        <v>10718</v>
      </c>
      <c r="E19425" s="57">
        <v>220000</v>
      </c>
      <c r="F19425" s="57"/>
      <c r="G19425" s="125">
        <f t="shared" si="309"/>
        <v>-220000</v>
      </c>
      <c r="H19425" s="704" t="s">
        <v>12937</v>
      </c>
    </row>
    <row r="19426" spans="1:8" ht="15" x14ac:dyDescent="0.2">
      <c r="A19426" s="733">
        <v>45425</v>
      </c>
      <c r="B19426" s="40" t="s">
        <v>11874</v>
      </c>
      <c r="C19426" s="62" t="s">
        <v>12729</v>
      </c>
      <c r="D19426" s="107" t="s">
        <v>13052</v>
      </c>
      <c r="E19426" s="57">
        <v>238800</v>
      </c>
      <c r="F19426" s="57"/>
      <c r="G19426" s="125">
        <f t="shared" si="309"/>
        <v>-238800</v>
      </c>
      <c r="H19426" s="704" t="s">
        <v>12937</v>
      </c>
    </row>
    <row r="19427" spans="1:8" ht="15" x14ac:dyDescent="0.2">
      <c r="A19427" s="733">
        <v>45425</v>
      </c>
      <c r="B19427" s="40" t="s">
        <v>103</v>
      </c>
      <c r="C19427" s="62" t="s">
        <v>13050</v>
      </c>
      <c r="D19427" s="107" t="s">
        <v>13051</v>
      </c>
      <c r="E19427" s="57">
        <v>2000</v>
      </c>
      <c r="F19427" s="57"/>
      <c r="G19427" s="125">
        <f t="shared" si="309"/>
        <v>-2000</v>
      </c>
      <c r="H19427" s="704" t="s">
        <v>12937</v>
      </c>
    </row>
    <row r="19428" spans="1:8" ht="15" x14ac:dyDescent="0.2">
      <c r="A19428" s="733">
        <v>45425</v>
      </c>
      <c r="B19428" s="40" t="s">
        <v>11874</v>
      </c>
      <c r="C19428" s="62" t="s">
        <v>5740</v>
      </c>
      <c r="D19428" s="107" t="s">
        <v>369</v>
      </c>
      <c r="E19428" s="57">
        <v>760</v>
      </c>
      <c r="F19428" s="57"/>
      <c r="G19428" s="125">
        <f t="shared" si="309"/>
        <v>-760</v>
      </c>
      <c r="H19428" s="704" t="s">
        <v>12937</v>
      </c>
    </row>
    <row r="19429" spans="1:8" ht="15" x14ac:dyDescent="0.2">
      <c r="A19429" s="733">
        <v>45425</v>
      </c>
      <c r="B19429" s="40" t="s">
        <v>103</v>
      </c>
      <c r="C19429" s="62" t="s">
        <v>103</v>
      </c>
      <c r="D19429" s="107" t="s">
        <v>10208</v>
      </c>
      <c r="E19429" s="57">
        <v>3000</v>
      </c>
      <c r="F19429" s="57"/>
      <c r="G19429" s="125">
        <f t="shared" si="309"/>
        <v>-3000</v>
      </c>
      <c r="H19429" s="704" t="s">
        <v>12937</v>
      </c>
    </row>
    <row r="19430" spans="1:8" ht="15" x14ac:dyDescent="0.2">
      <c r="A19430" s="733">
        <v>45425</v>
      </c>
      <c r="B19430" s="40" t="s">
        <v>11717</v>
      </c>
      <c r="C19430" s="62" t="s">
        <v>5740</v>
      </c>
      <c r="D19430" s="107" t="s">
        <v>369</v>
      </c>
      <c r="E19430" s="57">
        <v>900</v>
      </c>
      <c r="F19430" s="57"/>
      <c r="G19430" s="125">
        <f t="shared" si="309"/>
        <v>-900</v>
      </c>
      <c r="H19430" s="704" t="s">
        <v>12937</v>
      </c>
    </row>
    <row r="19431" spans="1:8" ht="15" x14ac:dyDescent="0.2">
      <c r="A19431" s="733">
        <v>45425</v>
      </c>
      <c r="B19431" s="40" t="s">
        <v>11077</v>
      </c>
      <c r="C19431" s="62" t="s">
        <v>12446</v>
      </c>
      <c r="D19431" s="107" t="s">
        <v>1156</v>
      </c>
      <c r="E19431" s="57">
        <v>20000</v>
      </c>
      <c r="F19431" s="57"/>
      <c r="G19431" s="125">
        <f t="shared" si="309"/>
        <v>-20000</v>
      </c>
      <c r="H19431" s="704" t="s">
        <v>12937</v>
      </c>
    </row>
    <row r="19432" spans="1:8" ht="15" x14ac:dyDescent="0.2">
      <c r="A19432" s="733">
        <v>45425</v>
      </c>
      <c r="B19432" s="40" t="s">
        <v>11874</v>
      </c>
      <c r="C19432" s="62" t="s">
        <v>5740</v>
      </c>
      <c r="D19432" s="107" t="s">
        <v>369</v>
      </c>
      <c r="E19432" s="57">
        <v>3000</v>
      </c>
      <c r="F19432" s="57"/>
      <c r="G19432" s="125">
        <f t="shared" si="309"/>
        <v>-3000</v>
      </c>
      <c r="H19432" s="704" t="s">
        <v>12937</v>
      </c>
    </row>
    <row r="19433" spans="1:8" ht="15" x14ac:dyDescent="0.2">
      <c r="A19433" s="733">
        <v>45425</v>
      </c>
      <c r="B19433" s="40" t="s">
        <v>11717</v>
      </c>
      <c r="C19433" s="75" t="s">
        <v>8230</v>
      </c>
      <c r="D19433" s="107" t="s">
        <v>11303</v>
      </c>
      <c r="E19433" s="57">
        <v>51350</v>
      </c>
      <c r="F19433" s="57"/>
      <c r="G19433" s="125">
        <f t="shared" si="309"/>
        <v>-51350</v>
      </c>
      <c r="H19433" s="704" t="s">
        <v>12937</v>
      </c>
    </row>
    <row r="19434" spans="1:8" ht="15" x14ac:dyDescent="0.2">
      <c r="A19434" s="733">
        <v>45425</v>
      </c>
      <c r="B19434" s="40" t="s">
        <v>12340</v>
      </c>
      <c r="C19434" s="62" t="s">
        <v>10981</v>
      </c>
      <c r="D19434" s="107" t="s">
        <v>13060</v>
      </c>
      <c r="E19434" s="57">
        <v>70000</v>
      </c>
      <c r="F19434" s="57"/>
      <c r="G19434" s="125">
        <f t="shared" si="309"/>
        <v>-70000</v>
      </c>
      <c r="H19434" s="704" t="s">
        <v>12937</v>
      </c>
    </row>
    <row r="19435" spans="1:8" ht="15" x14ac:dyDescent="0.2">
      <c r="A19435" s="733">
        <v>45425</v>
      </c>
      <c r="B19435" s="40" t="s">
        <v>11596</v>
      </c>
      <c r="C19435" s="62" t="s">
        <v>10981</v>
      </c>
      <c r="D19435" s="107" t="s">
        <v>13061</v>
      </c>
      <c r="E19435" s="57">
        <v>25000</v>
      </c>
      <c r="F19435" s="57"/>
      <c r="G19435" s="125">
        <f t="shared" si="309"/>
        <v>-25000</v>
      </c>
      <c r="H19435" s="704" t="s">
        <v>12937</v>
      </c>
    </row>
    <row r="19436" spans="1:8" ht="15" x14ac:dyDescent="0.2">
      <c r="A19436" s="733">
        <v>45426</v>
      </c>
      <c r="B19436" s="40" t="s">
        <v>12505</v>
      </c>
      <c r="C19436" s="62" t="s">
        <v>12897</v>
      </c>
      <c r="D19436" s="107" t="s">
        <v>13062</v>
      </c>
      <c r="E19436" s="57">
        <v>10000</v>
      </c>
      <c r="F19436" s="57"/>
      <c r="G19436" s="125">
        <f t="shared" si="309"/>
        <v>-10000</v>
      </c>
      <c r="H19436" s="704" t="s">
        <v>12937</v>
      </c>
    </row>
    <row r="19437" spans="1:8" ht="15" x14ac:dyDescent="0.2">
      <c r="A19437" s="733">
        <v>45426</v>
      </c>
      <c r="B19437" s="40" t="s">
        <v>11874</v>
      </c>
      <c r="C19437" s="62" t="s">
        <v>10981</v>
      </c>
      <c r="D19437" s="107" t="s">
        <v>13063</v>
      </c>
      <c r="E19437" s="57">
        <v>1260</v>
      </c>
      <c r="F19437" s="57"/>
      <c r="G19437" s="125">
        <f t="shared" si="309"/>
        <v>-1260</v>
      </c>
      <c r="H19437" s="704" t="s">
        <v>12937</v>
      </c>
    </row>
    <row r="19438" spans="1:8" ht="15" x14ac:dyDescent="0.2">
      <c r="A19438" s="733">
        <v>45426</v>
      </c>
      <c r="B19438" s="62" t="s">
        <v>11874</v>
      </c>
      <c r="C19438" s="62" t="s">
        <v>2189</v>
      </c>
      <c r="D19438" s="107" t="s">
        <v>13064</v>
      </c>
      <c r="E19438" s="57">
        <v>14000</v>
      </c>
      <c r="F19438" s="57"/>
      <c r="G19438" s="125">
        <f t="shared" si="309"/>
        <v>-14000</v>
      </c>
      <c r="H19438" s="704" t="s">
        <v>12937</v>
      </c>
    </row>
    <row r="19439" spans="1:8" ht="15" x14ac:dyDescent="0.2">
      <c r="A19439" s="733">
        <v>45426</v>
      </c>
      <c r="B19439" s="40" t="s">
        <v>12340</v>
      </c>
      <c r="C19439" s="62" t="s">
        <v>11094</v>
      </c>
      <c r="D19439" s="107" t="s">
        <v>13065</v>
      </c>
      <c r="E19439" s="57">
        <v>33000</v>
      </c>
      <c r="F19439" s="57"/>
      <c r="G19439" s="125">
        <f t="shared" si="309"/>
        <v>-33000</v>
      </c>
      <c r="H19439" s="704" t="s">
        <v>12937</v>
      </c>
    </row>
    <row r="19440" spans="1:8" ht="15" x14ac:dyDescent="0.2">
      <c r="A19440" s="733">
        <v>45426</v>
      </c>
      <c r="B19440" s="40" t="s">
        <v>11077</v>
      </c>
      <c r="C19440" s="62" t="s">
        <v>10981</v>
      </c>
      <c r="D19440" s="107" t="s">
        <v>13079</v>
      </c>
      <c r="E19440" s="57">
        <v>1960</v>
      </c>
      <c r="F19440" s="57"/>
      <c r="G19440" s="125">
        <f t="shared" si="309"/>
        <v>-1960</v>
      </c>
      <c r="H19440" s="704" t="s">
        <v>12937</v>
      </c>
    </row>
    <row r="19441" spans="1:8" ht="15" x14ac:dyDescent="0.2">
      <c r="A19441" s="733">
        <v>45426</v>
      </c>
      <c r="B19441" s="40" t="s">
        <v>11874</v>
      </c>
      <c r="C19441" s="62" t="s">
        <v>10981</v>
      </c>
      <c r="D19441" s="107" t="s">
        <v>13080</v>
      </c>
      <c r="E19441" s="57">
        <v>4930</v>
      </c>
      <c r="F19441" s="57"/>
      <c r="G19441" s="125">
        <f t="shared" si="309"/>
        <v>-4930</v>
      </c>
      <c r="H19441" s="704" t="s">
        <v>12937</v>
      </c>
    </row>
    <row r="19442" spans="1:8" ht="15" x14ac:dyDescent="0.2">
      <c r="A19442" s="733">
        <v>45426</v>
      </c>
      <c r="B19442" s="40" t="s">
        <v>11717</v>
      </c>
      <c r="C19442" s="62" t="s">
        <v>10981</v>
      </c>
      <c r="D19442" s="107" t="s">
        <v>13066</v>
      </c>
      <c r="E19442" s="57">
        <v>1500</v>
      </c>
      <c r="F19442" s="57"/>
      <c r="G19442" s="125">
        <f t="shared" si="309"/>
        <v>-1500</v>
      </c>
      <c r="H19442" s="704" t="s">
        <v>12937</v>
      </c>
    </row>
    <row r="19443" spans="1:8" ht="15" x14ac:dyDescent="0.2">
      <c r="A19443" s="733">
        <v>45426</v>
      </c>
      <c r="B19443" s="40" t="s">
        <v>11874</v>
      </c>
      <c r="C19443" s="62" t="s">
        <v>391</v>
      </c>
      <c r="D19443" s="107" t="s">
        <v>13067</v>
      </c>
      <c r="E19443" s="57">
        <v>6650</v>
      </c>
      <c r="F19443" s="57"/>
      <c r="G19443" s="125">
        <f t="shared" si="309"/>
        <v>-6650</v>
      </c>
      <c r="H19443" s="704" t="s">
        <v>12937</v>
      </c>
    </row>
    <row r="19444" spans="1:8" ht="24" x14ac:dyDescent="0.2">
      <c r="A19444" s="733">
        <v>45427</v>
      </c>
      <c r="B19444" s="40" t="s">
        <v>11717</v>
      </c>
      <c r="C19444" s="62" t="s">
        <v>10981</v>
      </c>
      <c r="D19444" s="128" t="s">
        <v>13068</v>
      </c>
      <c r="E19444" s="57">
        <v>26300</v>
      </c>
      <c r="F19444" s="57"/>
      <c r="G19444" s="125">
        <f t="shared" si="309"/>
        <v>-26300</v>
      </c>
      <c r="H19444" s="704" t="s">
        <v>12937</v>
      </c>
    </row>
    <row r="19445" spans="1:8" ht="24" x14ac:dyDescent="0.2">
      <c r="A19445" s="733">
        <v>45427</v>
      </c>
      <c r="B19445" s="62" t="s">
        <v>11596</v>
      </c>
      <c r="C19445" s="550" t="s">
        <v>10981</v>
      </c>
      <c r="D19445" s="739" t="s">
        <v>13069</v>
      </c>
      <c r="E19445" s="551">
        <v>15000</v>
      </c>
      <c r="F19445" s="551"/>
      <c r="G19445" s="551">
        <f t="shared" si="309"/>
        <v>-15000</v>
      </c>
      <c r="H19445" s="1078" t="s">
        <v>12937</v>
      </c>
    </row>
    <row r="19446" spans="1:8" ht="24" x14ac:dyDescent="0.2">
      <c r="A19446" s="733">
        <v>45427</v>
      </c>
      <c r="B19446" s="62" t="s">
        <v>11874</v>
      </c>
      <c r="C19446" s="550" t="s">
        <v>10981</v>
      </c>
      <c r="D19446" s="739" t="s">
        <v>13069</v>
      </c>
      <c r="E19446" s="551">
        <v>15000</v>
      </c>
      <c r="F19446" s="551"/>
      <c r="G19446" s="551">
        <f t="shared" si="309"/>
        <v>-15000</v>
      </c>
      <c r="H19446" s="1078" t="s">
        <v>12937</v>
      </c>
    </row>
    <row r="19447" spans="1:8" ht="24" x14ac:dyDescent="0.2">
      <c r="A19447" s="733">
        <v>45427</v>
      </c>
      <c r="B19447" s="62" t="s">
        <v>11717</v>
      </c>
      <c r="C19447" s="550" t="s">
        <v>10981</v>
      </c>
      <c r="D19447" s="739" t="s">
        <v>13069</v>
      </c>
      <c r="E19447" s="551">
        <v>15000</v>
      </c>
      <c r="F19447" s="551"/>
      <c r="G19447" s="551">
        <f t="shared" si="309"/>
        <v>-15000</v>
      </c>
      <c r="H19447" s="1078" t="s">
        <v>12937</v>
      </c>
    </row>
    <row r="19448" spans="1:8" ht="24" x14ac:dyDescent="0.2">
      <c r="A19448" s="733">
        <v>45427</v>
      </c>
      <c r="B19448" s="62" t="s">
        <v>11874</v>
      </c>
      <c r="C19448" s="550" t="s">
        <v>10981</v>
      </c>
      <c r="D19448" s="739" t="s">
        <v>13069</v>
      </c>
      <c r="E19448" s="551">
        <v>15000</v>
      </c>
      <c r="F19448" s="551"/>
      <c r="G19448" s="551">
        <f t="shared" si="309"/>
        <v>-15000</v>
      </c>
      <c r="H19448" s="1078" t="s">
        <v>12937</v>
      </c>
    </row>
    <row r="19449" spans="1:8" ht="15" x14ac:dyDescent="0.2">
      <c r="A19449" s="733">
        <v>45427</v>
      </c>
      <c r="B19449" s="40" t="s">
        <v>11077</v>
      </c>
      <c r="C19449" s="62" t="s">
        <v>13070</v>
      </c>
      <c r="D19449" s="107" t="s">
        <v>13071</v>
      </c>
      <c r="E19449" s="57">
        <v>600000</v>
      </c>
      <c r="F19449" s="57"/>
      <c r="G19449" s="125">
        <f t="shared" si="309"/>
        <v>-600000</v>
      </c>
      <c r="H19449" s="704" t="s">
        <v>12937</v>
      </c>
    </row>
    <row r="19450" spans="1:8" ht="15" x14ac:dyDescent="0.2">
      <c r="A19450" s="733">
        <v>45427</v>
      </c>
      <c r="B19450" s="40" t="s">
        <v>11874</v>
      </c>
      <c r="C19450" s="62" t="s">
        <v>391</v>
      </c>
      <c r="D19450" s="107" t="s">
        <v>6581</v>
      </c>
      <c r="E19450" s="57">
        <v>8550</v>
      </c>
      <c r="F19450" s="57"/>
      <c r="G19450" s="125">
        <f t="shared" si="309"/>
        <v>-8550</v>
      </c>
      <c r="H19450" s="704" t="s">
        <v>12937</v>
      </c>
    </row>
    <row r="19451" spans="1:8" ht="15" x14ac:dyDescent="0.2">
      <c r="A19451" s="733">
        <v>45427</v>
      </c>
      <c r="B19451" s="40" t="s">
        <v>103</v>
      </c>
      <c r="C19451" s="62" t="s">
        <v>103</v>
      </c>
      <c r="D19451" s="107" t="s">
        <v>10208</v>
      </c>
      <c r="E19451" s="57">
        <v>3000</v>
      </c>
      <c r="F19451" s="57"/>
      <c r="G19451" s="125">
        <f t="shared" si="309"/>
        <v>-3000</v>
      </c>
      <c r="H19451" s="704" t="s">
        <v>12937</v>
      </c>
    </row>
    <row r="19452" spans="1:8" ht="15" x14ac:dyDescent="0.2">
      <c r="A19452" s="733">
        <v>45427</v>
      </c>
      <c r="B19452" s="40" t="s">
        <v>11874</v>
      </c>
      <c r="C19452" s="62" t="s">
        <v>10981</v>
      </c>
      <c r="D19452" s="107" t="s">
        <v>13072</v>
      </c>
      <c r="E19452" s="57">
        <v>19700</v>
      </c>
      <c r="F19452" s="57"/>
      <c r="G19452" s="125">
        <f t="shared" si="309"/>
        <v>-19700</v>
      </c>
      <c r="H19452" s="704" t="s">
        <v>12937</v>
      </c>
    </row>
    <row r="19453" spans="1:8" ht="15" x14ac:dyDescent="0.2">
      <c r="A19453" s="733">
        <v>45427</v>
      </c>
      <c r="B19453" s="40" t="s">
        <v>8873</v>
      </c>
      <c r="C19453" s="62" t="s">
        <v>5740</v>
      </c>
      <c r="D19453" s="107" t="s">
        <v>369</v>
      </c>
      <c r="E19453" s="57">
        <v>500</v>
      </c>
      <c r="F19453" s="57"/>
      <c r="G19453" s="125">
        <f t="shared" si="309"/>
        <v>-500</v>
      </c>
      <c r="H19453" s="704" t="s">
        <v>12937</v>
      </c>
    </row>
    <row r="19454" spans="1:8" ht="15" x14ac:dyDescent="0.2">
      <c r="A19454" s="733">
        <v>45427</v>
      </c>
      <c r="B19454" s="40" t="s">
        <v>12400</v>
      </c>
      <c r="C19454" s="62" t="s">
        <v>5740</v>
      </c>
      <c r="D19454" s="107" t="s">
        <v>13073</v>
      </c>
      <c r="E19454" s="57">
        <v>11000</v>
      </c>
      <c r="F19454" s="57"/>
      <c r="G19454" s="125">
        <f t="shared" si="309"/>
        <v>-11000</v>
      </c>
      <c r="H19454" s="704" t="s">
        <v>12937</v>
      </c>
    </row>
    <row r="19455" spans="1:8" ht="15" x14ac:dyDescent="0.2">
      <c r="A19455" s="733">
        <v>45427</v>
      </c>
      <c r="B19455" s="40" t="s">
        <v>12400</v>
      </c>
      <c r="C19455" s="62" t="s">
        <v>5740</v>
      </c>
      <c r="D19455" s="107" t="s">
        <v>9604</v>
      </c>
      <c r="E19455" s="57">
        <v>2000</v>
      </c>
      <c r="F19455" s="57"/>
      <c r="G19455" s="125">
        <f t="shared" si="309"/>
        <v>-2000</v>
      </c>
      <c r="H19455" s="704" t="s">
        <v>12937</v>
      </c>
    </row>
    <row r="19456" spans="1:8" ht="15" x14ac:dyDescent="0.2">
      <c r="A19456" s="733">
        <v>45427</v>
      </c>
      <c r="B19456" s="40" t="s">
        <v>12505</v>
      </c>
      <c r="C19456" s="62" t="s">
        <v>11386</v>
      </c>
      <c r="D19456" s="107" t="s">
        <v>13075</v>
      </c>
      <c r="E19456" s="57">
        <v>200000</v>
      </c>
      <c r="F19456" s="57"/>
      <c r="G19456" s="125">
        <f t="shared" ref="G19456:G19519" si="310">F19456-E19456</f>
        <v>-200000</v>
      </c>
      <c r="H19456" s="704" t="s">
        <v>12937</v>
      </c>
    </row>
    <row r="19457" spans="1:8" ht="15" x14ac:dyDescent="0.2">
      <c r="A19457" s="733">
        <v>45427</v>
      </c>
      <c r="B19457" s="40" t="s">
        <v>12505</v>
      </c>
      <c r="C19457" s="62" t="s">
        <v>10981</v>
      </c>
      <c r="D19457" s="107" t="s">
        <v>13074</v>
      </c>
      <c r="E19457" s="57">
        <v>300000</v>
      </c>
      <c r="F19457" s="57"/>
      <c r="G19457" s="125">
        <f t="shared" si="310"/>
        <v>-300000</v>
      </c>
      <c r="H19457" s="704" t="s">
        <v>12937</v>
      </c>
    </row>
    <row r="19458" spans="1:8" ht="15" x14ac:dyDescent="0.2">
      <c r="A19458" s="733">
        <v>45428</v>
      </c>
      <c r="B19458" s="40" t="s">
        <v>8556</v>
      </c>
      <c r="C19458" s="62" t="s">
        <v>11952</v>
      </c>
      <c r="D19458" s="107" t="s">
        <v>6925</v>
      </c>
      <c r="E19458" s="57">
        <v>10000</v>
      </c>
      <c r="F19458" s="57"/>
      <c r="G19458" s="125">
        <f t="shared" si="310"/>
        <v>-10000</v>
      </c>
      <c r="H19458" s="704" t="s">
        <v>12937</v>
      </c>
    </row>
    <row r="19459" spans="1:8" ht="15" x14ac:dyDescent="0.2">
      <c r="A19459" s="733">
        <v>45428</v>
      </c>
      <c r="B19459" s="40" t="s">
        <v>11874</v>
      </c>
      <c r="C19459" s="62" t="s">
        <v>285</v>
      </c>
      <c r="D19459" s="107" t="s">
        <v>8660</v>
      </c>
      <c r="E19459" s="57">
        <v>1000</v>
      </c>
      <c r="F19459" s="57"/>
      <c r="G19459" s="125">
        <f t="shared" si="310"/>
        <v>-1000</v>
      </c>
      <c r="H19459" s="704" t="s">
        <v>12937</v>
      </c>
    </row>
    <row r="19460" spans="1:8" ht="15" x14ac:dyDescent="0.2">
      <c r="A19460" s="733">
        <v>45428</v>
      </c>
      <c r="B19460" s="40" t="s">
        <v>12607</v>
      </c>
      <c r="C19460" s="62" t="s">
        <v>9471</v>
      </c>
      <c r="D19460" s="107" t="s">
        <v>1156</v>
      </c>
      <c r="E19460" s="57">
        <v>35000</v>
      </c>
      <c r="F19460" s="57"/>
      <c r="G19460" s="125">
        <f t="shared" si="310"/>
        <v>-35000</v>
      </c>
      <c r="H19460" s="704" t="s">
        <v>12937</v>
      </c>
    </row>
    <row r="19461" spans="1:8" ht="15" x14ac:dyDescent="0.2">
      <c r="A19461" s="733">
        <v>45428</v>
      </c>
      <c r="B19461" s="40" t="s">
        <v>11077</v>
      </c>
      <c r="C19461" s="62" t="s">
        <v>12446</v>
      </c>
      <c r="D19461" s="107" t="s">
        <v>1156</v>
      </c>
      <c r="E19461" s="57">
        <v>20000</v>
      </c>
      <c r="F19461" s="57"/>
      <c r="G19461" s="125">
        <f t="shared" si="310"/>
        <v>-20000</v>
      </c>
      <c r="H19461" s="704" t="s">
        <v>12937</v>
      </c>
    </row>
    <row r="19462" spans="1:8" ht="15" x14ac:dyDescent="0.2">
      <c r="A19462" s="733">
        <v>45428</v>
      </c>
      <c r="B19462" s="40" t="s">
        <v>12400</v>
      </c>
      <c r="C19462" s="62" t="s">
        <v>10981</v>
      </c>
      <c r="D19462" s="107" t="s">
        <v>13076</v>
      </c>
      <c r="E19462" s="57">
        <v>25600</v>
      </c>
      <c r="F19462" s="57"/>
      <c r="G19462" s="125">
        <f t="shared" si="310"/>
        <v>-25600</v>
      </c>
      <c r="H19462" s="704" t="s">
        <v>12937</v>
      </c>
    </row>
    <row r="19463" spans="1:8" ht="15" x14ac:dyDescent="0.2">
      <c r="A19463" s="733">
        <v>45428</v>
      </c>
      <c r="B19463" s="40" t="s">
        <v>13003</v>
      </c>
      <c r="C19463" s="62" t="s">
        <v>5740</v>
      </c>
      <c r="D19463" s="107" t="s">
        <v>1156</v>
      </c>
      <c r="E19463" s="57">
        <v>300</v>
      </c>
      <c r="F19463" s="57"/>
      <c r="G19463" s="125">
        <f t="shared" si="310"/>
        <v>-300</v>
      </c>
      <c r="H19463" s="704" t="s">
        <v>12937</v>
      </c>
    </row>
    <row r="19464" spans="1:8" ht="15" x14ac:dyDescent="0.2">
      <c r="A19464" s="733">
        <v>45428</v>
      </c>
      <c r="B19464" s="40" t="s">
        <v>11874</v>
      </c>
      <c r="C19464" s="62" t="s">
        <v>10981</v>
      </c>
      <c r="D19464" s="107" t="s">
        <v>13077</v>
      </c>
      <c r="E19464" s="57">
        <v>10000</v>
      </c>
      <c r="F19464" s="57"/>
      <c r="G19464" s="125">
        <f t="shared" si="310"/>
        <v>-10000</v>
      </c>
      <c r="H19464" s="704" t="s">
        <v>12937</v>
      </c>
    </row>
    <row r="19465" spans="1:8" ht="15" x14ac:dyDescent="0.2">
      <c r="A19465" s="733">
        <v>45428</v>
      </c>
      <c r="B19465" s="40" t="s">
        <v>13003</v>
      </c>
      <c r="C19465" s="62" t="s">
        <v>10981</v>
      </c>
      <c r="D19465" s="107" t="s">
        <v>13092</v>
      </c>
      <c r="E19465" s="57">
        <v>23500</v>
      </c>
      <c r="F19465" s="57"/>
      <c r="G19465" s="125">
        <f t="shared" si="310"/>
        <v>-23500</v>
      </c>
      <c r="H19465" s="704" t="s">
        <v>12937</v>
      </c>
    </row>
    <row r="19466" spans="1:8" ht="15" x14ac:dyDescent="0.2">
      <c r="A19466" s="733">
        <v>45428</v>
      </c>
      <c r="B19466" s="40" t="s">
        <v>12400</v>
      </c>
      <c r="C19466" s="62" t="s">
        <v>5740</v>
      </c>
      <c r="D19466" s="107" t="s">
        <v>9604</v>
      </c>
      <c r="E19466" s="57">
        <v>2000</v>
      </c>
      <c r="F19466" s="57"/>
      <c r="G19466" s="125">
        <f t="shared" si="310"/>
        <v>-2000</v>
      </c>
      <c r="H19466" s="704" t="s">
        <v>12937</v>
      </c>
    </row>
    <row r="19467" spans="1:8" ht="15" x14ac:dyDescent="0.2">
      <c r="A19467" s="733">
        <v>45429</v>
      </c>
      <c r="B19467" s="40" t="s">
        <v>11717</v>
      </c>
      <c r="C19467" s="62" t="s">
        <v>10981</v>
      </c>
      <c r="D19467" s="107" t="s">
        <v>8525</v>
      </c>
      <c r="E19467" s="57">
        <v>25725</v>
      </c>
      <c r="F19467" s="57"/>
      <c r="G19467" s="125">
        <f t="shared" si="310"/>
        <v>-25725</v>
      </c>
      <c r="H19467" s="704" t="s">
        <v>12937</v>
      </c>
    </row>
    <row r="19468" spans="1:8" ht="15" x14ac:dyDescent="0.2">
      <c r="A19468" s="733">
        <v>45429</v>
      </c>
      <c r="B19468" s="40" t="s">
        <v>103</v>
      </c>
      <c r="C19468" s="62" t="s">
        <v>103</v>
      </c>
      <c r="D19468" s="107" t="s">
        <v>10208</v>
      </c>
      <c r="E19468" s="57">
        <v>3000</v>
      </c>
      <c r="F19468" s="57"/>
      <c r="G19468" s="125">
        <f t="shared" si="310"/>
        <v>-3000</v>
      </c>
      <c r="H19468" s="704" t="s">
        <v>12937</v>
      </c>
    </row>
    <row r="19469" spans="1:8" ht="15" x14ac:dyDescent="0.2">
      <c r="A19469" s="733">
        <v>45429</v>
      </c>
      <c r="B19469" s="40" t="s">
        <v>3944</v>
      </c>
      <c r="C19469" s="62"/>
      <c r="D19469" s="107" t="s">
        <v>13081</v>
      </c>
      <c r="E19469" s="57">
        <v>15000</v>
      </c>
      <c r="F19469" s="57"/>
      <c r="G19469" s="125">
        <f t="shared" si="310"/>
        <v>-15000</v>
      </c>
      <c r="H19469" s="704" t="s">
        <v>12937</v>
      </c>
    </row>
    <row r="19470" spans="1:8" ht="15" customHeight="1" x14ac:dyDescent="0.2">
      <c r="A19470" s="733">
        <v>45429</v>
      </c>
      <c r="B19470" s="40" t="s">
        <v>12346</v>
      </c>
      <c r="C19470" s="62" t="s">
        <v>13093</v>
      </c>
      <c r="D19470" s="107" t="s">
        <v>13094</v>
      </c>
      <c r="E19470" s="57">
        <v>5000</v>
      </c>
      <c r="F19470" s="57"/>
      <c r="G19470" s="125">
        <f t="shared" si="310"/>
        <v>-5000</v>
      </c>
      <c r="H19470" s="704" t="s">
        <v>12937</v>
      </c>
    </row>
    <row r="19471" spans="1:8" ht="15" customHeight="1" x14ac:dyDescent="0.2">
      <c r="A19471" s="733">
        <v>45429</v>
      </c>
      <c r="B19471" s="40" t="s">
        <v>12400</v>
      </c>
      <c r="C19471" s="62" t="s">
        <v>5740</v>
      </c>
      <c r="D19471" s="107" t="s">
        <v>9604</v>
      </c>
      <c r="E19471" s="57">
        <v>3000</v>
      </c>
      <c r="F19471" s="57"/>
      <c r="G19471" s="125">
        <f t="shared" si="310"/>
        <v>-3000</v>
      </c>
      <c r="H19471" s="704" t="s">
        <v>12937</v>
      </c>
    </row>
    <row r="19472" spans="1:8" ht="15" customHeight="1" x14ac:dyDescent="0.2">
      <c r="A19472" s="733">
        <v>45429</v>
      </c>
      <c r="B19472" s="40" t="s">
        <v>8556</v>
      </c>
      <c r="C19472" s="62" t="s">
        <v>12568</v>
      </c>
      <c r="D19472" s="107" t="s">
        <v>13082</v>
      </c>
      <c r="E19472" s="57">
        <v>15000</v>
      </c>
      <c r="F19472" s="57"/>
      <c r="G19472" s="125">
        <f t="shared" si="310"/>
        <v>-15000</v>
      </c>
      <c r="H19472" s="704" t="s">
        <v>12937</v>
      </c>
    </row>
    <row r="19473" spans="1:8" ht="15" customHeight="1" x14ac:dyDescent="0.2">
      <c r="A19473" s="733">
        <v>45429</v>
      </c>
      <c r="B19473" s="40" t="s">
        <v>12400</v>
      </c>
      <c r="C19473" s="62" t="s">
        <v>11279</v>
      </c>
      <c r="D19473" s="107" t="s">
        <v>13082</v>
      </c>
      <c r="E19473" s="57">
        <v>120000</v>
      </c>
      <c r="F19473" s="57"/>
      <c r="G19473" s="125">
        <f t="shared" si="310"/>
        <v>-120000</v>
      </c>
      <c r="H19473" s="704" t="s">
        <v>12937</v>
      </c>
    </row>
    <row r="19474" spans="1:8" ht="15" customHeight="1" x14ac:dyDescent="0.2">
      <c r="A19474" s="733">
        <v>45429</v>
      </c>
      <c r="B19474" s="40" t="s">
        <v>3945</v>
      </c>
      <c r="C19474" s="62" t="s">
        <v>12834</v>
      </c>
      <c r="D19474" s="107" t="s">
        <v>10718</v>
      </c>
      <c r="E19474" s="57">
        <v>100000</v>
      </c>
      <c r="F19474" s="57"/>
      <c r="G19474" s="125">
        <f t="shared" si="310"/>
        <v>-100000</v>
      </c>
      <c r="H19474" s="704" t="s">
        <v>12937</v>
      </c>
    </row>
    <row r="19475" spans="1:8" ht="15" customHeight="1" x14ac:dyDescent="0.2">
      <c r="A19475" s="733">
        <v>45429</v>
      </c>
      <c r="B19475" s="62" t="s">
        <v>12597</v>
      </c>
      <c r="C19475" s="62" t="s">
        <v>13083</v>
      </c>
      <c r="D19475" s="107" t="s">
        <v>10718</v>
      </c>
      <c r="E19475" s="57">
        <v>350000</v>
      </c>
      <c r="F19475" s="57"/>
      <c r="G19475" s="125">
        <f t="shared" si="310"/>
        <v>-350000</v>
      </c>
      <c r="H19475" s="704" t="s">
        <v>12937</v>
      </c>
    </row>
    <row r="19476" spans="1:8" ht="15" customHeight="1" x14ac:dyDescent="0.2">
      <c r="A19476" s="733">
        <v>45430</v>
      </c>
      <c r="B19476" s="40" t="s">
        <v>12400</v>
      </c>
      <c r="C19476" s="62" t="s">
        <v>10981</v>
      </c>
      <c r="D19476" s="107" t="s">
        <v>13084</v>
      </c>
      <c r="E19476" s="57">
        <v>35400</v>
      </c>
      <c r="F19476" s="57"/>
      <c r="G19476" s="125">
        <f t="shared" si="310"/>
        <v>-35400</v>
      </c>
      <c r="H19476" s="704" t="s">
        <v>12937</v>
      </c>
    </row>
    <row r="19477" spans="1:8" ht="15" customHeight="1" x14ac:dyDescent="0.2">
      <c r="A19477" s="733">
        <v>45430</v>
      </c>
      <c r="B19477" s="62" t="s">
        <v>13295</v>
      </c>
      <c r="C19477" s="62" t="s">
        <v>6422</v>
      </c>
      <c r="D19477" s="107" t="s">
        <v>13085</v>
      </c>
      <c r="E19477" s="57">
        <v>100000</v>
      </c>
      <c r="F19477" s="57"/>
      <c r="G19477" s="125">
        <f t="shared" si="310"/>
        <v>-100000</v>
      </c>
      <c r="H19477" s="704" t="s">
        <v>12937</v>
      </c>
    </row>
    <row r="19478" spans="1:8" ht="15" customHeight="1" x14ac:dyDescent="0.2">
      <c r="A19478" s="733">
        <v>45430</v>
      </c>
      <c r="B19478" s="62" t="s">
        <v>13295</v>
      </c>
      <c r="C19478" s="62" t="s">
        <v>391</v>
      </c>
      <c r="D19478" s="107" t="s">
        <v>13086</v>
      </c>
      <c r="E19478" s="57">
        <v>1000</v>
      </c>
      <c r="F19478" s="57"/>
      <c r="G19478" s="125">
        <f t="shared" si="310"/>
        <v>-1000</v>
      </c>
      <c r="H19478" s="704" t="s">
        <v>12937</v>
      </c>
    </row>
    <row r="19479" spans="1:8" ht="15" customHeight="1" x14ac:dyDescent="0.2">
      <c r="A19479" s="733">
        <v>45430</v>
      </c>
      <c r="B19479" s="40" t="s">
        <v>11717</v>
      </c>
      <c r="C19479" s="62" t="s">
        <v>391</v>
      </c>
      <c r="D19479" s="107" t="s">
        <v>6385</v>
      </c>
      <c r="E19479" s="57">
        <v>7200</v>
      </c>
      <c r="F19479" s="57"/>
      <c r="G19479" s="125">
        <f t="shared" si="310"/>
        <v>-7200</v>
      </c>
      <c r="H19479" s="704" t="s">
        <v>12937</v>
      </c>
    </row>
    <row r="19480" spans="1:8" ht="15" customHeight="1" x14ac:dyDescent="0.2">
      <c r="A19480" s="733">
        <v>45430</v>
      </c>
      <c r="B19480" s="40" t="s">
        <v>103</v>
      </c>
      <c r="C19480" s="62" t="s">
        <v>103</v>
      </c>
      <c r="D19480" s="107" t="s">
        <v>10208</v>
      </c>
      <c r="E19480" s="57">
        <v>3000</v>
      </c>
      <c r="F19480" s="57"/>
      <c r="G19480" s="125">
        <f t="shared" si="310"/>
        <v>-3000</v>
      </c>
      <c r="H19480" s="704" t="s">
        <v>12937</v>
      </c>
    </row>
    <row r="19481" spans="1:8" ht="15" customHeight="1" x14ac:dyDescent="0.2">
      <c r="A19481" s="733">
        <v>45430</v>
      </c>
      <c r="B19481" s="40" t="s">
        <v>11717</v>
      </c>
      <c r="C19481" s="62" t="s">
        <v>5740</v>
      </c>
      <c r="D19481" s="107" t="s">
        <v>13095</v>
      </c>
      <c r="E19481" s="57">
        <v>3700</v>
      </c>
      <c r="F19481" s="57"/>
      <c r="G19481" s="125">
        <f t="shared" si="310"/>
        <v>-3700</v>
      </c>
      <c r="H19481" s="704" t="s">
        <v>12937</v>
      </c>
    </row>
    <row r="19482" spans="1:8" ht="15" customHeight="1" x14ac:dyDescent="0.2">
      <c r="A19482" s="733">
        <v>45432</v>
      </c>
      <c r="B19482" s="40" t="s">
        <v>12607</v>
      </c>
      <c r="C19482" s="62" t="s">
        <v>13096</v>
      </c>
      <c r="D19482" s="107" t="s">
        <v>1156</v>
      </c>
      <c r="E19482" s="57">
        <v>2000</v>
      </c>
      <c r="F19482" s="57"/>
      <c r="G19482" s="125">
        <f t="shared" si="310"/>
        <v>-2000</v>
      </c>
      <c r="H19482" s="704" t="s">
        <v>12937</v>
      </c>
    </row>
    <row r="19483" spans="1:8" ht="15" customHeight="1" x14ac:dyDescent="0.2">
      <c r="A19483" s="733">
        <v>45432</v>
      </c>
      <c r="B19483" s="62" t="s">
        <v>13295</v>
      </c>
      <c r="C19483" s="62" t="s">
        <v>5740</v>
      </c>
      <c r="D19483" s="107" t="s">
        <v>13097</v>
      </c>
      <c r="E19483" s="57">
        <v>2000</v>
      </c>
      <c r="F19483" s="57"/>
      <c r="G19483" s="125">
        <f t="shared" si="310"/>
        <v>-2000</v>
      </c>
      <c r="H19483" s="704" t="s">
        <v>12937</v>
      </c>
    </row>
    <row r="19484" spans="1:8" ht="15" customHeight="1" x14ac:dyDescent="0.2">
      <c r="A19484" s="733">
        <v>45432</v>
      </c>
      <c r="B19484" s="40" t="s">
        <v>103</v>
      </c>
      <c r="C19484" s="62" t="s">
        <v>103</v>
      </c>
      <c r="D19484" s="107" t="s">
        <v>10208</v>
      </c>
      <c r="E19484" s="57">
        <v>5000</v>
      </c>
      <c r="F19484" s="57"/>
      <c r="G19484" s="125">
        <f t="shared" si="310"/>
        <v>-5000</v>
      </c>
      <c r="H19484" s="704" t="s">
        <v>12937</v>
      </c>
    </row>
    <row r="19485" spans="1:8" ht="15" customHeight="1" x14ac:dyDescent="0.2">
      <c r="A19485" s="733">
        <v>45432</v>
      </c>
      <c r="B19485" s="40" t="s">
        <v>11077</v>
      </c>
      <c r="C19485" s="62" t="s">
        <v>10981</v>
      </c>
      <c r="D19485" s="107" t="s">
        <v>13098</v>
      </c>
      <c r="E19485" s="57">
        <v>6000</v>
      </c>
      <c r="F19485" s="57"/>
      <c r="G19485" s="125">
        <f t="shared" si="310"/>
        <v>-6000</v>
      </c>
      <c r="H19485" s="704" t="s">
        <v>12937</v>
      </c>
    </row>
    <row r="19486" spans="1:8" ht="15" customHeight="1" x14ac:dyDescent="0.2">
      <c r="A19486" s="733">
        <v>45432</v>
      </c>
      <c r="B19486" s="40" t="s">
        <v>25</v>
      </c>
      <c r="C19486" s="62" t="s">
        <v>8148</v>
      </c>
      <c r="D19486" s="107" t="s">
        <v>6342</v>
      </c>
      <c r="E19486" s="57">
        <v>2915</v>
      </c>
      <c r="F19486" s="57"/>
      <c r="G19486" s="125">
        <f t="shared" si="310"/>
        <v>-2915</v>
      </c>
      <c r="H19486" s="704" t="s">
        <v>12937</v>
      </c>
    </row>
    <row r="19487" spans="1:8" ht="15" customHeight="1" x14ac:dyDescent="0.2">
      <c r="A19487" s="733">
        <v>45432</v>
      </c>
      <c r="B19487" s="40" t="s">
        <v>103</v>
      </c>
      <c r="C19487" s="62" t="s">
        <v>8148</v>
      </c>
      <c r="D19487" s="107" t="s">
        <v>6342</v>
      </c>
      <c r="E19487" s="57">
        <v>8550</v>
      </c>
      <c r="F19487" s="57"/>
      <c r="G19487" s="125">
        <f t="shared" si="310"/>
        <v>-8550</v>
      </c>
      <c r="H19487" s="704" t="s">
        <v>12937</v>
      </c>
    </row>
    <row r="19488" spans="1:8" ht="15" customHeight="1" x14ac:dyDescent="0.2">
      <c r="A19488" s="733">
        <v>45432</v>
      </c>
      <c r="B19488" s="40" t="s">
        <v>11874</v>
      </c>
      <c r="C19488" s="62" t="s">
        <v>13099</v>
      </c>
      <c r="D19488" s="107" t="s">
        <v>12277</v>
      </c>
      <c r="E19488" s="57">
        <v>174000</v>
      </c>
      <c r="F19488" s="57"/>
      <c r="G19488" s="125">
        <f t="shared" si="310"/>
        <v>-174000</v>
      </c>
      <c r="H19488" s="704" t="s">
        <v>12937</v>
      </c>
    </row>
    <row r="19489" spans="1:8" ht="15" customHeight="1" x14ac:dyDescent="0.2">
      <c r="A19489" s="733">
        <v>45432</v>
      </c>
      <c r="B19489" s="40" t="s">
        <v>11077</v>
      </c>
      <c r="C19489" s="62" t="s">
        <v>10981</v>
      </c>
      <c r="D19489" s="107" t="s">
        <v>13100</v>
      </c>
      <c r="E19489" s="57">
        <v>30960</v>
      </c>
      <c r="F19489" s="57"/>
      <c r="G19489" s="125">
        <f t="shared" si="310"/>
        <v>-30960</v>
      </c>
      <c r="H19489" s="704" t="s">
        <v>12937</v>
      </c>
    </row>
    <row r="19490" spans="1:8" ht="15" customHeight="1" x14ac:dyDescent="0.2">
      <c r="A19490" s="733">
        <v>45432</v>
      </c>
      <c r="B19490" s="40" t="s">
        <v>11077</v>
      </c>
      <c r="C19490" s="669" t="s">
        <v>255</v>
      </c>
      <c r="D19490" s="911" t="s">
        <v>13101</v>
      </c>
      <c r="E19490" s="584">
        <v>135900</v>
      </c>
      <c r="F19490" s="57"/>
      <c r="G19490" s="125">
        <f t="shared" si="310"/>
        <v>-135900</v>
      </c>
      <c r="H19490" s="704" t="s">
        <v>12937</v>
      </c>
    </row>
    <row r="19491" spans="1:8" ht="15" customHeight="1" x14ac:dyDescent="0.2">
      <c r="A19491" s="733">
        <v>45432</v>
      </c>
      <c r="B19491" s="40" t="s">
        <v>11874</v>
      </c>
      <c r="C19491" s="669" t="s">
        <v>255</v>
      </c>
      <c r="D19491" s="911" t="s">
        <v>13101</v>
      </c>
      <c r="E19491" s="584">
        <v>48390</v>
      </c>
      <c r="F19491" s="57"/>
      <c r="G19491" s="125">
        <f t="shared" si="310"/>
        <v>-48390</v>
      </c>
      <c r="H19491" s="704" t="s">
        <v>12937</v>
      </c>
    </row>
    <row r="19492" spans="1:8" ht="15" customHeight="1" x14ac:dyDescent="0.2">
      <c r="A19492" s="733">
        <v>45432</v>
      </c>
      <c r="B19492" s="40" t="s">
        <v>12340</v>
      </c>
      <c r="C19492" s="669" t="s">
        <v>255</v>
      </c>
      <c r="D19492" s="911" t="s">
        <v>13101</v>
      </c>
      <c r="E19492" s="584">
        <v>90710</v>
      </c>
      <c r="F19492" s="57"/>
      <c r="G19492" s="125">
        <f t="shared" si="310"/>
        <v>-90710</v>
      </c>
      <c r="H19492" s="704" t="s">
        <v>12937</v>
      </c>
    </row>
    <row r="19493" spans="1:8" ht="15" customHeight="1" x14ac:dyDescent="0.2">
      <c r="A19493" s="733">
        <v>45432</v>
      </c>
      <c r="B19493" s="40" t="s">
        <v>13003</v>
      </c>
      <c r="C19493" s="62" t="s">
        <v>11442</v>
      </c>
      <c r="D19493" s="107" t="s">
        <v>12310</v>
      </c>
      <c r="E19493" s="57">
        <v>96000</v>
      </c>
      <c r="F19493" s="57"/>
      <c r="G19493" s="125">
        <f t="shared" si="310"/>
        <v>-96000</v>
      </c>
      <c r="H19493" s="704" t="s">
        <v>12937</v>
      </c>
    </row>
    <row r="19494" spans="1:8" ht="15" customHeight="1" x14ac:dyDescent="0.2">
      <c r="A19494" s="733">
        <v>45432</v>
      </c>
      <c r="B19494" s="40" t="s">
        <v>11077</v>
      </c>
      <c r="C19494" s="62" t="s">
        <v>10981</v>
      </c>
      <c r="D19494" s="107" t="s">
        <v>13102</v>
      </c>
      <c r="E19494" s="57">
        <v>23500</v>
      </c>
      <c r="F19494" s="57"/>
      <c r="G19494" s="125">
        <f t="shared" si="310"/>
        <v>-23500</v>
      </c>
      <c r="H19494" s="704" t="s">
        <v>12937</v>
      </c>
    </row>
    <row r="19495" spans="1:8" ht="15" customHeight="1" x14ac:dyDescent="0.2">
      <c r="A19495" s="733">
        <v>45432</v>
      </c>
      <c r="B19495" s="40" t="s">
        <v>12505</v>
      </c>
      <c r="C19495" s="62" t="s">
        <v>10981</v>
      </c>
      <c r="D19495" s="107" t="s">
        <v>4451</v>
      </c>
      <c r="E19495" s="57">
        <v>6000</v>
      </c>
      <c r="F19495" s="57"/>
      <c r="G19495" s="125">
        <f t="shared" si="310"/>
        <v>-6000</v>
      </c>
      <c r="H19495" s="704" t="s">
        <v>12937</v>
      </c>
    </row>
    <row r="19496" spans="1:8" ht="15" customHeight="1" x14ac:dyDescent="0.2">
      <c r="A19496" s="733">
        <v>45432</v>
      </c>
      <c r="B19496" s="40" t="s">
        <v>11123</v>
      </c>
      <c r="C19496" s="62" t="s">
        <v>10981</v>
      </c>
      <c r="D19496" s="107" t="s">
        <v>4451</v>
      </c>
      <c r="E19496" s="57">
        <v>7500</v>
      </c>
      <c r="F19496" s="57"/>
      <c r="G19496" s="125">
        <f t="shared" si="310"/>
        <v>-7500</v>
      </c>
      <c r="H19496" s="704" t="s">
        <v>12937</v>
      </c>
    </row>
    <row r="19497" spans="1:8" ht="15" x14ac:dyDescent="0.2">
      <c r="A19497" s="733">
        <v>45432</v>
      </c>
      <c r="B19497" s="40" t="s">
        <v>8873</v>
      </c>
      <c r="C19497" s="62" t="s">
        <v>10981</v>
      </c>
      <c r="D19497" s="107" t="s">
        <v>4451</v>
      </c>
      <c r="E19497" s="57">
        <v>2000</v>
      </c>
      <c r="F19497" s="57"/>
      <c r="G19497" s="125">
        <f t="shared" si="310"/>
        <v>-2000</v>
      </c>
      <c r="H19497" s="704" t="s">
        <v>12937</v>
      </c>
    </row>
    <row r="19498" spans="1:8" ht="15" x14ac:dyDescent="0.2">
      <c r="A19498" s="733">
        <v>45432</v>
      </c>
      <c r="B19498" s="40" t="s">
        <v>37</v>
      </c>
      <c r="C19498" s="62" t="s">
        <v>10981</v>
      </c>
      <c r="D19498" s="107" t="s">
        <v>4451</v>
      </c>
      <c r="E19498" s="57">
        <v>2500</v>
      </c>
      <c r="F19498" s="57"/>
      <c r="G19498" s="125">
        <f t="shared" si="310"/>
        <v>-2500</v>
      </c>
      <c r="H19498" s="704" t="s">
        <v>12937</v>
      </c>
    </row>
    <row r="19499" spans="1:8" ht="15" x14ac:dyDescent="0.2">
      <c r="A19499" s="733">
        <v>45432</v>
      </c>
      <c r="B19499" s="40" t="s">
        <v>103</v>
      </c>
      <c r="C19499" s="62" t="s">
        <v>9033</v>
      </c>
      <c r="D19499" s="107" t="s">
        <v>13119</v>
      </c>
      <c r="E19499" s="57">
        <v>15000</v>
      </c>
      <c r="F19499" s="57"/>
      <c r="G19499" s="125">
        <f t="shared" si="310"/>
        <v>-15000</v>
      </c>
      <c r="H19499" s="704" t="s">
        <v>12937</v>
      </c>
    </row>
    <row r="19500" spans="1:8" ht="15" x14ac:dyDescent="0.2">
      <c r="A19500" s="733">
        <v>45433</v>
      </c>
      <c r="B19500" s="62" t="s">
        <v>13295</v>
      </c>
      <c r="C19500" s="62" t="s">
        <v>5740</v>
      </c>
      <c r="D19500" s="107" t="s">
        <v>13107</v>
      </c>
      <c r="E19500" s="57">
        <v>3500</v>
      </c>
      <c r="F19500" s="57"/>
      <c r="G19500" s="125">
        <f t="shared" si="310"/>
        <v>-3500</v>
      </c>
      <c r="H19500" s="704" t="s">
        <v>12937</v>
      </c>
    </row>
    <row r="19501" spans="1:8" ht="15" x14ac:dyDescent="0.2">
      <c r="A19501" s="733">
        <v>45433</v>
      </c>
      <c r="B19501" s="40" t="s">
        <v>3945</v>
      </c>
      <c r="C19501" s="62" t="s">
        <v>5740</v>
      </c>
      <c r="D19501" s="107" t="s">
        <v>369</v>
      </c>
      <c r="E19501" s="57">
        <v>1000</v>
      </c>
      <c r="F19501" s="57"/>
      <c r="G19501" s="125">
        <f t="shared" si="310"/>
        <v>-1000</v>
      </c>
      <c r="H19501" s="704" t="s">
        <v>12937</v>
      </c>
    </row>
    <row r="19502" spans="1:8" ht="15" x14ac:dyDescent="0.2">
      <c r="A19502" s="733">
        <v>45433</v>
      </c>
      <c r="B19502" s="40" t="s">
        <v>12684</v>
      </c>
      <c r="C19502" s="62" t="s">
        <v>5740</v>
      </c>
      <c r="D19502" s="107" t="s">
        <v>369</v>
      </c>
      <c r="E19502" s="57">
        <v>1000</v>
      </c>
      <c r="F19502" s="57"/>
      <c r="G19502" s="125">
        <f t="shared" si="310"/>
        <v>-1000</v>
      </c>
      <c r="H19502" s="704" t="s">
        <v>12937</v>
      </c>
    </row>
    <row r="19503" spans="1:8" ht="15" x14ac:dyDescent="0.2">
      <c r="A19503" s="733">
        <v>45433</v>
      </c>
      <c r="B19503" s="40" t="s">
        <v>11077</v>
      </c>
      <c r="C19503" s="62" t="s">
        <v>793</v>
      </c>
      <c r="D19503" s="107" t="s">
        <v>13108</v>
      </c>
      <c r="E19503" s="57">
        <v>6000</v>
      </c>
      <c r="F19503" s="57"/>
      <c r="G19503" s="125">
        <f t="shared" si="310"/>
        <v>-6000</v>
      </c>
      <c r="H19503" s="704" t="s">
        <v>12937</v>
      </c>
    </row>
    <row r="19504" spans="1:8" ht="15" x14ac:dyDescent="0.2">
      <c r="A19504" s="733">
        <v>45433</v>
      </c>
      <c r="B19504" s="40" t="s">
        <v>10898</v>
      </c>
      <c r="C19504" s="62" t="s">
        <v>12282</v>
      </c>
      <c r="D19504" s="107" t="s">
        <v>1156</v>
      </c>
      <c r="E19504" s="57">
        <v>10000</v>
      </c>
      <c r="F19504" s="57"/>
      <c r="G19504" s="125">
        <f t="shared" si="310"/>
        <v>-10000</v>
      </c>
      <c r="H19504" s="704" t="s">
        <v>12937</v>
      </c>
    </row>
    <row r="19505" spans="1:8" ht="15" x14ac:dyDescent="0.2">
      <c r="A19505" s="733">
        <v>45433</v>
      </c>
      <c r="B19505" s="40" t="s">
        <v>12340</v>
      </c>
      <c r="C19505" s="62" t="s">
        <v>11539</v>
      </c>
      <c r="D19505" s="107" t="s">
        <v>13109</v>
      </c>
      <c r="E19505" s="57">
        <v>151275</v>
      </c>
      <c r="F19505" s="57"/>
      <c r="G19505" s="125">
        <f t="shared" si="310"/>
        <v>-151275</v>
      </c>
      <c r="H19505" s="704" t="s">
        <v>12937</v>
      </c>
    </row>
    <row r="19506" spans="1:8" ht="15" x14ac:dyDescent="0.2">
      <c r="A19506" s="733">
        <v>45434</v>
      </c>
      <c r="B19506" s="40" t="s">
        <v>11081</v>
      </c>
      <c r="C19506" s="62" t="s">
        <v>5740</v>
      </c>
      <c r="D19506" s="107" t="s">
        <v>369</v>
      </c>
      <c r="E19506" s="57">
        <v>300</v>
      </c>
      <c r="F19506" s="57"/>
      <c r="G19506" s="125">
        <f t="shared" si="310"/>
        <v>-300</v>
      </c>
      <c r="H19506" s="704" t="s">
        <v>12937</v>
      </c>
    </row>
    <row r="19507" spans="1:8" ht="15" x14ac:dyDescent="0.2">
      <c r="A19507" s="733">
        <v>45434</v>
      </c>
      <c r="B19507" s="40" t="s">
        <v>103</v>
      </c>
      <c r="C19507" s="62" t="s">
        <v>103</v>
      </c>
      <c r="D19507" s="107" t="s">
        <v>10208</v>
      </c>
      <c r="E19507" s="57">
        <v>4000</v>
      </c>
      <c r="F19507" s="57"/>
      <c r="G19507" s="125">
        <f t="shared" si="310"/>
        <v>-4000</v>
      </c>
      <c r="H19507" s="704" t="s">
        <v>12937</v>
      </c>
    </row>
    <row r="19508" spans="1:8" ht="15" x14ac:dyDescent="0.2">
      <c r="A19508" s="733">
        <v>45434</v>
      </c>
      <c r="B19508" s="40" t="s">
        <v>12340</v>
      </c>
      <c r="C19508" s="62" t="s">
        <v>5740</v>
      </c>
      <c r="D19508" s="107" t="s">
        <v>369</v>
      </c>
      <c r="E19508" s="57">
        <v>1000</v>
      </c>
      <c r="F19508" s="57"/>
      <c r="G19508" s="125">
        <f t="shared" si="310"/>
        <v>-1000</v>
      </c>
      <c r="H19508" s="704" t="s">
        <v>12937</v>
      </c>
    </row>
    <row r="19509" spans="1:8" ht="15" x14ac:dyDescent="0.2">
      <c r="A19509" s="733">
        <v>45434</v>
      </c>
      <c r="B19509" s="40" t="s">
        <v>12684</v>
      </c>
      <c r="C19509" s="62" t="s">
        <v>13110</v>
      </c>
      <c r="D19509" s="107" t="s">
        <v>13111</v>
      </c>
      <c r="E19509" s="57">
        <v>50000</v>
      </c>
      <c r="F19509" s="57"/>
      <c r="G19509" s="125">
        <f t="shared" si="310"/>
        <v>-50000</v>
      </c>
      <c r="H19509" s="704" t="s">
        <v>12937</v>
      </c>
    </row>
    <row r="19510" spans="1:8" ht="15" x14ac:dyDescent="0.2">
      <c r="A19510" s="733">
        <v>45434</v>
      </c>
      <c r="B19510" s="40" t="s">
        <v>11717</v>
      </c>
      <c r="C19510" s="62" t="s">
        <v>391</v>
      </c>
      <c r="D19510" s="107" t="s">
        <v>13112</v>
      </c>
      <c r="E19510" s="57">
        <v>4000</v>
      </c>
      <c r="F19510" s="57"/>
      <c r="G19510" s="125">
        <f t="shared" si="310"/>
        <v>-4000</v>
      </c>
      <c r="H19510" s="704" t="s">
        <v>12937</v>
      </c>
    </row>
    <row r="19511" spans="1:8" ht="15" x14ac:dyDescent="0.2">
      <c r="A19511" s="733">
        <v>45434</v>
      </c>
      <c r="B19511" s="40" t="s">
        <v>12684</v>
      </c>
      <c r="C19511" s="62" t="s">
        <v>8369</v>
      </c>
      <c r="D19511" s="107" t="s">
        <v>9417</v>
      </c>
      <c r="E19511" s="57">
        <v>3150</v>
      </c>
      <c r="F19511" s="57"/>
      <c r="G19511" s="125">
        <f t="shared" si="310"/>
        <v>-3150</v>
      </c>
      <c r="H19511" s="704" t="s">
        <v>12937</v>
      </c>
    </row>
    <row r="19512" spans="1:8" ht="15" customHeight="1" x14ac:dyDescent="0.2">
      <c r="A19512" s="733">
        <v>45434</v>
      </c>
      <c r="B19512" s="40" t="s">
        <v>13113</v>
      </c>
      <c r="C19512" s="62" t="s">
        <v>8369</v>
      </c>
      <c r="D19512" s="107" t="s">
        <v>9417</v>
      </c>
      <c r="E19512" s="57">
        <v>3150</v>
      </c>
      <c r="F19512" s="57"/>
      <c r="G19512" s="125">
        <f t="shared" si="310"/>
        <v>-3150</v>
      </c>
      <c r="H19512" s="704" t="s">
        <v>12937</v>
      </c>
    </row>
    <row r="19513" spans="1:8" ht="15" x14ac:dyDescent="0.2">
      <c r="A19513" s="733">
        <v>45434</v>
      </c>
      <c r="B19513" s="40" t="s">
        <v>12607</v>
      </c>
      <c r="C19513" s="62" t="s">
        <v>9471</v>
      </c>
      <c r="D19513" s="107" t="s">
        <v>13114</v>
      </c>
      <c r="E19513" s="57">
        <v>6000</v>
      </c>
      <c r="F19513" s="57"/>
      <c r="G19513" s="125">
        <f t="shared" si="310"/>
        <v>-6000</v>
      </c>
      <c r="H19513" s="704" t="s">
        <v>12937</v>
      </c>
    </row>
    <row r="19514" spans="1:8" ht="15" x14ac:dyDescent="0.2">
      <c r="A19514" s="733">
        <v>45434</v>
      </c>
      <c r="B19514" s="40" t="s">
        <v>11874</v>
      </c>
      <c r="C19514" s="62" t="s">
        <v>9868</v>
      </c>
      <c r="D19514" s="107" t="s">
        <v>13115</v>
      </c>
      <c r="E19514" s="57">
        <v>7850</v>
      </c>
      <c r="F19514" s="57"/>
      <c r="G19514" s="125">
        <f t="shared" si="310"/>
        <v>-7850</v>
      </c>
      <c r="H19514" s="704" t="s">
        <v>12937</v>
      </c>
    </row>
    <row r="19515" spans="1:8" ht="15" x14ac:dyDescent="0.2">
      <c r="A19515" s="733">
        <v>45434</v>
      </c>
      <c r="B19515" s="40" t="s">
        <v>11874</v>
      </c>
      <c r="C19515" s="62" t="s">
        <v>5740</v>
      </c>
      <c r="D19515" s="107" t="s">
        <v>10334</v>
      </c>
      <c r="E19515" s="57">
        <v>300</v>
      </c>
      <c r="F19515" s="57"/>
      <c r="G19515" s="125">
        <f t="shared" si="310"/>
        <v>-300</v>
      </c>
      <c r="H19515" s="704" t="s">
        <v>12937</v>
      </c>
    </row>
    <row r="19516" spans="1:8" s="681" customFormat="1" ht="24" customHeight="1" x14ac:dyDescent="0.25">
      <c r="A19516" s="733">
        <v>45434</v>
      </c>
      <c r="B19516" s="62" t="s">
        <v>11717</v>
      </c>
      <c r="C19516" s="62" t="s">
        <v>10981</v>
      </c>
      <c r="D19516" s="182" t="s">
        <v>13068</v>
      </c>
      <c r="E19516" s="125">
        <v>39450</v>
      </c>
      <c r="F19516" s="125"/>
      <c r="G19516" s="125">
        <f t="shared" si="310"/>
        <v>-39450</v>
      </c>
      <c r="H19516" s="704" t="s">
        <v>12937</v>
      </c>
    </row>
    <row r="19517" spans="1:8" s="681" customFormat="1" ht="15" customHeight="1" x14ac:dyDescent="0.25">
      <c r="A19517" s="733">
        <v>45434</v>
      </c>
      <c r="B19517" s="62" t="s">
        <v>12597</v>
      </c>
      <c r="C19517" s="62" t="s">
        <v>10981</v>
      </c>
      <c r="D19517" s="789" t="s">
        <v>13117</v>
      </c>
      <c r="E19517" s="125">
        <v>50000</v>
      </c>
      <c r="F19517" s="125"/>
      <c r="G19517" s="125">
        <f t="shared" si="310"/>
        <v>-50000</v>
      </c>
      <c r="H19517" s="704" t="s">
        <v>12937</v>
      </c>
    </row>
    <row r="19518" spans="1:8" s="681" customFormat="1" ht="15" customHeight="1" x14ac:dyDescent="0.25">
      <c r="A19518" s="733">
        <v>45434</v>
      </c>
      <c r="B19518" s="62" t="s">
        <v>13113</v>
      </c>
      <c r="C19518" s="62" t="s">
        <v>8089</v>
      </c>
      <c r="D19518" s="789" t="s">
        <v>13116</v>
      </c>
      <c r="E19518" s="125">
        <v>1000000</v>
      </c>
      <c r="F19518" s="125"/>
      <c r="G19518" s="125">
        <f t="shared" si="310"/>
        <v>-1000000</v>
      </c>
      <c r="H19518" s="704" t="s">
        <v>12937</v>
      </c>
    </row>
    <row r="19519" spans="1:8" s="681" customFormat="1" ht="15" customHeight="1" x14ac:dyDescent="0.25">
      <c r="A19519" s="733">
        <v>45434</v>
      </c>
      <c r="B19519" s="62" t="s">
        <v>11077</v>
      </c>
      <c r="C19519" s="62" t="s">
        <v>10981</v>
      </c>
      <c r="D19519" s="789" t="s">
        <v>13118</v>
      </c>
      <c r="E19519" s="125">
        <v>15200</v>
      </c>
      <c r="F19519" s="125"/>
      <c r="G19519" s="125">
        <f t="shared" si="310"/>
        <v>-15200</v>
      </c>
      <c r="H19519" s="704" t="s">
        <v>12937</v>
      </c>
    </row>
    <row r="19520" spans="1:8" s="681" customFormat="1" ht="15" customHeight="1" x14ac:dyDescent="0.25">
      <c r="A19520" s="733">
        <v>45434</v>
      </c>
      <c r="B19520" s="62" t="s">
        <v>13113</v>
      </c>
      <c r="C19520" s="62" t="s">
        <v>8089</v>
      </c>
      <c r="D19520" s="789" t="s">
        <v>13116</v>
      </c>
      <c r="E19520" s="125">
        <v>400000</v>
      </c>
      <c r="F19520" s="125"/>
      <c r="G19520" s="125">
        <f t="shared" ref="G19520:G19583" si="311">F19520-E19520</f>
        <v>-400000</v>
      </c>
      <c r="H19520" s="704" t="s">
        <v>12937</v>
      </c>
    </row>
    <row r="19521" spans="1:8" s="681" customFormat="1" ht="15" customHeight="1" x14ac:dyDescent="0.25">
      <c r="A19521" s="733">
        <v>45434</v>
      </c>
      <c r="B19521" s="62" t="s">
        <v>11874</v>
      </c>
      <c r="C19521" s="62" t="s">
        <v>4724</v>
      </c>
      <c r="D19521" s="789" t="s">
        <v>12277</v>
      </c>
      <c r="E19521" s="125">
        <v>450000</v>
      </c>
      <c r="F19521" s="125"/>
      <c r="G19521" s="125">
        <f t="shared" si="311"/>
        <v>-450000</v>
      </c>
      <c r="H19521" s="704" t="s">
        <v>12937</v>
      </c>
    </row>
    <row r="19522" spans="1:8" s="681" customFormat="1" ht="15" customHeight="1" x14ac:dyDescent="0.25">
      <c r="A19522" s="733">
        <v>45434</v>
      </c>
      <c r="B19522" s="62" t="s">
        <v>13113</v>
      </c>
      <c r="C19522" s="62" t="s">
        <v>8089</v>
      </c>
      <c r="D19522" s="789" t="s">
        <v>13124</v>
      </c>
      <c r="E19522" s="125">
        <v>995000</v>
      </c>
      <c r="F19522" s="125"/>
      <c r="G19522" s="125">
        <f t="shared" si="311"/>
        <v>-995000</v>
      </c>
      <c r="H19522" s="704" t="s">
        <v>12937</v>
      </c>
    </row>
    <row r="19523" spans="1:8" s="681" customFormat="1" ht="15" customHeight="1" x14ac:dyDescent="0.25">
      <c r="A19523" s="733">
        <v>45435</v>
      </c>
      <c r="B19523" s="62" t="s">
        <v>103</v>
      </c>
      <c r="C19523" s="62" t="s">
        <v>103</v>
      </c>
      <c r="D19523" s="789" t="s">
        <v>11176</v>
      </c>
      <c r="E19523" s="125">
        <v>21215</v>
      </c>
      <c r="F19523" s="125"/>
      <c r="G19523" s="125">
        <f t="shared" si="311"/>
        <v>-21215</v>
      </c>
      <c r="H19523" s="704" t="s">
        <v>12937</v>
      </c>
    </row>
    <row r="19524" spans="1:8" s="681" customFormat="1" ht="15" customHeight="1" x14ac:dyDescent="0.25">
      <c r="A19524" s="733">
        <v>45435</v>
      </c>
      <c r="B19524" s="62" t="s">
        <v>11077</v>
      </c>
      <c r="C19524" s="62" t="s">
        <v>12618</v>
      </c>
      <c r="D19524" s="789" t="s">
        <v>13120</v>
      </c>
      <c r="E19524" s="125">
        <v>35000</v>
      </c>
      <c r="F19524" s="125"/>
      <c r="G19524" s="125">
        <f t="shared" si="311"/>
        <v>-35000</v>
      </c>
      <c r="H19524" s="704" t="s">
        <v>12937</v>
      </c>
    </row>
    <row r="19525" spans="1:8" s="681" customFormat="1" ht="15" customHeight="1" x14ac:dyDescent="0.25">
      <c r="A19525" s="733">
        <v>45435</v>
      </c>
      <c r="B19525" s="62" t="s">
        <v>12796</v>
      </c>
      <c r="C19525" s="62" t="s">
        <v>5740</v>
      </c>
      <c r="D19525" s="789" t="s">
        <v>369</v>
      </c>
      <c r="E19525" s="125">
        <v>1000</v>
      </c>
      <c r="F19525" s="125"/>
      <c r="G19525" s="125">
        <f t="shared" si="311"/>
        <v>-1000</v>
      </c>
      <c r="H19525" s="704" t="s">
        <v>12937</v>
      </c>
    </row>
    <row r="19526" spans="1:8" ht="15" x14ac:dyDescent="0.2">
      <c r="A19526" s="733">
        <v>45435</v>
      </c>
      <c r="B19526" s="40" t="s">
        <v>12796</v>
      </c>
      <c r="C19526" s="62" t="s">
        <v>391</v>
      </c>
      <c r="D19526" s="107" t="s">
        <v>13121</v>
      </c>
      <c r="E19526" s="57">
        <v>5000</v>
      </c>
      <c r="F19526" s="57"/>
      <c r="G19526" s="125">
        <f t="shared" si="311"/>
        <v>-5000</v>
      </c>
      <c r="H19526" s="704" t="s">
        <v>12937</v>
      </c>
    </row>
    <row r="19527" spans="1:8" ht="15" x14ac:dyDescent="0.2">
      <c r="A19527" s="733">
        <v>45435</v>
      </c>
      <c r="B19527" s="40" t="s">
        <v>12684</v>
      </c>
      <c r="C19527" s="62" t="s">
        <v>5740</v>
      </c>
      <c r="D19527" s="107" t="s">
        <v>1156</v>
      </c>
      <c r="E19527" s="57">
        <v>300</v>
      </c>
      <c r="F19527" s="57"/>
      <c r="G19527" s="125">
        <f t="shared" si="311"/>
        <v>-300</v>
      </c>
      <c r="H19527" s="704" t="s">
        <v>12937</v>
      </c>
    </row>
    <row r="19528" spans="1:8" ht="15" x14ac:dyDescent="0.2">
      <c r="A19528" s="733">
        <v>45435</v>
      </c>
      <c r="B19528" s="40" t="s">
        <v>11295</v>
      </c>
      <c r="C19528" s="62" t="s">
        <v>5740</v>
      </c>
      <c r="D19528" s="107" t="s">
        <v>369</v>
      </c>
      <c r="E19528" s="57">
        <v>2000</v>
      </c>
      <c r="F19528" s="57"/>
      <c r="G19528" s="125">
        <f t="shared" si="311"/>
        <v>-2000</v>
      </c>
      <c r="H19528" s="704" t="s">
        <v>12937</v>
      </c>
    </row>
    <row r="19529" spans="1:8" ht="15" x14ac:dyDescent="0.2">
      <c r="A19529" s="733">
        <v>45435</v>
      </c>
      <c r="B19529" s="40" t="s">
        <v>11077</v>
      </c>
      <c r="C19529" s="62" t="s">
        <v>5740</v>
      </c>
      <c r="D19529" s="107" t="s">
        <v>13122</v>
      </c>
      <c r="E19529" s="57">
        <v>1200</v>
      </c>
      <c r="F19529" s="57"/>
      <c r="G19529" s="125">
        <f t="shared" si="311"/>
        <v>-1200</v>
      </c>
      <c r="H19529" s="704" t="s">
        <v>12937</v>
      </c>
    </row>
    <row r="19530" spans="1:8" ht="15" x14ac:dyDescent="0.2">
      <c r="A19530" s="733">
        <v>45435</v>
      </c>
      <c r="B19530" s="40" t="s">
        <v>12400</v>
      </c>
      <c r="C19530" s="62" t="s">
        <v>5740</v>
      </c>
      <c r="D19530" s="107" t="s">
        <v>369</v>
      </c>
      <c r="E19530" s="57">
        <v>600</v>
      </c>
      <c r="F19530" s="57"/>
      <c r="G19530" s="125">
        <f t="shared" si="311"/>
        <v>-600</v>
      </c>
      <c r="H19530" s="704" t="s">
        <v>12937</v>
      </c>
    </row>
    <row r="19531" spans="1:8" ht="15" x14ac:dyDescent="0.2">
      <c r="A19531" s="733">
        <v>45435</v>
      </c>
      <c r="B19531" s="40" t="s">
        <v>103</v>
      </c>
      <c r="C19531" s="62" t="s">
        <v>103</v>
      </c>
      <c r="D19531" s="107" t="s">
        <v>10208</v>
      </c>
      <c r="E19531" s="57">
        <v>3000</v>
      </c>
      <c r="F19531" s="57"/>
      <c r="G19531" s="125">
        <f t="shared" si="311"/>
        <v>-3000</v>
      </c>
      <c r="H19531" s="704" t="s">
        <v>12937</v>
      </c>
    </row>
    <row r="19532" spans="1:8" ht="15" x14ac:dyDescent="0.2">
      <c r="A19532" s="733">
        <v>45435</v>
      </c>
      <c r="B19532" s="40" t="s">
        <v>12505</v>
      </c>
      <c r="C19532" s="62" t="s">
        <v>12775</v>
      </c>
      <c r="D19532" s="107" t="s">
        <v>13018</v>
      </c>
      <c r="E19532" s="57">
        <v>20000</v>
      </c>
      <c r="F19532" s="57"/>
      <c r="G19532" s="125">
        <f t="shared" si="311"/>
        <v>-20000</v>
      </c>
      <c r="H19532" s="704" t="s">
        <v>12937</v>
      </c>
    </row>
    <row r="19533" spans="1:8" ht="15" x14ac:dyDescent="0.2">
      <c r="A19533" s="733">
        <v>45435</v>
      </c>
      <c r="B19533" s="40" t="s">
        <v>6503</v>
      </c>
      <c r="C19533" s="62" t="s">
        <v>10981</v>
      </c>
      <c r="D19533" s="107" t="s">
        <v>4449</v>
      </c>
      <c r="E19533" s="57">
        <v>60250</v>
      </c>
      <c r="F19533" s="57"/>
      <c r="G19533" s="125">
        <f t="shared" si="311"/>
        <v>-60250</v>
      </c>
      <c r="H19533" s="704" t="s">
        <v>12937</v>
      </c>
    </row>
    <row r="19534" spans="1:8" ht="15" x14ac:dyDescent="0.2">
      <c r="A19534" s="733">
        <v>45435</v>
      </c>
      <c r="B19534" s="40" t="s">
        <v>12346</v>
      </c>
      <c r="C19534" s="62" t="s">
        <v>10981</v>
      </c>
      <c r="D19534" s="107" t="s">
        <v>4449</v>
      </c>
      <c r="E19534" s="57">
        <v>44030</v>
      </c>
      <c r="F19534" s="57"/>
      <c r="G19534" s="125">
        <f t="shared" si="311"/>
        <v>-44030</v>
      </c>
      <c r="H19534" s="704" t="s">
        <v>12937</v>
      </c>
    </row>
    <row r="19535" spans="1:8" ht="15" x14ac:dyDescent="0.2">
      <c r="A19535" s="733">
        <v>45435</v>
      </c>
      <c r="B19535" s="40" t="s">
        <v>10573</v>
      </c>
      <c r="C19535" s="62" t="s">
        <v>430</v>
      </c>
      <c r="D19535" s="107" t="s">
        <v>10718</v>
      </c>
      <c r="E19535" s="57">
        <v>200000</v>
      </c>
      <c r="F19535" s="57"/>
      <c r="G19535" s="125">
        <f t="shared" si="311"/>
        <v>-200000</v>
      </c>
      <c r="H19535" s="704" t="s">
        <v>12937</v>
      </c>
    </row>
    <row r="19536" spans="1:8" ht="15" x14ac:dyDescent="0.2">
      <c r="A19536" s="733">
        <v>45435</v>
      </c>
      <c r="B19536" s="40" t="s">
        <v>12684</v>
      </c>
      <c r="C19536" s="62" t="s">
        <v>10981</v>
      </c>
      <c r="D19536" s="107" t="s">
        <v>13125</v>
      </c>
      <c r="E19536" s="57">
        <v>96000</v>
      </c>
      <c r="F19536" s="57"/>
      <c r="G19536" s="125">
        <f t="shared" si="311"/>
        <v>-96000</v>
      </c>
      <c r="H19536" s="704" t="s">
        <v>12937</v>
      </c>
    </row>
    <row r="19537" spans="1:8" ht="15" x14ac:dyDescent="0.2">
      <c r="A19537" s="733">
        <v>45435</v>
      </c>
      <c r="B19537" s="40" t="s">
        <v>12607</v>
      </c>
      <c r="C19537" s="62" t="s">
        <v>11704</v>
      </c>
      <c r="D19537" s="107" t="s">
        <v>13148</v>
      </c>
      <c r="E19537" s="57">
        <v>23000</v>
      </c>
      <c r="F19537" s="57"/>
      <c r="G19537" s="125">
        <f t="shared" si="311"/>
        <v>-23000</v>
      </c>
      <c r="H19537" s="704" t="s">
        <v>12937</v>
      </c>
    </row>
    <row r="19538" spans="1:8" ht="15" x14ac:dyDescent="0.2">
      <c r="A19538" s="733">
        <v>45436</v>
      </c>
      <c r="B19538" s="40" t="s">
        <v>12607</v>
      </c>
      <c r="C19538" s="62" t="s">
        <v>10981</v>
      </c>
      <c r="D19538" s="107" t="s">
        <v>7474</v>
      </c>
      <c r="E19538" s="57">
        <v>54700</v>
      </c>
      <c r="F19538" s="57"/>
      <c r="G19538" s="125">
        <f t="shared" si="311"/>
        <v>-54700</v>
      </c>
      <c r="H19538" s="704" t="s">
        <v>12937</v>
      </c>
    </row>
    <row r="19539" spans="1:8" ht="15" x14ac:dyDescent="0.2">
      <c r="A19539" s="733">
        <v>45436</v>
      </c>
      <c r="B19539" s="40" t="s">
        <v>12607</v>
      </c>
      <c r="C19539" s="62" t="s">
        <v>10981</v>
      </c>
      <c r="D19539" s="107" t="s">
        <v>7474</v>
      </c>
      <c r="E19539" s="57">
        <v>149717</v>
      </c>
      <c r="F19539" s="57"/>
      <c r="G19539" s="125">
        <f t="shared" si="311"/>
        <v>-149717</v>
      </c>
      <c r="H19539" s="704" t="s">
        <v>12937</v>
      </c>
    </row>
    <row r="19540" spans="1:8" ht="15" x14ac:dyDescent="0.2">
      <c r="A19540" s="733">
        <v>45436</v>
      </c>
      <c r="B19540" s="40" t="s">
        <v>12607</v>
      </c>
      <c r="C19540" s="62" t="s">
        <v>10981</v>
      </c>
      <c r="D19540" s="107" t="s">
        <v>7474</v>
      </c>
      <c r="E19540" s="57">
        <v>49879</v>
      </c>
      <c r="F19540" s="57"/>
      <c r="G19540" s="125">
        <f t="shared" si="311"/>
        <v>-49879</v>
      </c>
      <c r="H19540" s="704" t="s">
        <v>12937</v>
      </c>
    </row>
    <row r="19541" spans="1:8" ht="15" x14ac:dyDescent="0.2">
      <c r="A19541" s="733">
        <v>45436</v>
      </c>
      <c r="B19541" s="40" t="s">
        <v>12607</v>
      </c>
      <c r="C19541" s="62" t="s">
        <v>10981</v>
      </c>
      <c r="D19541" s="107" t="s">
        <v>13126</v>
      </c>
      <c r="E19541" s="57">
        <v>71000</v>
      </c>
      <c r="F19541" s="57"/>
      <c r="G19541" s="125">
        <f t="shared" si="311"/>
        <v>-71000</v>
      </c>
      <c r="H19541" s="704" t="s">
        <v>12937</v>
      </c>
    </row>
    <row r="19542" spans="1:8" ht="15" x14ac:dyDescent="0.2">
      <c r="A19542" s="733">
        <v>45436</v>
      </c>
      <c r="B19542" s="40" t="s">
        <v>12607</v>
      </c>
      <c r="C19542" s="62" t="s">
        <v>10981</v>
      </c>
      <c r="D19542" s="107" t="s">
        <v>7474</v>
      </c>
      <c r="E19542" s="57">
        <v>83250</v>
      </c>
      <c r="F19542" s="57"/>
      <c r="G19542" s="125">
        <f t="shared" si="311"/>
        <v>-83250</v>
      </c>
      <c r="H19542" s="704" t="s">
        <v>12937</v>
      </c>
    </row>
    <row r="19543" spans="1:8" ht="15" x14ac:dyDescent="0.2">
      <c r="A19543" s="733">
        <v>45436</v>
      </c>
      <c r="B19543" s="40" t="s">
        <v>11874</v>
      </c>
      <c r="C19543" s="62" t="s">
        <v>391</v>
      </c>
      <c r="D19543" s="107" t="s">
        <v>10303</v>
      </c>
      <c r="E19543" s="57">
        <v>1300</v>
      </c>
      <c r="F19543" s="57"/>
      <c r="G19543" s="125">
        <f t="shared" si="311"/>
        <v>-1300</v>
      </c>
      <c r="H19543" s="704" t="s">
        <v>12937</v>
      </c>
    </row>
    <row r="19544" spans="1:8" ht="15" x14ac:dyDescent="0.2">
      <c r="A19544" s="733">
        <v>45436</v>
      </c>
      <c r="B19544" s="40" t="s">
        <v>13113</v>
      </c>
      <c r="C19544" s="62" t="s">
        <v>5409</v>
      </c>
      <c r="D19544" s="107" t="s">
        <v>13196</v>
      </c>
      <c r="E19544" s="57">
        <v>5000</v>
      </c>
      <c r="F19544" s="57"/>
      <c r="G19544" s="125">
        <f t="shared" si="311"/>
        <v>-5000</v>
      </c>
      <c r="H19544" s="704" t="s">
        <v>12937</v>
      </c>
    </row>
    <row r="19545" spans="1:8" ht="15" x14ac:dyDescent="0.2">
      <c r="A19545" s="733">
        <v>45436</v>
      </c>
      <c r="B19545" s="40" t="s">
        <v>8556</v>
      </c>
      <c r="C19545" s="62" t="s">
        <v>3103</v>
      </c>
      <c r="D19545" s="107" t="s">
        <v>1156</v>
      </c>
      <c r="E19545" s="57">
        <v>3000</v>
      </c>
      <c r="F19545" s="57"/>
      <c r="G19545" s="125">
        <f t="shared" si="311"/>
        <v>-3000</v>
      </c>
      <c r="H19545" s="704" t="s">
        <v>12937</v>
      </c>
    </row>
    <row r="19546" spans="1:8" ht="15" x14ac:dyDescent="0.2">
      <c r="A19546" s="733">
        <v>45436</v>
      </c>
      <c r="B19546" s="40" t="s">
        <v>13113</v>
      </c>
      <c r="C19546" s="62" t="s">
        <v>10981</v>
      </c>
      <c r="D19546" s="107" t="s">
        <v>13135</v>
      </c>
      <c r="E19546" s="57">
        <v>5000</v>
      </c>
      <c r="F19546" s="57"/>
      <c r="G19546" s="125">
        <f t="shared" si="311"/>
        <v>-5000</v>
      </c>
      <c r="H19546" s="704" t="s">
        <v>12937</v>
      </c>
    </row>
    <row r="19547" spans="1:8" ht="15" x14ac:dyDescent="0.2">
      <c r="A19547" s="733">
        <v>45436</v>
      </c>
      <c r="B19547" s="40" t="s">
        <v>12400</v>
      </c>
      <c r="C19547" s="62" t="s">
        <v>5740</v>
      </c>
      <c r="D19547" s="107" t="s">
        <v>369</v>
      </c>
      <c r="E19547" s="57">
        <v>600</v>
      </c>
      <c r="F19547" s="57"/>
      <c r="G19547" s="125">
        <f t="shared" si="311"/>
        <v>-600</v>
      </c>
      <c r="H19547" s="704" t="s">
        <v>12937</v>
      </c>
    </row>
    <row r="19548" spans="1:8" ht="15" x14ac:dyDescent="0.2">
      <c r="A19548" s="733">
        <v>45436</v>
      </c>
      <c r="B19548" s="40" t="s">
        <v>12400</v>
      </c>
      <c r="C19548" s="62" t="s">
        <v>285</v>
      </c>
      <c r="D19548" s="107" t="s">
        <v>9892</v>
      </c>
      <c r="E19548" s="57">
        <v>300</v>
      </c>
      <c r="F19548" s="57"/>
      <c r="G19548" s="125">
        <f t="shared" si="311"/>
        <v>-300</v>
      </c>
      <c r="H19548" s="704" t="s">
        <v>12937</v>
      </c>
    </row>
    <row r="19549" spans="1:8" ht="15" x14ac:dyDescent="0.2">
      <c r="A19549" s="733">
        <v>45436</v>
      </c>
      <c r="B19549" s="40" t="s">
        <v>12346</v>
      </c>
      <c r="C19549" s="62" t="s">
        <v>13093</v>
      </c>
      <c r="D19549" s="107" t="s">
        <v>13136</v>
      </c>
      <c r="E19549" s="57">
        <v>7000</v>
      </c>
      <c r="F19549" s="57"/>
      <c r="G19549" s="125">
        <f t="shared" si="311"/>
        <v>-7000</v>
      </c>
      <c r="H19549" s="704" t="s">
        <v>12937</v>
      </c>
    </row>
    <row r="19550" spans="1:8" ht="15" x14ac:dyDescent="0.2">
      <c r="A19550" s="733">
        <v>45437</v>
      </c>
      <c r="B19550" s="40" t="s">
        <v>103</v>
      </c>
      <c r="C19550" s="62" t="s">
        <v>13153</v>
      </c>
      <c r="D19550" s="107" t="s">
        <v>13149</v>
      </c>
      <c r="E19550" s="57">
        <v>57000</v>
      </c>
      <c r="F19550" s="57"/>
      <c r="G19550" s="125">
        <f t="shared" si="311"/>
        <v>-57000</v>
      </c>
      <c r="H19550" s="704" t="s">
        <v>12937</v>
      </c>
    </row>
    <row r="19551" spans="1:8" ht="15" x14ac:dyDescent="0.2">
      <c r="A19551" s="733">
        <v>45437</v>
      </c>
      <c r="B19551" s="40" t="s">
        <v>103</v>
      </c>
      <c r="C19551" s="62" t="s">
        <v>103</v>
      </c>
      <c r="D19551" s="107" t="s">
        <v>10208</v>
      </c>
      <c r="E19551" s="57">
        <v>4000</v>
      </c>
      <c r="F19551" s="57"/>
      <c r="G19551" s="125">
        <f t="shared" si="311"/>
        <v>-4000</v>
      </c>
      <c r="H19551" s="704" t="s">
        <v>12937</v>
      </c>
    </row>
    <row r="19552" spans="1:8" ht="15" x14ac:dyDescent="0.2">
      <c r="A19552" s="733">
        <v>45437</v>
      </c>
      <c r="B19552" s="40" t="s">
        <v>12684</v>
      </c>
      <c r="C19552" s="62" t="s">
        <v>5740</v>
      </c>
      <c r="D19552" s="107" t="s">
        <v>369</v>
      </c>
      <c r="E19552" s="57">
        <v>1500</v>
      </c>
      <c r="F19552" s="57"/>
      <c r="G19552" s="125">
        <f t="shared" si="311"/>
        <v>-1500</v>
      </c>
      <c r="H19552" s="704" t="s">
        <v>12937</v>
      </c>
    </row>
    <row r="19553" spans="1:8" ht="15" x14ac:dyDescent="0.2">
      <c r="A19553" s="733">
        <v>45437</v>
      </c>
      <c r="B19553" s="40" t="s">
        <v>103</v>
      </c>
      <c r="C19553" s="62" t="s">
        <v>103</v>
      </c>
      <c r="D19553" s="107" t="s">
        <v>10208</v>
      </c>
      <c r="E19553" s="57">
        <v>4000</v>
      </c>
      <c r="F19553" s="57"/>
      <c r="G19553" s="125">
        <f t="shared" si="311"/>
        <v>-4000</v>
      </c>
      <c r="H19553" s="704" t="s">
        <v>12937</v>
      </c>
    </row>
    <row r="19554" spans="1:8" ht="15" x14ac:dyDescent="0.2">
      <c r="A19554" s="733">
        <v>45439</v>
      </c>
      <c r="B19554" s="40" t="s">
        <v>12340</v>
      </c>
      <c r="C19554" s="62" t="s">
        <v>5740</v>
      </c>
      <c r="D19554" s="107" t="s">
        <v>369</v>
      </c>
      <c r="E19554" s="57">
        <v>1000</v>
      </c>
      <c r="F19554" s="57"/>
      <c r="G19554" s="125">
        <f t="shared" si="311"/>
        <v>-1000</v>
      </c>
      <c r="H19554" s="704" t="s">
        <v>12937</v>
      </c>
    </row>
    <row r="19555" spans="1:8" ht="15" x14ac:dyDescent="0.2">
      <c r="A19555" s="733">
        <v>45439</v>
      </c>
      <c r="B19555" s="40" t="s">
        <v>12787</v>
      </c>
      <c r="C19555" s="62" t="s">
        <v>5740</v>
      </c>
      <c r="D19555" s="107" t="s">
        <v>369</v>
      </c>
      <c r="E19555" s="57">
        <v>600</v>
      </c>
      <c r="F19555" s="57"/>
      <c r="G19555" s="125">
        <f t="shared" si="311"/>
        <v>-600</v>
      </c>
      <c r="H19555" s="704" t="s">
        <v>12937</v>
      </c>
    </row>
    <row r="19556" spans="1:8" ht="15" x14ac:dyDescent="0.2">
      <c r="A19556" s="733">
        <v>45439</v>
      </c>
      <c r="B19556" s="40" t="s">
        <v>12684</v>
      </c>
      <c r="C19556" s="62" t="s">
        <v>10981</v>
      </c>
      <c r="D19556" s="107" t="s">
        <v>13137</v>
      </c>
      <c r="E19556" s="57">
        <v>6700</v>
      </c>
      <c r="F19556" s="57"/>
      <c r="G19556" s="125">
        <f t="shared" si="311"/>
        <v>-6700</v>
      </c>
      <c r="H19556" s="704" t="s">
        <v>12937</v>
      </c>
    </row>
    <row r="19557" spans="1:8" ht="15" x14ac:dyDescent="0.2">
      <c r="A19557" s="733">
        <v>45439</v>
      </c>
      <c r="B19557" s="40" t="s">
        <v>12684</v>
      </c>
      <c r="C19557" s="62" t="s">
        <v>285</v>
      </c>
      <c r="D19557" s="107" t="s">
        <v>8660</v>
      </c>
      <c r="E19557" s="57">
        <v>1000</v>
      </c>
      <c r="F19557" s="57"/>
      <c r="G19557" s="125">
        <f t="shared" si="311"/>
        <v>-1000</v>
      </c>
      <c r="H19557" s="704" t="s">
        <v>12937</v>
      </c>
    </row>
    <row r="19558" spans="1:8" ht="15" x14ac:dyDescent="0.2">
      <c r="A19558" s="733">
        <v>45439</v>
      </c>
      <c r="B19558" s="40" t="s">
        <v>25</v>
      </c>
      <c r="C19558" s="62" t="s">
        <v>8148</v>
      </c>
      <c r="D19558" s="107" t="s">
        <v>6336</v>
      </c>
      <c r="E19558" s="57">
        <v>57681</v>
      </c>
      <c r="F19558" s="57"/>
      <c r="G19558" s="125">
        <f t="shared" si="311"/>
        <v>-57681</v>
      </c>
      <c r="H19558" s="704" t="s">
        <v>12937</v>
      </c>
    </row>
    <row r="19559" spans="1:8" ht="15" x14ac:dyDescent="0.2">
      <c r="A19559" s="733">
        <v>45439</v>
      </c>
      <c r="B19559" s="40" t="s">
        <v>103</v>
      </c>
      <c r="C19559" s="62" t="s">
        <v>8148</v>
      </c>
      <c r="D19559" s="107" t="s">
        <v>6336</v>
      </c>
      <c r="E19559" s="57">
        <v>31010</v>
      </c>
      <c r="F19559" s="57"/>
      <c r="G19559" s="125">
        <f t="shared" si="311"/>
        <v>-31010</v>
      </c>
      <c r="H19559" s="704" t="s">
        <v>12937</v>
      </c>
    </row>
    <row r="19560" spans="1:8" ht="15" x14ac:dyDescent="0.2">
      <c r="A19560" s="733">
        <v>45439</v>
      </c>
      <c r="B19560" s="40" t="s">
        <v>12346</v>
      </c>
      <c r="C19560" s="62" t="s">
        <v>285</v>
      </c>
      <c r="D19560" s="107" t="s">
        <v>13138</v>
      </c>
      <c r="E19560" s="57">
        <v>5000</v>
      </c>
      <c r="F19560" s="57"/>
      <c r="G19560" s="125">
        <f t="shared" si="311"/>
        <v>-5000</v>
      </c>
      <c r="H19560" s="704" t="s">
        <v>12937</v>
      </c>
    </row>
    <row r="19561" spans="1:8" ht="15" x14ac:dyDescent="0.2">
      <c r="A19561" s="733">
        <v>45439</v>
      </c>
      <c r="B19561" s="40" t="s">
        <v>11077</v>
      </c>
      <c r="C19561" s="62" t="s">
        <v>10981</v>
      </c>
      <c r="D19561" s="107" t="s">
        <v>13157</v>
      </c>
      <c r="E19561" s="57">
        <v>50000</v>
      </c>
      <c r="F19561" s="57"/>
      <c r="G19561" s="125">
        <f t="shared" si="311"/>
        <v>-50000</v>
      </c>
      <c r="H19561" s="704" t="s">
        <v>12937</v>
      </c>
    </row>
    <row r="19562" spans="1:8" ht="15" x14ac:dyDescent="0.2">
      <c r="A19562" s="733">
        <v>45441</v>
      </c>
      <c r="B19562" s="40" t="s">
        <v>12597</v>
      </c>
      <c r="C19562" s="62" t="s">
        <v>11875</v>
      </c>
      <c r="D19562" s="107" t="s">
        <v>13150</v>
      </c>
      <c r="E19562" s="57">
        <v>50000</v>
      </c>
      <c r="F19562" s="57"/>
      <c r="G19562" s="125">
        <f t="shared" si="311"/>
        <v>-50000</v>
      </c>
      <c r="H19562" s="704" t="s">
        <v>12937</v>
      </c>
    </row>
    <row r="19563" spans="1:8" ht="15" x14ac:dyDescent="0.2">
      <c r="A19563" s="733">
        <v>45441</v>
      </c>
      <c r="B19563" s="40" t="s">
        <v>13003</v>
      </c>
      <c r="C19563" s="62" t="s">
        <v>10981</v>
      </c>
      <c r="D19563" s="107" t="s">
        <v>13139</v>
      </c>
      <c r="E19563" s="57">
        <v>4870</v>
      </c>
      <c r="F19563" s="57"/>
      <c r="G19563" s="125">
        <f t="shared" si="311"/>
        <v>-4870</v>
      </c>
      <c r="H19563" s="704" t="s">
        <v>12937</v>
      </c>
    </row>
    <row r="19564" spans="1:8" ht="15" x14ac:dyDescent="0.2">
      <c r="A19564" s="733">
        <v>45441</v>
      </c>
      <c r="B19564" s="40" t="s">
        <v>12597</v>
      </c>
      <c r="C19564" s="62" t="s">
        <v>5740</v>
      </c>
      <c r="D19564" s="107" t="s">
        <v>369</v>
      </c>
      <c r="E19564" s="57">
        <v>200</v>
      </c>
      <c r="F19564" s="57"/>
      <c r="G19564" s="125">
        <f t="shared" si="311"/>
        <v>-200</v>
      </c>
      <c r="H19564" s="704" t="s">
        <v>12937</v>
      </c>
    </row>
    <row r="19565" spans="1:8" ht="15" x14ac:dyDescent="0.2">
      <c r="A19565" s="733">
        <v>45441</v>
      </c>
      <c r="B19565" s="40" t="s">
        <v>103</v>
      </c>
      <c r="C19565" s="62" t="s">
        <v>103</v>
      </c>
      <c r="D19565" s="107" t="s">
        <v>10208</v>
      </c>
      <c r="E19565" s="57">
        <v>3000</v>
      </c>
      <c r="F19565" s="57"/>
      <c r="G19565" s="125">
        <f t="shared" si="311"/>
        <v>-3000</v>
      </c>
      <c r="H19565" s="704" t="s">
        <v>12937</v>
      </c>
    </row>
    <row r="19566" spans="1:8" ht="15" x14ac:dyDescent="0.2">
      <c r="A19566" s="733">
        <v>45441</v>
      </c>
      <c r="B19566" s="40" t="s">
        <v>12796</v>
      </c>
      <c r="C19566" s="62" t="s">
        <v>1508</v>
      </c>
      <c r="D19566" s="107" t="s">
        <v>1156</v>
      </c>
      <c r="E19566" s="57">
        <v>10000</v>
      </c>
      <c r="F19566" s="57"/>
      <c r="G19566" s="125">
        <f t="shared" si="311"/>
        <v>-10000</v>
      </c>
      <c r="H19566" s="704" t="s">
        <v>12937</v>
      </c>
    </row>
    <row r="19567" spans="1:8" ht="15" x14ac:dyDescent="0.2">
      <c r="A19567" s="733">
        <v>45441</v>
      </c>
      <c r="B19567" s="40" t="s">
        <v>103</v>
      </c>
      <c r="C19567" s="62" t="s">
        <v>2995</v>
      </c>
      <c r="D19567" s="107" t="s">
        <v>1156</v>
      </c>
      <c r="E19567" s="57">
        <v>5330</v>
      </c>
      <c r="F19567" s="57"/>
      <c r="G19567" s="125">
        <f t="shared" si="311"/>
        <v>-5330</v>
      </c>
      <c r="H19567" s="704" t="s">
        <v>12937</v>
      </c>
    </row>
    <row r="19568" spans="1:8" ht="15" x14ac:dyDescent="0.2">
      <c r="A19568" s="733">
        <v>45441</v>
      </c>
      <c r="B19568" s="40" t="s">
        <v>12340</v>
      </c>
      <c r="C19568" s="62" t="s">
        <v>8391</v>
      </c>
      <c r="D19568" s="107" t="s">
        <v>13143</v>
      </c>
      <c r="E19568" s="57">
        <v>500000</v>
      </c>
      <c r="F19568" s="57"/>
      <c r="G19568" s="125">
        <f t="shared" si="311"/>
        <v>-500000</v>
      </c>
      <c r="H19568" s="704" t="s">
        <v>12937</v>
      </c>
    </row>
    <row r="19569" spans="1:8" ht="15" x14ac:dyDescent="0.2">
      <c r="A19569" s="733">
        <v>45441</v>
      </c>
      <c r="B19569" s="40" t="s">
        <v>10468</v>
      </c>
      <c r="C19569" s="62" t="s">
        <v>13144</v>
      </c>
      <c r="D19569" s="107" t="s">
        <v>13145</v>
      </c>
      <c r="E19569" s="57">
        <v>370000</v>
      </c>
      <c r="F19569" s="57"/>
      <c r="G19569" s="125">
        <f t="shared" si="311"/>
        <v>-370000</v>
      </c>
      <c r="H19569" s="704" t="s">
        <v>12937</v>
      </c>
    </row>
    <row r="19570" spans="1:8" ht="24" x14ac:dyDescent="0.2">
      <c r="A19570" s="733">
        <v>45441</v>
      </c>
      <c r="B19570" s="40" t="s">
        <v>11596</v>
      </c>
      <c r="C19570" s="62" t="s">
        <v>10897</v>
      </c>
      <c r="D19570" s="128" t="s">
        <v>13132</v>
      </c>
      <c r="E19570" s="125">
        <v>2000000</v>
      </c>
      <c r="F19570" s="125"/>
      <c r="G19570" s="125">
        <f t="shared" si="311"/>
        <v>-2000000</v>
      </c>
      <c r="H19570" s="704" t="s">
        <v>12937</v>
      </c>
    </row>
    <row r="19571" spans="1:8" ht="24" x14ac:dyDescent="0.2">
      <c r="A19571" s="733">
        <v>45441</v>
      </c>
      <c r="B19571" s="62" t="s">
        <v>11077</v>
      </c>
      <c r="C19571" s="62" t="s">
        <v>11731</v>
      </c>
      <c r="D19571" s="182" t="s">
        <v>13134</v>
      </c>
      <c r="E19571" s="125">
        <v>600000</v>
      </c>
      <c r="F19571" s="125"/>
      <c r="G19571" s="125">
        <f t="shared" si="311"/>
        <v>-600000</v>
      </c>
      <c r="H19571" s="704" t="s">
        <v>12937</v>
      </c>
    </row>
    <row r="19572" spans="1:8" ht="24" x14ac:dyDescent="0.2">
      <c r="A19572" s="733">
        <v>45441</v>
      </c>
      <c r="B19572" s="62" t="s">
        <v>11874</v>
      </c>
      <c r="C19572" s="62" t="s">
        <v>11731</v>
      </c>
      <c r="D19572" s="182" t="s">
        <v>13134</v>
      </c>
      <c r="E19572" s="125">
        <v>400000</v>
      </c>
      <c r="F19572" s="125"/>
      <c r="G19572" s="125">
        <f t="shared" si="311"/>
        <v>-400000</v>
      </c>
      <c r="H19572" s="704" t="s">
        <v>12937</v>
      </c>
    </row>
    <row r="19573" spans="1:8" ht="15" x14ac:dyDescent="0.2">
      <c r="A19573" s="733">
        <v>45442</v>
      </c>
      <c r="B19573" s="40" t="s">
        <v>12597</v>
      </c>
      <c r="C19573" s="62" t="s">
        <v>5740</v>
      </c>
      <c r="D19573" s="107" t="s">
        <v>369</v>
      </c>
      <c r="E19573" s="57">
        <v>400</v>
      </c>
      <c r="F19573" s="57"/>
      <c r="G19573" s="125">
        <f t="shared" si="311"/>
        <v>-400</v>
      </c>
      <c r="H19573" s="704" t="s">
        <v>12937</v>
      </c>
    </row>
    <row r="19574" spans="1:8" ht="15" x14ac:dyDescent="0.2">
      <c r="A19574" s="733">
        <v>45442</v>
      </c>
      <c r="B19574" s="40" t="s">
        <v>8556</v>
      </c>
      <c r="C19574" s="62" t="s">
        <v>11952</v>
      </c>
      <c r="D19574" s="107" t="s">
        <v>13140</v>
      </c>
      <c r="E19574" s="57">
        <v>26000</v>
      </c>
      <c r="F19574" s="57"/>
      <c r="G19574" s="125">
        <f t="shared" si="311"/>
        <v>-26000</v>
      </c>
      <c r="H19574" s="704" t="s">
        <v>12937</v>
      </c>
    </row>
    <row r="19575" spans="1:8" ht="15" x14ac:dyDescent="0.2">
      <c r="A19575" s="733">
        <v>45442</v>
      </c>
      <c r="B19575" s="40" t="s">
        <v>11077</v>
      </c>
      <c r="C19575" s="62" t="s">
        <v>13103</v>
      </c>
      <c r="D19575" s="107" t="s">
        <v>13141</v>
      </c>
      <c r="E19575" s="57">
        <v>7000</v>
      </c>
      <c r="F19575" s="57"/>
      <c r="G19575" s="125">
        <f t="shared" si="311"/>
        <v>-7000</v>
      </c>
      <c r="H19575" s="704" t="s">
        <v>12937</v>
      </c>
    </row>
    <row r="19576" spans="1:8" ht="15" x14ac:dyDescent="0.2">
      <c r="A19576" s="733">
        <v>45442</v>
      </c>
      <c r="B19576" s="40" t="s">
        <v>12597</v>
      </c>
      <c r="C19576" s="62" t="s">
        <v>5740</v>
      </c>
      <c r="D19576" s="107" t="s">
        <v>1156</v>
      </c>
      <c r="E19576" s="57">
        <v>1100</v>
      </c>
      <c r="F19576" s="57"/>
      <c r="G19576" s="125">
        <f t="shared" si="311"/>
        <v>-1100</v>
      </c>
      <c r="H19576" s="704" t="s">
        <v>12937</v>
      </c>
    </row>
    <row r="19577" spans="1:8" ht="15" x14ac:dyDescent="0.2">
      <c r="A19577" s="733">
        <v>45442</v>
      </c>
      <c r="B19577" s="40" t="s">
        <v>12340</v>
      </c>
      <c r="C19577" s="62" t="s">
        <v>10981</v>
      </c>
      <c r="D19577" s="107" t="s">
        <v>13142</v>
      </c>
      <c r="E19577" s="57">
        <v>47620</v>
      </c>
      <c r="F19577" s="57"/>
      <c r="G19577" s="125">
        <f t="shared" si="311"/>
        <v>-47620</v>
      </c>
      <c r="H19577" s="704" t="s">
        <v>12937</v>
      </c>
    </row>
    <row r="19578" spans="1:8" ht="15" x14ac:dyDescent="0.2">
      <c r="A19578" s="733">
        <v>45442</v>
      </c>
      <c r="B19578" s="40" t="s">
        <v>10899</v>
      </c>
      <c r="C19578" s="62" t="s">
        <v>12274</v>
      </c>
      <c r="D19578" s="107" t="s">
        <v>13146</v>
      </c>
      <c r="E19578" s="57">
        <v>100000</v>
      </c>
      <c r="F19578" s="57"/>
      <c r="G19578" s="125">
        <f t="shared" si="311"/>
        <v>-100000</v>
      </c>
      <c r="H19578" s="704" t="s">
        <v>12937</v>
      </c>
    </row>
    <row r="19579" spans="1:8" ht="15" x14ac:dyDescent="0.2">
      <c r="A19579" s="733">
        <v>45442</v>
      </c>
      <c r="B19579" s="40" t="s">
        <v>11077</v>
      </c>
      <c r="C19579" s="62" t="s">
        <v>13103</v>
      </c>
      <c r="D19579" s="107" t="s">
        <v>13147</v>
      </c>
      <c r="E19579" s="57">
        <v>309000</v>
      </c>
      <c r="F19579" s="57"/>
      <c r="G19579" s="125">
        <f t="shared" si="311"/>
        <v>-309000</v>
      </c>
      <c r="H19579" s="704" t="s">
        <v>12937</v>
      </c>
    </row>
    <row r="19580" spans="1:8" ht="15" x14ac:dyDescent="0.2">
      <c r="A19580" s="733">
        <v>45442</v>
      </c>
      <c r="B19580" s="40" t="s">
        <v>11077</v>
      </c>
      <c r="C19580" s="62" t="s">
        <v>10981</v>
      </c>
      <c r="D19580" s="107" t="s">
        <v>13151</v>
      </c>
      <c r="E19580" s="57">
        <v>18960</v>
      </c>
      <c r="F19580" s="57"/>
      <c r="G19580" s="125">
        <f t="shared" si="311"/>
        <v>-18960</v>
      </c>
      <c r="H19580" s="704" t="s">
        <v>12937</v>
      </c>
    </row>
    <row r="19581" spans="1:8" ht="15" x14ac:dyDescent="0.2">
      <c r="A19581" s="733">
        <v>45442</v>
      </c>
      <c r="B19581" s="40" t="s">
        <v>11077</v>
      </c>
      <c r="C19581" s="62" t="s">
        <v>10981</v>
      </c>
      <c r="D19581" s="107" t="s">
        <v>13152</v>
      </c>
      <c r="E19581" s="57">
        <v>10000</v>
      </c>
      <c r="F19581" s="57"/>
      <c r="G19581" s="125">
        <f t="shared" si="311"/>
        <v>-10000</v>
      </c>
      <c r="H19581" s="704" t="s">
        <v>12937</v>
      </c>
    </row>
    <row r="19582" spans="1:8" ht="15" x14ac:dyDescent="0.2">
      <c r="A19582" s="733">
        <v>45442</v>
      </c>
      <c r="B19582" s="40" t="s">
        <v>11077</v>
      </c>
      <c r="C19582" s="62" t="s">
        <v>10981</v>
      </c>
      <c r="D19582" s="107" t="s">
        <v>13158</v>
      </c>
      <c r="E19582" s="57">
        <v>7500</v>
      </c>
      <c r="F19582" s="57"/>
      <c r="G19582" s="125">
        <f t="shared" si="311"/>
        <v>-7500</v>
      </c>
      <c r="H19582" s="704" t="s">
        <v>12937</v>
      </c>
    </row>
    <row r="19583" spans="1:8" ht="15" x14ac:dyDescent="0.2">
      <c r="A19583" s="733">
        <v>45442</v>
      </c>
      <c r="B19583" s="40" t="s">
        <v>103</v>
      </c>
      <c r="C19583" s="62" t="s">
        <v>103</v>
      </c>
      <c r="D19583" s="107" t="s">
        <v>10208</v>
      </c>
      <c r="E19583" s="57">
        <v>5000</v>
      </c>
      <c r="F19583" s="57"/>
      <c r="G19583" s="125">
        <f t="shared" si="311"/>
        <v>-5000</v>
      </c>
      <c r="H19583" s="704" t="s">
        <v>12937</v>
      </c>
    </row>
    <row r="19584" spans="1:8" ht="15" x14ac:dyDescent="0.2">
      <c r="A19584" s="733">
        <v>45443</v>
      </c>
      <c r="B19584" s="40" t="s">
        <v>11077</v>
      </c>
      <c r="C19584" s="62" t="s">
        <v>5740</v>
      </c>
      <c r="D19584" s="107" t="s">
        <v>369</v>
      </c>
      <c r="E19584" s="57">
        <v>1500</v>
      </c>
      <c r="F19584" s="57"/>
      <c r="G19584" s="125">
        <f t="shared" ref="G19584:G19649" si="312">F19584-E19584</f>
        <v>-1500</v>
      </c>
      <c r="H19584" s="704" t="s">
        <v>12937</v>
      </c>
    </row>
    <row r="19585" spans="1:8" ht="15" x14ac:dyDescent="0.2">
      <c r="A19585" s="733">
        <v>45443</v>
      </c>
      <c r="B19585" s="40" t="s">
        <v>10468</v>
      </c>
      <c r="C19585" s="62" t="s">
        <v>10981</v>
      </c>
      <c r="D19585" s="107" t="s">
        <v>13159</v>
      </c>
      <c r="E19585" s="57">
        <v>4600</v>
      </c>
      <c r="F19585" s="57"/>
      <c r="G19585" s="125">
        <f t="shared" si="312"/>
        <v>-4600</v>
      </c>
      <c r="H19585" s="704" t="s">
        <v>12937</v>
      </c>
    </row>
    <row r="19586" spans="1:8" ht="15" x14ac:dyDescent="0.2">
      <c r="A19586" s="733">
        <v>45443</v>
      </c>
      <c r="B19586" s="40" t="s">
        <v>12346</v>
      </c>
      <c r="C19586" s="62" t="s">
        <v>13160</v>
      </c>
      <c r="D19586" s="107" t="s">
        <v>13161</v>
      </c>
      <c r="E19586" s="57">
        <v>10000</v>
      </c>
      <c r="F19586" s="57"/>
      <c r="G19586" s="125">
        <f t="shared" si="312"/>
        <v>-10000</v>
      </c>
      <c r="H19586" s="704" t="s">
        <v>12937</v>
      </c>
    </row>
    <row r="19587" spans="1:8" ht="15" x14ac:dyDescent="0.2">
      <c r="A19587" s="733">
        <v>45443</v>
      </c>
      <c r="B19587" s="40" t="s">
        <v>103</v>
      </c>
      <c r="C19587" s="62" t="s">
        <v>103</v>
      </c>
      <c r="D19587" s="107" t="s">
        <v>10208</v>
      </c>
      <c r="E19587" s="57">
        <v>5000</v>
      </c>
      <c r="F19587" s="57"/>
      <c r="G19587" s="125">
        <f t="shared" si="312"/>
        <v>-5000</v>
      </c>
      <c r="H19587" s="704" t="s">
        <v>12937</v>
      </c>
    </row>
    <row r="19588" spans="1:8" ht="15" x14ac:dyDescent="0.2">
      <c r="A19588" s="733">
        <v>45443</v>
      </c>
      <c r="B19588" s="40" t="s">
        <v>12787</v>
      </c>
      <c r="C19588" s="62" t="s">
        <v>5740</v>
      </c>
      <c r="D19588" s="107" t="s">
        <v>369</v>
      </c>
      <c r="E19588" s="57">
        <v>1200</v>
      </c>
      <c r="F19588" s="57"/>
      <c r="G19588" s="125">
        <f t="shared" si="312"/>
        <v>-1200</v>
      </c>
      <c r="H19588" s="704" t="s">
        <v>12937</v>
      </c>
    </row>
    <row r="19589" spans="1:8" ht="15" x14ac:dyDescent="0.2">
      <c r="A19589" s="733">
        <v>45443</v>
      </c>
      <c r="B19589" s="40" t="s">
        <v>103</v>
      </c>
      <c r="C19589" s="62" t="s">
        <v>391</v>
      </c>
      <c r="D19589" s="107" t="s">
        <v>13162</v>
      </c>
      <c r="E19589" s="57">
        <v>380</v>
      </c>
      <c r="F19589" s="57"/>
      <c r="G19589" s="125">
        <f t="shared" si="312"/>
        <v>-380</v>
      </c>
      <c r="H19589" s="704" t="s">
        <v>12937</v>
      </c>
    </row>
    <row r="19590" spans="1:8" ht="15" x14ac:dyDescent="0.2">
      <c r="A19590" s="733">
        <v>45443</v>
      </c>
      <c r="B19590" s="40" t="s">
        <v>11077</v>
      </c>
      <c r="C19590" s="62" t="s">
        <v>10981</v>
      </c>
      <c r="D19590" s="107" t="s">
        <v>13163</v>
      </c>
      <c r="E19590" s="57">
        <v>150000</v>
      </c>
      <c r="F19590" s="57"/>
      <c r="G19590" s="125">
        <f t="shared" si="312"/>
        <v>-150000</v>
      </c>
      <c r="H19590" s="704" t="s">
        <v>12937</v>
      </c>
    </row>
    <row r="19591" spans="1:8" ht="15" x14ac:dyDescent="0.2">
      <c r="A19591" s="733">
        <v>45443</v>
      </c>
      <c r="B19591" s="40" t="s">
        <v>25</v>
      </c>
      <c r="C19591" s="62" t="s">
        <v>8148</v>
      </c>
      <c r="D19591" s="107" t="s">
        <v>6309</v>
      </c>
      <c r="E19591" s="57">
        <v>1110</v>
      </c>
      <c r="F19591" s="57"/>
      <c r="G19591" s="125">
        <f t="shared" si="312"/>
        <v>-1110</v>
      </c>
      <c r="H19591" s="704" t="s">
        <v>12937</v>
      </c>
    </row>
    <row r="19592" spans="1:8" ht="15" x14ac:dyDescent="0.2">
      <c r="A19592" s="733">
        <v>45443</v>
      </c>
      <c r="B19592" s="40" t="s">
        <v>103</v>
      </c>
      <c r="C19592" s="62" t="s">
        <v>8148</v>
      </c>
      <c r="D19592" s="107" t="s">
        <v>6309</v>
      </c>
      <c r="E19592" s="57">
        <v>1380</v>
      </c>
      <c r="F19592" s="57"/>
      <c r="G19592" s="125">
        <f t="shared" si="312"/>
        <v>-1380</v>
      </c>
      <c r="H19592" s="704" t="s">
        <v>12937</v>
      </c>
    </row>
    <row r="19593" spans="1:8" ht="15" x14ac:dyDescent="0.2">
      <c r="A19593" s="733">
        <v>45443</v>
      </c>
      <c r="B19593" s="40" t="s">
        <v>12681</v>
      </c>
      <c r="C19593" s="62" t="s">
        <v>13175</v>
      </c>
      <c r="D19593" s="107" t="s">
        <v>13176</v>
      </c>
      <c r="E19593" s="57">
        <v>25000</v>
      </c>
      <c r="F19593" s="57"/>
      <c r="G19593" s="125">
        <f t="shared" si="312"/>
        <v>-25000</v>
      </c>
      <c r="H19593" s="704" t="s">
        <v>12937</v>
      </c>
    </row>
    <row r="19594" spans="1:8" ht="15" customHeight="1" x14ac:dyDescent="0.2">
      <c r="A19594" s="733">
        <v>45443</v>
      </c>
      <c r="B19594" s="40" t="s">
        <v>13113</v>
      </c>
      <c r="C19594" s="62" t="s">
        <v>391</v>
      </c>
      <c r="D19594" s="107" t="s">
        <v>13177</v>
      </c>
      <c r="E19594" s="57">
        <v>10000</v>
      </c>
      <c r="F19594" s="57"/>
      <c r="G19594" s="125">
        <f t="shared" si="312"/>
        <v>-10000</v>
      </c>
      <c r="H19594" s="704" t="s">
        <v>12937</v>
      </c>
    </row>
    <row r="19595" spans="1:8" ht="15" customHeight="1" x14ac:dyDescent="0.2">
      <c r="A19595" s="733">
        <v>45443</v>
      </c>
      <c r="B19595" s="40" t="s">
        <v>12607</v>
      </c>
      <c r="C19595" s="62" t="s">
        <v>10233</v>
      </c>
      <c r="D19595" s="107" t="s">
        <v>13770</v>
      </c>
      <c r="E19595" s="57">
        <v>164500</v>
      </c>
      <c r="F19595" s="57"/>
      <c r="G19595" s="125">
        <f t="shared" ref="G19595" si="313">F19595-E19595</f>
        <v>-164500</v>
      </c>
      <c r="H19595" s="704" t="s">
        <v>12937</v>
      </c>
    </row>
    <row r="19596" spans="1:8" ht="15" customHeight="1" x14ac:dyDescent="0.2">
      <c r="A19596" s="733">
        <v>45443</v>
      </c>
      <c r="B19596" s="40" t="s">
        <v>12400</v>
      </c>
      <c r="C19596" s="62" t="s">
        <v>391</v>
      </c>
      <c r="D19596" s="107" t="s">
        <v>4308</v>
      </c>
      <c r="E19596" s="57">
        <v>4870</v>
      </c>
      <c r="F19596" s="57"/>
      <c r="G19596" s="125">
        <f t="shared" si="312"/>
        <v>-4870</v>
      </c>
      <c r="H19596" s="704" t="s">
        <v>12937</v>
      </c>
    </row>
    <row r="19597" spans="1:8" ht="15" customHeight="1" x14ac:dyDescent="0.2">
      <c r="A19597" s="732">
        <v>45418</v>
      </c>
      <c r="B19597" s="173" t="s">
        <v>10229</v>
      </c>
      <c r="C19597" s="173" t="s">
        <v>11727</v>
      </c>
      <c r="D19597" s="227" t="s">
        <v>12948</v>
      </c>
      <c r="E19597" s="235">
        <v>120000</v>
      </c>
      <c r="F19597" s="235"/>
      <c r="G19597" s="235">
        <f t="shared" si="312"/>
        <v>-120000</v>
      </c>
      <c r="H19597" s="708" t="s">
        <v>12937</v>
      </c>
    </row>
    <row r="19598" spans="1:8" ht="15" customHeight="1" x14ac:dyDescent="0.2">
      <c r="A19598" s="732">
        <v>45418</v>
      </c>
      <c r="B19598" s="173" t="s">
        <v>9504</v>
      </c>
      <c r="C19598" s="173" t="s">
        <v>11727</v>
      </c>
      <c r="D19598" s="227" t="s">
        <v>12949</v>
      </c>
      <c r="E19598" s="235">
        <v>69932</v>
      </c>
      <c r="F19598" s="235"/>
      <c r="G19598" s="235">
        <f t="shared" si="312"/>
        <v>-69932</v>
      </c>
      <c r="H19598" s="708" t="s">
        <v>12937</v>
      </c>
    </row>
    <row r="19599" spans="1:8" ht="15" customHeight="1" x14ac:dyDescent="0.2">
      <c r="A19599" s="732">
        <v>45418</v>
      </c>
      <c r="B19599" s="173" t="s">
        <v>11874</v>
      </c>
      <c r="C19599" s="173" t="s">
        <v>7465</v>
      </c>
      <c r="D19599" s="227" t="s">
        <v>12924</v>
      </c>
      <c r="E19599" s="235">
        <v>900000</v>
      </c>
      <c r="F19599" s="235"/>
      <c r="G19599" s="235">
        <f t="shared" si="312"/>
        <v>-900000</v>
      </c>
      <c r="H19599" s="708" t="s">
        <v>12937</v>
      </c>
    </row>
    <row r="19600" spans="1:8" ht="15" customHeight="1" x14ac:dyDescent="0.2">
      <c r="A19600" s="732">
        <v>45418</v>
      </c>
      <c r="B19600" s="173" t="s">
        <v>11874</v>
      </c>
      <c r="C19600" s="173" t="s">
        <v>7465</v>
      </c>
      <c r="D19600" s="227" t="s">
        <v>12924</v>
      </c>
      <c r="E19600" s="235">
        <v>924000</v>
      </c>
      <c r="F19600" s="235"/>
      <c r="G19600" s="235">
        <f t="shared" si="312"/>
        <v>-924000</v>
      </c>
      <c r="H19600" s="708" t="s">
        <v>12937</v>
      </c>
    </row>
    <row r="19601" spans="1:8" ht="15" customHeight="1" x14ac:dyDescent="0.2">
      <c r="A19601" s="732">
        <v>45420</v>
      </c>
      <c r="B19601" s="173" t="s">
        <v>37</v>
      </c>
      <c r="C19601" s="550" t="s">
        <v>3002</v>
      </c>
      <c r="D19601" s="739" t="s">
        <v>12951</v>
      </c>
      <c r="E19601" s="551">
        <v>20525</v>
      </c>
      <c r="F19601" s="235"/>
      <c r="G19601" s="235">
        <f t="shared" si="312"/>
        <v>-20525</v>
      </c>
      <c r="H19601" s="708" t="s">
        <v>12937</v>
      </c>
    </row>
    <row r="19602" spans="1:8" ht="15" customHeight="1" x14ac:dyDescent="0.2">
      <c r="A19602" s="732">
        <v>45420</v>
      </c>
      <c r="B19602" s="173" t="s">
        <v>3944</v>
      </c>
      <c r="C19602" s="550" t="s">
        <v>3002</v>
      </c>
      <c r="D19602" s="739" t="s">
        <v>12951</v>
      </c>
      <c r="E19602" s="551">
        <v>35364</v>
      </c>
      <c r="F19602" s="235"/>
      <c r="G19602" s="235">
        <f t="shared" si="312"/>
        <v>-35364</v>
      </c>
      <c r="H19602" s="708" t="s">
        <v>12937</v>
      </c>
    </row>
    <row r="19603" spans="1:8" ht="15" x14ac:dyDescent="0.2">
      <c r="A19603" s="732">
        <v>45420</v>
      </c>
      <c r="B19603" s="173" t="s">
        <v>3945</v>
      </c>
      <c r="C19603" s="550" t="s">
        <v>3002</v>
      </c>
      <c r="D19603" s="739" t="s">
        <v>12951</v>
      </c>
      <c r="E19603" s="551">
        <v>32760</v>
      </c>
      <c r="F19603" s="235"/>
      <c r="G19603" s="235">
        <f t="shared" si="312"/>
        <v>-32760</v>
      </c>
      <c r="H19603" s="708" t="s">
        <v>12937</v>
      </c>
    </row>
    <row r="19604" spans="1:8" ht="15" x14ac:dyDescent="0.2">
      <c r="A19604" s="732">
        <v>45425</v>
      </c>
      <c r="B19604" s="173" t="s">
        <v>10899</v>
      </c>
      <c r="C19604" s="173" t="s">
        <v>4321</v>
      </c>
      <c r="D19604" s="227" t="s">
        <v>13059</v>
      </c>
      <c r="E19604" s="235">
        <v>640444</v>
      </c>
      <c r="F19604" s="235"/>
      <c r="G19604" s="235">
        <f t="shared" si="312"/>
        <v>-640444</v>
      </c>
      <c r="H19604" s="708" t="s">
        <v>12937</v>
      </c>
    </row>
    <row r="19605" spans="1:8" ht="15" x14ac:dyDescent="0.2">
      <c r="A19605" s="732">
        <v>45436</v>
      </c>
      <c r="B19605" s="173" t="s">
        <v>11077</v>
      </c>
      <c r="C19605" s="550" t="s">
        <v>12027</v>
      </c>
      <c r="D19605" s="739" t="s">
        <v>13123</v>
      </c>
      <c r="E19605" s="551">
        <v>90000</v>
      </c>
      <c r="F19605" s="235"/>
      <c r="G19605" s="235">
        <f t="shared" si="312"/>
        <v>-90000</v>
      </c>
      <c r="H19605" s="708" t="s">
        <v>12937</v>
      </c>
    </row>
    <row r="19606" spans="1:8" ht="15" x14ac:dyDescent="0.2">
      <c r="A19606" s="732">
        <v>45436</v>
      </c>
      <c r="B19606" s="173" t="s">
        <v>11717</v>
      </c>
      <c r="C19606" s="550" t="s">
        <v>12027</v>
      </c>
      <c r="D19606" s="739" t="s">
        <v>13123</v>
      </c>
      <c r="E19606" s="551">
        <v>10000</v>
      </c>
      <c r="F19606" s="235"/>
      <c r="G19606" s="235">
        <f t="shared" si="312"/>
        <v>-10000</v>
      </c>
      <c r="H19606" s="708" t="s">
        <v>12937</v>
      </c>
    </row>
    <row r="19607" spans="1:8" ht="15" x14ac:dyDescent="0.2">
      <c r="A19607" s="732">
        <v>45436</v>
      </c>
      <c r="B19607" s="173" t="s">
        <v>13295</v>
      </c>
      <c r="C19607" s="550" t="s">
        <v>12027</v>
      </c>
      <c r="D19607" s="739" t="s">
        <v>13123</v>
      </c>
      <c r="E19607" s="551">
        <v>200000</v>
      </c>
      <c r="F19607" s="235"/>
      <c r="G19607" s="235">
        <f t="shared" si="312"/>
        <v>-200000</v>
      </c>
      <c r="H19607" s="708" t="s">
        <v>12937</v>
      </c>
    </row>
    <row r="19608" spans="1:8" ht="15" x14ac:dyDescent="0.2">
      <c r="A19608" s="732">
        <v>45441</v>
      </c>
      <c r="B19608" s="173" t="s">
        <v>10229</v>
      </c>
      <c r="C19608" s="173" t="s">
        <v>12274</v>
      </c>
      <c r="D19608" s="227" t="s">
        <v>13156</v>
      </c>
      <c r="E19608" s="235">
        <v>22000</v>
      </c>
      <c r="F19608" s="235"/>
      <c r="G19608" s="235">
        <f t="shared" si="312"/>
        <v>-22000</v>
      </c>
      <c r="H19608" s="708" t="s">
        <v>12937</v>
      </c>
    </row>
    <row r="19609" spans="1:8" ht="15" x14ac:dyDescent="0.2">
      <c r="A19609" s="732">
        <v>45443</v>
      </c>
      <c r="B19609" s="173" t="s">
        <v>12340</v>
      </c>
      <c r="C19609" s="173" t="s">
        <v>12282</v>
      </c>
      <c r="D19609" s="227" t="s">
        <v>13164</v>
      </c>
      <c r="E19609" s="235">
        <v>150000</v>
      </c>
      <c r="F19609" s="235"/>
      <c r="G19609" s="235">
        <f t="shared" si="312"/>
        <v>-150000</v>
      </c>
      <c r="H19609" s="708" t="s">
        <v>12937</v>
      </c>
    </row>
    <row r="19610" spans="1:8" ht="24" x14ac:dyDescent="0.2">
      <c r="A19610" s="732">
        <v>45443</v>
      </c>
      <c r="B19610" s="173" t="s">
        <v>3945</v>
      </c>
      <c r="C19610" s="173" t="s">
        <v>13165</v>
      </c>
      <c r="D19610" s="227" t="s">
        <v>13166</v>
      </c>
      <c r="E19610" s="235">
        <v>600000</v>
      </c>
      <c r="F19610" s="235"/>
      <c r="G19610" s="235">
        <f t="shared" si="312"/>
        <v>-600000</v>
      </c>
      <c r="H19610" s="708" t="s">
        <v>12937</v>
      </c>
    </row>
    <row r="19611" spans="1:8" ht="15" x14ac:dyDescent="0.2">
      <c r="A19611" s="729">
        <v>45414</v>
      </c>
      <c r="B19611" s="93" t="s">
        <v>11077</v>
      </c>
      <c r="C19611" s="93" t="s">
        <v>558</v>
      </c>
      <c r="D19611" s="800" t="s">
        <v>12947</v>
      </c>
      <c r="E19611" s="175"/>
      <c r="F19611" s="175">
        <v>1000000</v>
      </c>
      <c r="G19611" s="175">
        <f t="shared" si="312"/>
        <v>1000000</v>
      </c>
      <c r="H19611" s="701" t="s">
        <v>12937</v>
      </c>
    </row>
    <row r="19612" spans="1:8" ht="15" x14ac:dyDescent="0.2">
      <c r="A19612" s="729">
        <v>45414</v>
      </c>
      <c r="B19612" s="93" t="s">
        <v>11077</v>
      </c>
      <c r="C19612" s="93" t="s">
        <v>558</v>
      </c>
      <c r="D19612" s="800" t="s">
        <v>12947</v>
      </c>
      <c r="E19612" s="175"/>
      <c r="F19612" s="175">
        <v>1000000</v>
      </c>
      <c r="G19612" s="175">
        <f t="shared" si="312"/>
        <v>1000000</v>
      </c>
      <c r="H19612" s="701" t="s">
        <v>12937</v>
      </c>
    </row>
    <row r="19613" spans="1:8" ht="15" x14ac:dyDescent="0.2">
      <c r="A19613" s="729">
        <v>45414</v>
      </c>
      <c r="B19613" s="90" t="s">
        <v>11123</v>
      </c>
      <c r="C19613" s="93" t="s">
        <v>558</v>
      </c>
      <c r="D19613" s="799" t="s">
        <v>12924</v>
      </c>
      <c r="E19613" s="91"/>
      <c r="F19613" s="91">
        <v>900000</v>
      </c>
      <c r="G19613" s="91">
        <f t="shared" si="312"/>
        <v>900000</v>
      </c>
      <c r="H19613" s="701" t="s">
        <v>12937</v>
      </c>
    </row>
    <row r="19614" spans="1:8" ht="15" x14ac:dyDescent="0.2">
      <c r="A19614" s="729">
        <v>45414</v>
      </c>
      <c r="B19614" s="90" t="s">
        <v>11123</v>
      </c>
      <c r="C19614" s="93" t="s">
        <v>558</v>
      </c>
      <c r="D19614" s="799" t="s">
        <v>12924</v>
      </c>
      <c r="E19614" s="91"/>
      <c r="F19614" s="91">
        <v>924000</v>
      </c>
      <c r="G19614" s="91">
        <f t="shared" si="312"/>
        <v>924000</v>
      </c>
      <c r="H19614" s="701" t="s">
        <v>12937</v>
      </c>
    </row>
    <row r="19615" spans="1:8" ht="15" x14ac:dyDescent="0.2">
      <c r="A19615" s="729">
        <v>45421</v>
      </c>
      <c r="B19615" s="93" t="s">
        <v>3944</v>
      </c>
      <c r="C19615" s="93" t="s">
        <v>558</v>
      </c>
      <c r="D19615" s="890" t="s">
        <v>12960</v>
      </c>
      <c r="E19615" s="175"/>
      <c r="F19615" s="175">
        <v>333522</v>
      </c>
      <c r="G19615" s="91">
        <f t="shared" si="312"/>
        <v>333522</v>
      </c>
      <c r="H19615" s="701" t="s">
        <v>12937</v>
      </c>
    </row>
    <row r="19616" spans="1:8" ht="15" x14ac:dyDescent="0.2">
      <c r="A19616" s="729">
        <v>45421</v>
      </c>
      <c r="B19616" s="93" t="s">
        <v>3944</v>
      </c>
      <c r="C19616" s="93" t="s">
        <v>558</v>
      </c>
      <c r="D19616" s="890" t="s">
        <v>12961</v>
      </c>
      <c r="E19616" s="175"/>
      <c r="F19616" s="175">
        <v>333522</v>
      </c>
      <c r="G19616" s="91">
        <f t="shared" si="312"/>
        <v>333522</v>
      </c>
      <c r="H19616" s="701" t="s">
        <v>12937</v>
      </c>
    </row>
    <row r="19617" spans="1:8" ht="15" x14ac:dyDescent="0.2">
      <c r="A19617" s="729">
        <v>45421</v>
      </c>
      <c r="B19617" s="93" t="s">
        <v>3944</v>
      </c>
      <c r="C19617" s="93" t="s">
        <v>558</v>
      </c>
      <c r="D19617" s="890" t="s">
        <v>12962</v>
      </c>
      <c r="E19617" s="175"/>
      <c r="F19617" s="175">
        <v>333522</v>
      </c>
      <c r="G19617" s="91">
        <f t="shared" si="312"/>
        <v>333522</v>
      </c>
      <c r="H19617" s="701" t="s">
        <v>12937</v>
      </c>
    </row>
    <row r="19618" spans="1:8" ht="15" x14ac:dyDescent="0.2">
      <c r="A19618" s="729">
        <v>45422</v>
      </c>
      <c r="B19618" s="93" t="s">
        <v>10573</v>
      </c>
      <c r="C19618" s="93" t="s">
        <v>558</v>
      </c>
      <c r="D19618" s="890" t="s">
        <v>13034</v>
      </c>
      <c r="E19618" s="175"/>
      <c r="F19618" s="175">
        <v>10328660</v>
      </c>
      <c r="G19618" s="91">
        <f t="shared" si="312"/>
        <v>10328660</v>
      </c>
      <c r="H19618" s="701" t="s">
        <v>12937</v>
      </c>
    </row>
    <row r="19619" spans="1:8" ht="15" x14ac:dyDescent="0.2">
      <c r="A19619" s="729">
        <v>45422</v>
      </c>
      <c r="B19619" s="93" t="s">
        <v>3945</v>
      </c>
      <c r="C19619" s="93" t="s">
        <v>558</v>
      </c>
      <c r="D19619" s="890" t="s">
        <v>13036</v>
      </c>
      <c r="E19619" s="175"/>
      <c r="F19619" s="175">
        <v>359992</v>
      </c>
      <c r="G19619" s="91">
        <f t="shared" si="312"/>
        <v>359992</v>
      </c>
      <c r="H19619" s="701" t="s">
        <v>12937</v>
      </c>
    </row>
    <row r="19620" spans="1:8" ht="15" x14ac:dyDescent="0.2">
      <c r="A19620" s="729">
        <v>45423</v>
      </c>
      <c r="B19620" s="93" t="s">
        <v>3945</v>
      </c>
      <c r="C19620" s="93" t="s">
        <v>558</v>
      </c>
      <c r="D19620" s="890" t="s">
        <v>13037</v>
      </c>
      <c r="E19620" s="175"/>
      <c r="F19620" s="175">
        <v>93000</v>
      </c>
      <c r="G19620" s="91">
        <f t="shared" si="312"/>
        <v>93000</v>
      </c>
      <c r="H19620" s="701" t="s">
        <v>12937</v>
      </c>
    </row>
    <row r="19621" spans="1:8" ht="15" x14ac:dyDescent="0.2">
      <c r="A19621" s="729">
        <v>45425</v>
      </c>
      <c r="B19621" s="93" t="s">
        <v>13003</v>
      </c>
      <c r="C19621" s="93" t="s">
        <v>558</v>
      </c>
      <c r="D19621" s="890" t="s">
        <v>13038</v>
      </c>
      <c r="E19621" s="175"/>
      <c r="F19621" s="175">
        <v>200000</v>
      </c>
      <c r="G19621" s="91">
        <f t="shared" si="312"/>
        <v>200000</v>
      </c>
      <c r="H19621" s="701" t="s">
        <v>12937</v>
      </c>
    </row>
    <row r="19622" spans="1:8" ht="15" x14ac:dyDescent="0.2">
      <c r="A19622" s="729">
        <v>45426</v>
      </c>
      <c r="B19622" s="93" t="s">
        <v>10899</v>
      </c>
      <c r="C19622" s="93" t="s">
        <v>558</v>
      </c>
      <c r="D19622" s="890" t="s">
        <v>13058</v>
      </c>
      <c r="E19622" s="175"/>
      <c r="F19622" s="175">
        <v>640444</v>
      </c>
      <c r="G19622" s="91">
        <f t="shared" si="312"/>
        <v>640444</v>
      </c>
      <c r="H19622" s="701" t="s">
        <v>12937</v>
      </c>
    </row>
    <row r="19623" spans="1:8" ht="17.25" customHeight="1" x14ac:dyDescent="0.2">
      <c r="A19623" s="729">
        <v>45430</v>
      </c>
      <c r="B19623" s="93" t="s">
        <v>11077</v>
      </c>
      <c r="C19623" s="93" t="s">
        <v>558</v>
      </c>
      <c r="D19623" s="800" t="s">
        <v>12947</v>
      </c>
      <c r="E19623" s="175"/>
      <c r="F19623" s="175">
        <v>400000</v>
      </c>
      <c r="G19623" s="175">
        <f t="shared" si="312"/>
        <v>400000</v>
      </c>
      <c r="H19623" s="701" t="s">
        <v>12937</v>
      </c>
    </row>
    <row r="19624" spans="1:8" ht="17.25" customHeight="1" x14ac:dyDescent="0.2">
      <c r="A19624" s="729">
        <v>45430</v>
      </c>
      <c r="B19624" s="93" t="s">
        <v>11077</v>
      </c>
      <c r="C19624" s="93" t="s">
        <v>558</v>
      </c>
      <c r="D19624" s="800" t="s">
        <v>12947</v>
      </c>
      <c r="E19624" s="175"/>
      <c r="F19624" s="175">
        <v>154000</v>
      </c>
      <c r="G19624" s="175">
        <f t="shared" si="312"/>
        <v>154000</v>
      </c>
      <c r="H19624" s="701" t="s">
        <v>12937</v>
      </c>
    </row>
    <row r="19625" spans="1:8" ht="15" x14ac:dyDescent="0.2">
      <c r="A19625" s="729">
        <v>45430</v>
      </c>
      <c r="B19625" s="93" t="s">
        <v>11077</v>
      </c>
      <c r="C19625" s="93" t="s">
        <v>558</v>
      </c>
      <c r="D19625" s="800" t="s">
        <v>12947</v>
      </c>
      <c r="E19625" s="175"/>
      <c r="F19625" s="175">
        <v>200000</v>
      </c>
      <c r="G19625" s="175">
        <f t="shared" si="312"/>
        <v>200000</v>
      </c>
      <c r="H19625" s="701" t="s">
        <v>12937</v>
      </c>
    </row>
    <row r="19626" spans="1:8" ht="15" x14ac:dyDescent="0.2">
      <c r="A19626" s="729">
        <v>45430</v>
      </c>
      <c r="B19626" s="93" t="s">
        <v>11077</v>
      </c>
      <c r="C19626" s="93" t="s">
        <v>558</v>
      </c>
      <c r="D19626" s="800" t="s">
        <v>12947</v>
      </c>
      <c r="E19626" s="175"/>
      <c r="F19626" s="175">
        <v>22000</v>
      </c>
      <c r="G19626" s="175">
        <f t="shared" si="312"/>
        <v>22000</v>
      </c>
      <c r="H19626" s="701" t="s">
        <v>12937</v>
      </c>
    </row>
    <row r="19627" spans="1:8" ht="15" x14ac:dyDescent="0.2">
      <c r="A19627" s="729">
        <v>45434</v>
      </c>
      <c r="B19627" s="93" t="s">
        <v>10899</v>
      </c>
      <c r="C19627" s="93" t="s">
        <v>558</v>
      </c>
      <c r="D19627" s="800" t="s">
        <v>13155</v>
      </c>
      <c r="E19627" s="175"/>
      <c r="F19627" s="175">
        <v>300000</v>
      </c>
      <c r="G19627" s="175">
        <f t="shared" si="312"/>
        <v>300000</v>
      </c>
      <c r="H19627" s="701" t="s">
        <v>12937</v>
      </c>
    </row>
    <row r="19628" spans="1:8" ht="24" x14ac:dyDescent="0.2">
      <c r="A19628" s="729">
        <v>45434</v>
      </c>
      <c r="B19628" s="93" t="s">
        <v>8041</v>
      </c>
      <c r="C19628" s="93" t="s">
        <v>558</v>
      </c>
      <c r="D19628" s="800" t="s">
        <v>13104</v>
      </c>
      <c r="E19628" s="175"/>
      <c r="F19628" s="175">
        <v>670318</v>
      </c>
      <c r="G19628" s="175">
        <f t="shared" si="312"/>
        <v>670318</v>
      </c>
      <c r="H19628" s="701" t="s">
        <v>12937</v>
      </c>
    </row>
    <row r="19629" spans="1:8" ht="15" x14ac:dyDescent="0.2">
      <c r="A19629" s="729">
        <v>45434</v>
      </c>
      <c r="B19629" s="93" t="s">
        <v>8041</v>
      </c>
      <c r="C19629" s="1054" t="s">
        <v>558</v>
      </c>
      <c r="D19629" s="896" t="s">
        <v>12017</v>
      </c>
      <c r="E19629" s="642">
        <v>6700</v>
      </c>
      <c r="F19629" s="175"/>
      <c r="G19629" s="175">
        <f t="shared" si="312"/>
        <v>-6700</v>
      </c>
      <c r="H19629" s="701" t="s">
        <v>12937</v>
      </c>
    </row>
    <row r="19630" spans="1:8" ht="15" x14ac:dyDescent="0.2">
      <c r="A19630" s="729">
        <v>45436</v>
      </c>
      <c r="B19630" s="93" t="s">
        <v>13106</v>
      </c>
      <c r="C19630" s="93" t="s">
        <v>558</v>
      </c>
      <c r="D19630" s="800" t="s">
        <v>13105</v>
      </c>
      <c r="E19630" s="175"/>
      <c r="F19630" s="175">
        <v>1520392</v>
      </c>
      <c r="G19630" s="175">
        <f t="shared" si="312"/>
        <v>1520392</v>
      </c>
      <c r="H19630" s="701" t="s">
        <v>12937</v>
      </c>
    </row>
    <row r="19631" spans="1:8" ht="15" x14ac:dyDescent="0.2">
      <c r="A19631" s="729">
        <v>45441</v>
      </c>
      <c r="B19631" s="93" t="s">
        <v>37</v>
      </c>
      <c r="C19631" s="93" t="s">
        <v>558</v>
      </c>
      <c r="D19631" s="890" t="s">
        <v>13128</v>
      </c>
      <c r="E19631" s="175"/>
      <c r="F19631" s="175">
        <v>246087</v>
      </c>
      <c r="G19631" s="175">
        <f t="shared" si="312"/>
        <v>246087</v>
      </c>
      <c r="H19631" s="701" t="s">
        <v>12937</v>
      </c>
    </row>
    <row r="19632" spans="1:8" ht="15" x14ac:dyDescent="0.2">
      <c r="A19632" s="729">
        <v>45441</v>
      </c>
      <c r="B19632" s="93" t="s">
        <v>37</v>
      </c>
      <c r="C19632" s="93" t="s">
        <v>558</v>
      </c>
      <c r="D19632" s="890" t="s">
        <v>13129</v>
      </c>
      <c r="E19632" s="175"/>
      <c r="F19632" s="175">
        <v>246087</v>
      </c>
      <c r="G19632" s="175">
        <f t="shared" si="312"/>
        <v>246087</v>
      </c>
      <c r="H19632" s="701" t="s">
        <v>12937</v>
      </c>
    </row>
    <row r="19633" spans="1:8" ht="15" x14ac:dyDescent="0.2">
      <c r="A19633" s="729">
        <v>45441</v>
      </c>
      <c r="B19633" s="93" t="s">
        <v>37</v>
      </c>
      <c r="C19633" s="93" t="s">
        <v>558</v>
      </c>
      <c r="D19633" s="890" t="s">
        <v>13130</v>
      </c>
      <c r="E19633" s="175"/>
      <c r="F19633" s="175">
        <v>246087</v>
      </c>
      <c r="G19633" s="175">
        <f t="shared" si="312"/>
        <v>246087</v>
      </c>
      <c r="H19633" s="701" t="s">
        <v>12937</v>
      </c>
    </row>
    <row r="19634" spans="1:8" ht="24" x14ac:dyDescent="0.2">
      <c r="A19634" s="729">
        <v>45441</v>
      </c>
      <c r="B19634" s="93" t="s">
        <v>11717</v>
      </c>
      <c r="C19634" s="93" t="s">
        <v>558</v>
      </c>
      <c r="D19634" s="896" t="s">
        <v>13772</v>
      </c>
      <c r="E19634" s="642">
        <v>72145</v>
      </c>
      <c r="F19634" s="175"/>
      <c r="G19634" s="175">
        <f t="shared" si="312"/>
        <v>-72145</v>
      </c>
      <c r="H19634" s="701" t="s">
        <v>12937</v>
      </c>
    </row>
    <row r="19635" spans="1:8" ht="24" x14ac:dyDescent="0.2">
      <c r="A19635" s="729">
        <v>45441</v>
      </c>
      <c r="B19635" s="93" t="s">
        <v>11077</v>
      </c>
      <c r="C19635" s="93" t="s">
        <v>558</v>
      </c>
      <c r="D19635" s="800" t="s">
        <v>13133</v>
      </c>
      <c r="E19635" s="175"/>
      <c r="F19635" s="175">
        <v>1400000</v>
      </c>
      <c r="G19635" s="175">
        <f t="shared" si="312"/>
        <v>1400000</v>
      </c>
      <c r="H19635" s="701" t="s">
        <v>12937</v>
      </c>
    </row>
    <row r="19636" spans="1:8" ht="24" customHeight="1" x14ac:dyDescent="0.2">
      <c r="A19636" s="729">
        <v>45441</v>
      </c>
      <c r="B19636" s="93" t="s">
        <v>11077</v>
      </c>
      <c r="C19636" s="93" t="s">
        <v>558</v>
      </c>
      <c r="D19636" s="800" t="s">
        <v>13134</v>
      </c>
      <c r="E19636" s="175"/>
      <c r="F19636" s="175">
        <v>1000000</v>
      </c>
      <c r="G19636" s="175">
        <f t="shared" si="312"/>
        <v>1000000</v>
      </c>
      <c r="H19636" s="701" t="s">
        <v>12937</v>
      </c>
    </row>
    <row r="19637" spans="1:8" ht="15" customHeight="1" x14ac:dyDescent="0.2">
      <c r="A19637" s="733">
        <v>45444</v>
      </c>
      <c r="B19637" s="40" t="s">
        <v>13180</v>
      </c>
      <c r="C19637" s="62" t="s">
        <v>13181</v>
      </c>
      <c r="D19637" s="107" t="s">
        <v>13182</v>
      </c>
      <c r="E19637" s="57">
        <v>40000</v>
      </c>
      <c r="F19637" s="57"/>
      <c r="G19637" s="125">
        <f t="shared" si="312"/>
        <v>-40000</v>
      </c>
      <c r="H19637" s="704" t="s">
        <v>13173</v>
      </c>
    </row>
    <row r="19638" spans="1:8" ht="15" customHeight="1" x14ac:dyDescent="0.2">
      <c r="A19638" s="733">
        <v>45444</v>
      </c>
      <c r="B19638" s="40" t="s">
        <v>11614</v>
      </c>
      <c r="C19638" s="62" t="s">
        <v>391</v>
      </c>
      <c r="D19638" s="107" t="s">
        <v>13183</v>
      </c>
      <c r="E19638" s="57">
        <v>35000</v>
      </c>
      <c r="F19638" s="57"/>
      <c r="G19638" s="125">
        <f t="shared" si="312"/>
        <v>-35000</v>
      </c>
      <c r="H19638" s="704" t="s">
        <v>13173</v>
      </c>
    </row>
    <row r="19639" spans="1:8" ht="15" x14ac:dyDescent="0.2">
      <c r="A19639" s="733">
        <v>45444</v>
      </c>
      <c r="B19639" s="40" t="s">
        <v>10176</v>
      </c>
      <c r="C19639" s="62" t="s">
        <v>13184</v>
      </c>
      <c r="D19639" s="107" t="s">
        <v>13240</v>
      </c>
      <c r="E19639" s="57">
        <v>14000</v>
      </c>
      <c r="F19639" s="57"/>
      <c r="G19639" s="125">
        <f t="shared" si="312"/>
        <v>-14000</v>
      </c>
      <c r="H19639" s="704" t="s">
        <v>13173</v>
      </c>
    </row>
    <row r="19640" spans="1:8" ht="15" x14ac:dyDescent="0.2">
      <c r="A19640" s="733">
        <v>45444</v>
      </c>
      <c r="B19640" s="40" t="s">
        <v>12346</v>
      </c>
      <c r="C19640" s="62" t="s">
        <v>13184</v>
      </c>
      <c r="D19640" s="107" t="s">
        <v>13240</v>
      </c>
      <c r="E19640" s="57">
        <v>15000</v>
      </c>
      <c r="F19640" s="57"/>
      <c r="G19640" s="125">
        <f t="shared" si="312"/>
        <v>-15000</v>
      </c>
      <c r="H19640" s="704" t="s">
        <v>13173</v>
      </c>
    </row>
    <row r="19641" spans="1:8" ht="15" x14ac:dyDescent="0.2">
      <c r="A19641" s="733">
        <v>45444</v>
      </c>
      <c r="B19641" s="40" t="s">
        <v>11717</v>
      </c>
      <c r="C19641" s="62" t="s">
        <v>13184</v>
      </c>
      <c r="D19641" s="107" t="s">
        <v>13240</v>
      </c>
      <c r="E19641" s="57">
        <v>4000</v>
      </c>
      <c r="F19641" s="57"/>
      <c r="G19641" s="125">
        <f t="shared" si="312"/>
        <v>-4000</v>
      </c>
      <c r="H19641" s="704" t="s">
        <v>13173</v>
      </c>
    </row>
    <row r="19642" spans="1:8" ht="15" x14ac:dyDescent="0.2">
      <c r="A19642" s="733">
        <v>45444</v>
      </c>
      <c r="B19642" s="40" t="s">
        <v>3945</v>
      </c>
      <c r="C19642" s="62" t="s">
        <v>6422</v>
      </c>
      <c r="D19642" s="107" t="s">
        <v>13185</v>
      </c>
      <c r="E19642" s="57">
        <v>50000</v>
      </c>
      <c r="F19642" s="57"/>
      <c r="G19642" s="125">
        <f t="shared" si="312"/>
        <v>-50000</v>
      </c>
      <c r="H19642" s="704" t="s">
        <v>13173</v>
      </c>
    </row>
    <row r="19643" spans="1:8" ht="15" x14ac:dyDescent="0.2">
      <c r="A19643" s="733">
        <v>45444</v>
      </c>
      <c r="B19643" s="40" t="s">
        <v>3945</v>
      </c>
      <c r="C19643" s="62" t="s">
        <v>13186</v>
      </c>
      <c r="D19643" s="107" t="s">
        <v>13187</v>
      </c>
      <c r="E19643" s="57">
        <v>235000</v>
      </c>
      <c r="F19643" s="57"/>
      <c r="G19643" s="125">
        <f t="shared" si="312"/>
        <v>-235000</v>
      </c>
      <c r="H19643" s="704" t="s">
        <v>13173</v>
      </c>
    </row>
    <row r="19644" spans="1:8" ht="15" x14ac:dyDescent="0.2">
      <c r="A19644" s="733">
        <v>45444</v>
      </c>
      <c r="B19644" s="40" t="s">
        <v>12400</v>
      </c>
      <c r="C19644" s="62" t="s">
        <v>8369</v>
      </c>
      <c r="D19644" s="107" t="s">
        <v>369</v>
      </c>
      <c r="E19644" s="57">
        <v>5000</v>
      </c>
      <c r="F19644" s="57"/>
      <c r="G19644" s="125">
        <f t="shared" si="312"/>
        <v>-5000</v>
      </c>
      <c r="H19644" s="704" t="s">
        <v>13173</v>
      </c>
    </row>
    <row r="19645" spans="1:8" ht="15" x14ac:dyDescent="0.2">
      <c r="A19645" s="733">
        <v>45444</v>
      </c>
      <c r="B19645" s="1070" t="s">
        <v>11077</v>
      </c>
      <c r="C19645" s="1048" t="s">
        <v>793</v>
      </c>
      <c r="D19645" s="1071" t="s">
        <v>12803</v>
      </c>
      <c r="E19645" s="1072">
        <v>50000</v>
      </c>
      <c r="F19645" s="57"/>
      <c r="G19645" s="125">
        <f t="shared" si="312"/>
        <v>-50000</v>
      </c>
      <c r="H19645" s="704" t="s">
        <v>13173</v>
      </c>
    </row>
    <row r="19646" spans="1:8" ht="15" x14ac:dyDescent="0.2">
      <c r="A19646" s="733">
        <v>45444</v>
      </c>
      <c r="B19646" s="1070" t="s">
        <v>10176</v>
      </c>
      <c r="C19646" s="1048" t="s">
        <v>793</v>
      </c>
      <c r="D19646" s="1071" t="s">
        <v>8428</v>
      </c>
      <c r="E19646" s="1072">
        <v>5000</v>
      </c>
      <c r="F19646" s="57"/>
      <c r="G19646" s="125">
        <f t="shared" si="312"/>
        <v>-5000</v>
      </c>
      <c r="H19646" s="704" t="s">
        <v>13173</v>
      </c>
    </row>
    <row r="19647" spans="1:8" ht="15" x14ac:dyDescent="0.2">
      <c r="A19647" s="733">
        <v>45444</v>
      </c>
      <c r="B19647" s="1070" t="s">
        <v>12400</v>
      </c>
      <c r="C19647" s="1048" t="s">
        <v>793</v>
      </c>
      <c r="D19647" s="1071" t="s">
        <v>12194</v>
      </c>
      <c r="E19647" s="1072">
        <v>50000</v>
      </c>
      <c r="F19647" s="57"/>
      <c r="G19647" s="125">
        <f t="shared" si="312"/>
        <v>-50000</v>
      </c>
      <c r="H19647" s="704" t="s">
        <v>13173</v>
      </c>
    </row>
    <row r="19648" spans="1:8" ht="15" x14ac:dyDescent="0.2">
      <c r="A19648" s="733">
        <v>45444</v>
      </c>
      <c r="B19648" s="1070" t="s">
        <v>103</v>
      </c>
      <c r="C19648" s="1048" t="s">
        <v>793</v>
      </c>
      <c r="D19648" s="1071" t="s">
        <v>12804</v>
      </c>
      <c r="E19648" s="1072">
        <v>105000</v>
      </c>
      <c r="F19648" s="57"/>
      <c r="G19648" s="125">
        <f t="shared" si="312"/>
        <v>-105000</v>
      </c>
      <c r="H19648" s="704" t="s">
        <v>13173</v>
      </c>
    </row>
    <row r="19649" spans="1:8" ht="15" x14ac:dyDescent="0.2">
      <c r="A19649" s="733">
        <v>45444</v>
      </c>
      <c r="B19649" s="1070" t="s">
        <v>12400</v>
      </c>
      <c r="C19649" s="1048" t="s">
        <v>793</v>
      </c>
      <c r="D19649" s="1071" t="s">
        <v>10746</v>
      </c>
      <c r="E19649" s="1072">
        <v>79000</v>
      </c>
      <c r="F19649" s="57"/>
      <c r="G19649" s="125">
        <f t="shared" si="312"/>
        <v>-79000</v>
      </c>
      <c r="H19649" s="704" t="s">
        <v>13173</v>
      </c>
    </row>
    <row r="19650" spans="1:8" ht="15" x14ac:dyDescent="0.2">
      <c r="A19650" s="733">
        <v>45444</v>
      </c>
      <c r="B19650" s="1070" t="s">
        <v>103</v>
      </c>
      <c r="C19650" s="1048" t="s">
        <v>793</v>
      </c>
      <c r="D19650" s="1071" t="s">
        <v>10134</v>
      </c>
      <c r="E19650" s="1072">
        <v>278330</v>
      </c>
      <c r="F19650" s="57"/>
      <c r="G19650" s="125">
        <f t="shared" ref="G19650:G19713" si="314">F19650-E19650</f>
        <v>-278330</v>
      </c>
      <c r="H19650" s="704" t="s">
        <v>13173</v>
      </c>
    </row>
    <row r="19651" spans="1:8" ht="15" x14ac:dyDescent="0.2">
      <c r="A19651" s="733">
        <v>45444</v>
      </c>
      <c r="B19651" s="1070" t="s">
        <v>11077</v>
      </c>
      <c r="C19651" s="1048" t="s">
        <v>793</v>
      </c>
      <c r="D19651" s="1071" t="s">
        <v>12820</v>
      </c>
      <c r="E19651" s="1072">
        <v>45900</v>
      </c>
      <c r="F19651" s="57"/>
      <c r="G19651" s="125">
        <f t="shared" si="314"/>
        <v>-45900</v>
      </c>
      <c r="H19651" s="704" t="s">
        <v>13173</v>
      </c>
    </row>
    <row r="19652" spans="1:8" ht="15" x14ac:dyDescent="0.2">
      <c r="A19652" s="733">
        <v>45444</v>
      </c>
      <c r="B19652" s="1070" t="s">
        <v>12400</v>
      </c>
      <c r="C19652" s="1048" t="s">
        <v>793</v>
      </c>
      <c r="D19652" s="1071" t="s">
        <v>13179</v>
      </c>
      <c r="E19652" s="1072">
        <v>50330</v>
      </c>
      <c r="F19652" s="57"/>
      <c r="G19652" s="125">
        <f t="shared" si="314"/>
        <v>-50330</v>
      </c>
      <c r="H19652" s="704" t="s">
        <v>13173</v>
      </c>
    </row>
    <row r="19653" spans="1:8" ht="15" x14ac:dyDescent="0.2">
      <c r="A19653" s="733">
        <v>45446</v>
      </c>
      <c r="B19653" s="1070" t="s">
        <v>12346</v>
      </c>
      <c r="C19653" s="1048" t="s">
        <v>793</v>
      </c>
      <c r="D19653" s="1071" t="s">
        <v>13189</v>
      </c>
      <c r="E19653" s="1072">
        <v>166630</v>
      </c>
      <c r="F19653" s="57"/>
      <c r="G19653" s="125">
        <f t="shared" si="314"/>
        <v>-166630</v>
      </c>
      <c r="H19653" s="704" t="s">
        <v>13173</v>
      </c>
    </row>
    <row r="19654" spans="1:8" ht="15" x14ac:dyDescent="0.2">
      <c r="A19654" s="733">
        <v>45446</v>
      </c>
      <c r="B19654" s="1070" t="s">
        <v>11077</v>
      </c>
      <c r="C19654" s="1048" t="s">
        <v>793</v>
      </c>
      <c r="D19654" s="1071" t="s">
        <v>13190</v>
      </c>
      <c r="E19654" s="1072">
        <v>70770</v>
      </c>
      <c r="F19654" s="57"/>
      <c r="G19654" s="125">
        <f t="shared" si="314"/>
        <v>-70770</v>
      </c>
      <c r="H19654" s="704" t="s">
        <v>13173</v>
      </c>
    </row>
    <row r="19655" spans="1:8" ht="15" x14ac:dyDescent="0.2">
      <c r="A19655" s="733">
        <v>45447</v>
      </c>
      <c r="B19655" s="1070" t="s">
        <v>12400</v>
      </c>
      <c r="C19655" s="1048" t="s">
        <v>793</v>
      </c>
      <c r="D19655" s="1071" t="s">
        <v>13193</v>
      </c>
      <c r="E19655" s="1072">
        <v>174970</v>
      </c>
      <c r="F19655" s="57"/>
      <c r="G19655" s="125">
        <f t="shared" si="314"/>
        <v>-174970</v>
      </c>
      <c r="H19655" s="704" t="s">
        <v>13173</v>
      </c>
    </row>
    <row r="19656" spans="1:8" ht="15" x14ac:dyDescent="0.2">
      <c r="A19656" s="733">
        <v>45447</v>
      </c>
      <c r="B19656" s="1070" t="s">
        <v>37</v>
      </c>
      <c r="C19656" s="1048" t="s">
        <v>793</v>
      </c>
      <c r="D19656" s="1071" t="s">
        <v>11823</v>
      </c>
      <c r="E19656" s="1072">
        <v>187830</v>
      </c>
      <c r="F19656" s="57"/>
      <c r="G19656" s="125">
        <f t="shared" si="314"/>
        <v>-187830</v>
      </c>
      <c r="H19656" s="704" t="s">
        <v>13173</v>
      </c>
    </row>
    <row r="19657" spans="1:8" ht="15" x14ac:dyDescent="0.2">
      <c r="A19657" s="733">
        <v>45447</v>
      </c>
      <c r="B19657" s="1070" t="s">
        <v>11874</v>
      </c>
      <c r="C19657" s="1048" t="s">
        <v>793</v>
      </c>
      <c r="D19657" s="1071" t="s">
        <v>13194</v>
      </c>
      <c r="E19657" s="1072">
        <v>62710</v>
      </c>
      <c r="F19657" s="57"/>
      <c r="G19657" s="125">
        <f t="shared" si="314"/>
        <v>-62710</v>
      </c>
      <c r="H19657" s="704" t="s">
        <v>13173</v>
      </c>
    </row>
    <row r="19658" spans="1:8" ht="15" x14ac:dyDescent="0.2">
      <c r="A19658" s="733">
        <v>45447</v>
      </c>
      <c r="B19658" s="1070" t="s">
        <v>3945</v>
      </c>
      <c r="C19658" s="1048" t="s">
        <v>793</v>
      </c>
      <c r="D19658" s="1071" t="s">
        <v>12082</v>
      </c>
      <c r="E19658" s="1072">
        <v>137420</v>
      </c>
      <c r="F19658" s="57"/>
      <c r="G19658" s="125">
        <f t="shared" si="314"/>
        <v>-137420</v>
      </c>
      <c r="H19658" s="704" t="s">
        <v>13173</v>
      </c>
    </row>
    <row r="19659" spans="1:8" ht="15" x14ac:dyDescent="0.2">
      <c r="A19659" s="733">
        <v>45447</v>
      </c>
      <c r="B19659" s="1070" t="s">
        <v>3944</v>
      </c>
      <c r="C19659" s="1048" t="s">
        <v>793</v>
      </c>
      <c r="D19659" s="1071" t="s">
        <v>12389</v>
      </c>
      <c r="E19659" s="1072">
        <v>134710</v>
      </c>
      <c r="F19659" s="57"/>
      <c r="G19659" s="125">
        <f t="shared" si="314"/>
        <v>-134710</v>
      </c>
      <c r="H19659" s="704" t="s">
        <v>13173</v>
      </c>
    </row>
    <row r="19660" spans="1:8" ht="15" x14ac:dyDescent="0.2">
      <c r="A19660" s="733">
        <v>45447</v>
      </c>
      <c r="B19660" s="1070" t="s">
        <v>11077</v>
      </c>
      <c r="C19660" s="1048" t="s">
        <v>793</v>
      </c>
      <c r="D19660" s="1071" t="s">
        <v>11825</v>
      </c>
      <c r="E19660" s="1072">
        <v>41820</v>
      </c>
      <c r="F19660" s="57"/>
      <c r="G19660" s="125">
        <f t="shared" si="314"/>
        <v>-41820</v>
      </c>
      <c r="H19660" s="704" t="s">
        <v>13173</v>
      </c>
    </row>
    <row r="19661" spans="1:8" ht="15" x14ac:dyDescent="0.2">
      <c r="A19661" s="733">
        <v>45447</v>
      </c>
      <c r="B19661" s="1070" t="s">
        <v>11717</v>
      </c>
      <c r="C19661" s="1048" t="s">
        <v>793</v>
      </c>
      <c r="D19661" s="1071" t="s">
        <v>13197</v>
      </c>
      <c r="E19661" s="1072">
        <v>52660</v>
      </c>
      <c r="F19661" s="57"/>
      <c r="G19661" s="125">
        <f t="shared" si="314"/>
        <v>-52660</v>
      </c>
      <c r="H19661" s="704" t="s">
        <v>13173</v>
      </c>
    </row>
    <row r="19662" spans="1:8" ht="15" x14ac:dyDescent="0.2">
      <c r="A19662" s="733">
        <v>45447</v>
      </c>
      <c r="B19662" s="1070" t="s">
        <v>12346</v>
      </c>
      <c r="C19662" s="1048" t="s">
        <v>793</v>
      </c>
      <c r="D19662" s="1071" t="s">
        <v>3065</v>
      </c>
      <c r="E19662" s="1072">
        <v>21000</v>
      </c>
      <c r="F19662" s="57"/>
      <c r="G19662" s="125">
        <f t="shared" si="314"/>
        <v>-21000</v>
      </c>
      <c r="H19662" s="704" t="s">
        <v>13173</v>
      </c>
    </row>
    <row r="19663" spans="1:8" ht="15" x14ac:dyDescent="0.2">
      <c r="A19663" s="733">
        <v>45447</v>
      </c>
      <c r="B19663" s="1070" t="s">
        <v>3945</v>
      </c>
      <c r="C19663" s="1048" t="s">
        <v>793</v>
      </c>
      <c r="D19663" s="1071" t="s">
        <v>8427</v>
      </c>
      <c r="E19663" s="1072">
        <v>28000</v>
      </c>
      <c r="F19663" s="57"/>
      <c r="G19663" s="125">
        <f t="shared" si="314"/>
        <v>-28000</v>
      </c>
      <c r="H19663" s="704" t="s">
        <v>13173</v>
      </c>
    </row>
    <row r="19664" spans="1:8" ht="15" x14ac:dyDescent="0.2">
      <c r="A19664" s="733">
        <v>45447</v>
      </c>
      <c r="B19664" s="1070" t="s">
        <v>12607</v>
      </c>
      <c r="C19664" s="1048" t="s">
        <v>793</v>
      </c>
      <c r="D19664" s="1071" t="s">
        <v>13198</v>
      </c>
      <c r="E19664" s="1072">
        <v>108860</v>
      </c>
      <c r="F19664" s="57"/>
      <c r="G19664" s="125">
        <f t="shared" si="314"/>
        <v>-108860</v>
      </c>
      <c r="H19664" s="704" t="s">
        <v>13173</v>
      </c>
    </row>
    <row r="19665" spans="1:8" ht="15" x14ac:dyDescent="0.2">
      <c r="A19665" s="733">
        <v>45448</v>
      </c>
      <c r="B19665" s="1070" t="s">
        <v>11717</v>
      </c>
      <c r="C19665" s="1048" t="s">
        <v>793</v>
      </c>
      <c r="D19665" s="1071" t="s">
        <v>12385</v>
      </c>
      <c r="E19665" s="1072">
        <v>663140</v>
      </c>
      <c r="F19665" s="57"/>
      <c r="G19665" s="125">
        <f t="shared" si="314"/>
        <v>-663140</v>
      </c>
      <c r="H19665" s="704" t="s">
        <v>13173</v>
      </c>
    </row>
    <row r="19666" spans="1:8" ht="15" x14ac:dyDescent="0.2">
      <c r="A19666" s="733">
        <v>45449</v>
      </c>
      <c r="B19666" s="1070" t="s">
        <v>11077</v>
      </c>
      <c r="C19666" s="1048" t="s">
        <v>793</v>
      </c>
      <c r="D19666" s="1071" t="s">
        <v>10744</v>
      </c>
      <c r="E19666" s="1072">
        <v>51600</v>
      </c>
      <c r="F19666" s="57"/>
      <c r="G19666" s="125">
        <f t="shared" si="314"/>
        <v>-51600</v>
      </c>
      <c r="H19666" s="704" t="s">
        <v>13173</v>
      </c>
    </row>
    <row r="19667" spans="1:8" ht="15" x14ac:dyDescent="0.2">
      <c r="A19667" s="733">
        <v>45450</v>
      </c>
      <c r="B19667" s="1070" t="s">
        <v>13295</v>
      </c>
      <c r="C19667" s="1048" t="s">
        <v>793</v>
      </c>
      <c r="D19667" s="1071" t="s">
        <v>13212</v>
      </c>
      <c r="E19667" s="1072">
        <v>58050</v>
      </c>
      <c r="F19667" s="57"/>
      <c r="G19667" s="125">
        <f t="shared" si="314"/>
        <v>-58050</v>
      </c>
      <c r="H19667" s="704" t="s">
        <v>13173</v>
      </c>
    </row>
    <row r="19668" spans="1:8" ht="15" customHeight="1" x14ac:dyDescent="0.2">
      <c r="A19668" s="733">
        <v>45449</v>
      </c>
      <c r="B19668" s="1070" t="s">
        <v>12400</v>
      </c>
      <c r="C19668" s="1048" t="s">
        <v>793</v>
      </c>
      <c r="D19668" s="1071" t="s">
        <v>13210</v>
      </c>
      <c r="E19668" s="1072">
        <v>70000</v>
      </c>
      <c r="F19668" s="57"/>
      <c r="G19668" s="125">
        <f t="shared" si="314"/>
        <v>-70000</v>
      </c>
      <c r="H19668" s="704" t="s">
        <v>13173</v>
      </c>
    </row>
    <row r="19669" spans="1:8" ht="15" customHeight="1" x14ac:dyDescent="0.2">
      <c r="A19669" s="733">
        <v>45451</v>
      </c>
      <c r="B19669" s="1070" t="s">
        <v>11717</v>
      </c>
      <c r="C19669" s="1048" t="s">
        <v>793</v>
      </c>
      <c r="D19669" s="1071" t="s">
        <v>13214</v>
      </c>
      <c r="E19669" s="1072">
        <v>61350</v>
      </c>
      <c r="F19669" s="57"/>
      <c r="G19669" s="125">
        <f t="shared" si="314"/>
        <v>-61350</v>
      </c>
      <c r="H19669" s="704" t="s">
        <v>13173</v>
      </c>
    </row>
    <row r="19670" spans="1:8" ht="15" customHeight="1" x14ac:dyDescent="0.2">
      <c r="A19670" s="733">
        <v>45451</v>
      </c>
      <c r="B19670" s="1070" t="s">
        <v>11717</v>
      </c>
      <c r="C19670" s="1048" t="s">
        <v>793</v>
      </c>
      <c r="D19670" s="1071" t="s">
        <v>13215</v>
      </c>
      <c r="E19670" s="1072">
        <v>27100</v>
      </c>
      <c r="F19670" s="57"/>
      <c r="G19670" s="125">
        <f t="shared" si="314"/>
        <v>-27100</v>
      </c>
      <c r="H19670" s="704" t="s">
        <v>13173</v>
      </c>
    </row>
    <row r="19671" spans="1:8" ht="15" customHeight="1" x14ac:dyDescent="0.2">
      <c r="A19671" s="733">
        <v>45453</v>
      </c>
      <c r="B19671" s="1048" t="s">
        <v>3945</v>
      </c>
      <c r="C19671" s="1048" t="s">
        <v>793</v>
      </c>
      <c r="D19671" s="1071" t="s">
        <v>13218</v>
      </c>
      <c r="E19671" s="1072">
        <v>20000</v>
      </c>
      <c r="F19671" s="57"/>
      <c r="G19671" s="125">
        <f t="shared" si="314"/>
        <v>-20000</v>
      </c>
      <c r="H19671" s="704" t="s">
        <v>13173</v>
      </c>
    </row>
    <row r="19672" spans="1:8" ht="15" customHeight="1" x14ac:dyDescent="0.2">
      <c r="A19672" s="733">
        <v>45457</v>
      </c>
      <c r="B19672" s="1070" t="s">
        <v>11077</v>
      </c>
      <c r="C19672" s="1048" t="s">
        <v>793</v>
      </c>
      <c r="D19672" s="1071" t="s">
        <v>13289</v>
      </c>
      <c r="E19672" s="1072">
        <v>18500</v>
      </c>
      <c r="F19672" s="57"/>
      <c r="G19672" s="125">
        <f t="shared" si="314"/>
        <v>-18500</v>
      </c>
      <c r="H19672" s="704" t="s">
        <v>13173</v>
      </c>
    </row>
    <row r="19673" spans="1:8" ht="15" customHeight="1" x14ac:dyDescent="0.2">
      <c r="A19673" s="733">
        <v>45444</v>
      </c>
      <c r="B19673" s="40" t="s">
        <v>11077</v>
      </c>
      <c r="C19673" s="62" t="s">
        <v>391</v>
      </c>
      <c r="D19673" s="107" t="s">
        <v>13178</v>
      </c>
      <c r="E19673" s="57">
        <v>1500</v>
      </c>
      <c r="F19673" s="57"/>
      <c r="G19673" s="125">
        <f t="shared" si="314"/>
        <v>-1500</v>
      </c>
      <c r="H19673" s="704" t="s">
        <v>13173</v>
      </c>
    </row>
    <row r="19674" spans="1:8" ht="15" customHeight="1" x14ac:dyDescent="0.2">
      <c r="A19674" s="733">
        <v>45444</v>
      </c>
      <c r="B19674" s="40" t="s">
        <v>103</v>
      </c>
      <c r="C19674" s="62" t="s">
        <v>2671</v>
      </c>
      <c r="D19674" s="107" t="s">
        <v>8115</v>
      </c>
      <c r="E19674" s="57">
        <v>2000</v>
      </c>
      <c r="F19674" s="57"/>
      <c r="G19674" s="125">
        <f t="shared" si="314"/>
        <v>-2000</v>
      </c>
      <c r="H19674" s="704" t="s">
        <v>13173</v>
      </c>
    </row>
    <row r="19675" spans="1:8" ht="15" customHeight="1" x14ac:dyDescent="0.2">
      <c r="A19675" s="733">
        <v>45444</v>
      </c>
      <c r="B19675" s="40" t="s">
        <v>103</v>
      </c>
      <c r="C19675" s="62" t="s">
        <v>103</v>
      </c>
      <c r="D19675" s="107" t="s">
        <v>10208</v>
      </c>
      <c r="E19675" s="57">
        <v>2000</v>
      </c>
      <c r="F19675" s="57"/>
      <c r="G19675" s="125">
        <f t="shared" si="314"/>
        <v>-2000</v>
      </c>
      <c r="H19675" s="704" t="s">
        <v>13173</v>
      </c>
    </row>
    <row r="19676" spans="1:8" ht="15" customHeight="1" x14ac:dyDescent="0.2">
      <c r="A19676" s="733">
        <v>45444</v>
      </c>
      <c r="B19676" s="40" t="s">
        <v>12597</v>
      </c>
      <c r="C19676" s="62" t="s">
        <v>10981</v>
      </c>
      <c r="D19676" s="107" t="s">
        <v>13117</v>
      </c>
      <c r="E19676" s="57">
        <v>50000</v>
      </c>
      <c r="F19676" s="57"/>
      <c r="G19676" s="125">
        <f t="shared" si="314"/>
        <v>-50000</v>
      </c>
      <c r="H19676" s="704" t="s">
        <v>13173</v>
      </c>
    </row>
    <row r="19677" spans="1:8" ht="15" customHeight="1" x14ac:dyDescent="0.2">
      <c r="A19677" s="733">
        <v>45444</v>
      </c>
      <c r="B19677" s="40" t="s">
        <v>12340</v>
      </c>
      <c r="C19677" s="62" t="s">
        <v>391</v>
      </c>
      <c r="D19677" s="107" t="s">
        <v>13248</v>
      </c>
      <c r="E19677" s="57">
        <v>200000</v>
      </c>
      <c r="F19677" s="57"/>
      <c r="G19677" s="125">
        <f t="shared" si="314"/>
        <v>-200000</v>
      </c>
      <c r="H19677" s="704" t="s">
        <v>13173</v>
      </c>
    </row>
    <row r="19678" spans="1:8" ht="15" customHeight="1" x14ac:dyDescent="0.2">
      <c r="A19678" s="733">
        <v>45445</v>
      </c>
      <c r="B19678" s="40" t="s">
        <v>103</v>
      </c>
      <c r="C19678" s="62" t="s">
        <v>391</v>
      </c>
      <c r="D19678" s="107" t="s">
        <v>13191</v>
      </c>
      <c r="E19678" s="57">
        <v>40000</v>
      </c>
      <c r="F19678" s="57"/>
      <c r="G19678" s="125">
        <f t="shared" si="314"/>
        <v>-40000</v>
      </c>
      <c r="H19678" s="704" t="s">
        <v>13173</v>
      </c>
    </row>
    <row r="19679" spans="1:8" ht="15" customHeight="1" x14ac:dyDescent="0.2">
      <c r="A19679" s="733">
        <v>45446</v>
      </c>
      <c r="B19679" s="40" t="s">
        <v>37</v>
      </c>
      <c r="C19679" s="62" t="s">
        <v>3840</v>
      </c>
      <c r="D19679" s="107" t="s">
        <v>13188</v>
      </c>
      <c r="E19679" s="57">
        <v>50000</v>
      </c>
      <c r="F19679" s="57"/>
      <c r="G19679" s="125">
        <f t="shared" si="314"/>
        <v>-50000</v>
      </c>
      <c r="H19679" s="704" t="s">
        <v>13173</v>
      </c>
    </row>
    <row r="19680" spans="1:8" ht="15" customHeight="1" x14ac:dyDescent="0.2">
      <c r="A19680" s="733">
        <v>45446</v>
      </c>
      <c r="B19680" s="40" t="s">
        <v>11717</v>
      </c>
      <c r="C19680" s="62" t="s">
        <v>5740</v>
      </c>
      <c r="D19680" s="107" t="s">
        <v>369</v>
      </c>
      <c r="E19680" s="57">
        <v>1000</v>
      </c>
      <c r="F19680" s="57"/>
      <c r="G19680" s="125">
        <f t="shared" si="314"/>
        <v>-1000</v>
      </c>
      <c r="H19680" s="704" t="s">
        <v>13173</v>
      </c>
    </row>
    <row r="19681" spans="1:8" ht="15" customHeight="1" x14ac:dyDescent="0.2">
      <c r="A19681" s="733">
        <v>45446</v>
      </c>
      <c r="B19681" s="40" t="s">
        <v>11717</v>
      </c>
      <c r="C19681" s="62" t="s">
        <v>12993</v>
      </c>
      <c r="D19681" s="107" t="s">
        <v>13114</v>
      </c>
      <c r="E19681" s="57">
        <v>37000</v>
      </c>
      <c r="F19681" s="57"/>
      <c r="G19681" s="125">
        <f t="shared" si="314"/>
        <v>-37000</v>
      </c>
      <c r="H19681" s="704" t="s">
        <v>13173</v>
      </c>
    </row>
    <row r="19682" spans="1:8" ht="15" customHeight="1" x14ac:dyDescent="0.2">
      <c r="A19682" s="733">
        <v>45446</v>
      </c>
      <c r="B19682" s="40" t="s">
        <v>103</v>
      </c>
      <c r="C19682" s="62" t="s">
        <v>103</v>
      </c>
      <c r="D19682" s="107" t="s">
        <v>10208</v>
      </c>
      <c r="E19682" s="57">
        <v>5000</v>
      </c>
      <c r="F19682" s="57"/>
      <c r="G19682" s="125">
        <f t="shared" si="314"/>
        <v>-5000</v>
      </c>
      <c r="H19682" s="704" t="s">
        <v>13173</v>
      </c>
    </row>
    <row r="19683" spans="1:8" ht="15" customHeight="1" x14ac:dyDescent="0.2">
      <c r="A19683" s="733">
        <v>45446</v>
      </c>
      <c r="B19683" s="40" t="s">
        <v>12340</v>
      </c>
      <c r="C19683" s="62" t="s">
        <v>391</v>
      </c>
      <c r="D19683" s="107" t="s">
        <v>13192</v>
      </c>
      <c r="E19683" s="57">
        <v>35000</v>
      </c>
      <c r="F19683" s="57"/>
      <c r="G19683" s="125">
        <f t="shared" si="314"/>
        <v>-35000</v>
      </c>
      <c r="H19683" s="704" t="s">
        <v>13173</v>
      </c>
    </row>
    <row r="19684" spans="1:8" ht="15" customHeight="1" x14ac:dyDescent="0.2">
      <c r="A19684" s="733">
        <v>45447</v>
      </c>
      <c r="B19684" s="40" t="s">
        <v>37</v>
      </c>
      <c r="C19684" s="62" t="s">
        <v>391</v>
      </c>
      <c r="D19684" s="107" t="s">
        <v>6696</v>
      </c>
      <c r="E19684" s="57">
        <v>3000</v>
      </c>
      <c r="F19684" s="57"/>
      <c r="G19684" s="125">
        <f t="shared" si="314"/>
        <v>-3000</v>
      </c>
      <c r="H19684" s="704" t="s">
        <v>13173</v>
      </c>
    </row>
    <row r="19685" spans="1:8" ht="15" customHeight="1" x14ac:dyDescent="0.2">
      <c r="A19685" s="733">
        <v>45447</v>
      </c>
      <c r="B19685" s="40" t="s">
        <v>37</v>
      </c>
      <c r="C19685" s="62" t="s">
        <v>391</v>
      </c>
      <c r="D19685" s="107" t="s">
        <v>13195</v>
      </c>
      <c r="E19685" s="57">
        <v>2000</v>
      </c>
      <c r="F19685" s="57"/>
      <c r="G19685" s="125">
        <f t="shared" si="314"/>
        <v>-2000</v>
      </c>
      <c r="H19685" s="704" t="s">
        <v>13173</v>
      </c>
    </row>
    <row r="19686" spans="1:8" ht="15" customHeight="1" x14ac:dyDescent="0.2">
      <c r="A19686" s="733">
        <v>45447</v>
      </c>
      <c r="B19686" s="40" t="s">
        <v>103</v>
      </c>
      <c r="C19686" s="62" t="s">
        <v>103</v>
      </c>
      <c r="D19686" s="107" t="s">
        <v>10208</v>
      </c>
      <c r="E19686" s="57">
        <v>3000</v>
      </c>
      <c r="F19686" s="57"/>
      <c r="G19686" s="125">
        <f t="shared" si="314"/>
        <v>-3000</v>
      </c>
      <c r="H19686" s="704" t="s">
        <v>13173</v>
      </c>
    </row>
    <row r="19687" spans="1:8" ht="15" customHeight="1" x14ac:dyDescent="0.2">
      <c r="A19687" s="733">
        <v>45447</v>
      </c>
      <c r="B19687" s="40" t="s">
        <v>9512</v>
      </c>
      <c r="C19687" s="62" t="s">
        <v>13199</v>
      </c>
      <c r="D19687" s="107" t="s">
        <v>13200</v>
      </c>
      <c r="E19687" s="57">
        <v>37000</v>
      </c>
      <c r="F19687" s="57"/>
      <c r="G19687" s="125">
        <f t="shared" si="314"/>
        <v>-37000</v>
      </c>
      <c r="H19687" s="704" t="s">
        <v>13173</v>
      </c>
    </row>
    <row r="19688" spans="1:8" ht="15" customHeight="1" x14ac:dyDescent="0.2">
      <c r="A19688" s="733">
        <v>45447</v>
      </c>
      <c r="B19688" s="40" t="s">
        <v>3945</v>
      </c>
      <c r="C19688" s="62" t="s">
        <v>285</v>
      </c>
      <c r="D19688" s="107" t="s">
        <v>13201</v>
      </c>
      <c r="E19688" s="57">
        <v>500</v>
      </c>
      <c r="F19688" s="57"/>
      <c r="G19688" s="125">
        <f t="shared" si="314"/>
        <v>-500</v>
      </c>
      <c r="H19688" s="704" t="s">
        <v>13173</v>
      </c>
    </row>
    <row r="19689" spans="1:8" ht="15" customHeight="1" x14ac:dyDescent="0.2">
      <c r="A19689" s="733">
        <v>45447</v>
      </c>
      <c r="B19689" s="40" t="s">
        <v>10899</v>
      </c>
      <c r="C19689" s="62" t="s">
        <v>7221</v>
      </c>
      <c r="D19689" s="107" t="s">
        <v>13203</v>
      </c>
      <c r="E19689" s="57">
        <v>250000</v>
      </c>
      <c r="F19689" s="57"/>
      <c r="G19689" s="125">
        <f t="shared" si="314"/>
        <v>-250000</v>
      </c>
      <c r="H19689" s="704" t="s">
        <v>13173</v>
      </c>
    </row>
    <row r="19690" spans="1:8" ht="15" customHeight="1" x14ac:dyDescent="0.2">
      <c r="A19690" s="733">
        <v>45447</v>
      </c>
      <c r="B19690" s="40" t="s">
        <v>13113</v>
      </c>
      <c r="C19690" s="62" t="s">
        <v>7221</v>
      </c>
      <c r="D19690" s="107" t="s">
        <v>13203</v>
      </c>
      <c r="E19690" s="57">
        <v>250000</v>
      </c>
      <c r="F19690" s="57"/>
      <c r="G19690" s="125">
        <f t="shared" si="314"/>
        <v>-250000</v>
      </c>
      <c r="H19690" s="704" t="s">
        <v>13173</v>
      </c>
    </row>
    <row r="19691" spans="1:8" ht="15" customHeight="1" x14ac:dyDescent="0.2">
      <c r="A19691" s="733">
        <v>45447</v>
      </c>
      <c r="B19691" s="40" t="s">
        <v>10229</v>
      </c>
      <c r="C19691" s="62" t="s">
        <v>13202</v>
      </c>
      <c r="D19691" s="107" t="s">
        <v>12435</v>
      </c>
      <c r="E19691" s="57">
        <v>132500</v>
      </c>
      <c r="F19691" s="57"/>
      <c r="G19691" s="125">
        <f t="shared" si="314"/>
        <v>-132500</v>
      </c>
      <c r="H19691" s="704" t="s">
        <v>13173</v>
      </c>
    </row>
    <row r="19692" spans="1:8" ht="15" customHeight="1" x14ac:dyDescent="0.2">
      <c r="A19692" s="733">
        <v>45447</v>
      </c>
      <c r="B19692" s="40" t="s">
        <v>11077</v>
      </c>
      <c r="C19692" s="62" t="s">
        <v>391</v>
      </c>
      <c r="D19692" s="107" t="s">
        <v>9914</v>
      </c>
      <c r="E19692" s="57">
        <v>15540</v>
      </c>
      <c r="F19692" s="57"/>
      <c r="G19692" s="125">
        <f t="shared" si="314"/>
        <v>-15540</v>
      </c>
      <c r="H19692" s="704" t="s">
        <v>13173</v>
      </c>
    </row>
    <row r="19693" spans="1:8" ht="15" customHeight="1" x14ac:dyDescent="0.2">
      <c r="A19693" s="733">
        <v>45448</v>
      </c>
      <c r="B19693" s="40" t="s">
        <v>25</v>
      </c>
      <c r="C19693" s="62" t="s">
        <v>4064</v>
      </c>
      <c r="D19693" s="107" t="s">
        <v>9683</v>
      </c>
      <c r="E19693" s="57">
        <v>2500</v>
      </c>
      <c r="F19693" s="57"/>
      <c r="G19693" s="125">
        <f t="shared" si="314"/>
        <v>-2500</v>
      </c>
      <c r="H19693" s="704" t="s">
        <v>13173</v>
      </c>
    </row>
    <row r="19694" spans="1:8" ht="15" customHeight="1" x14ac:dyDescent="0.2">
      <c r="A19694" s="733">
        <v>45448</v>
      </c>
      <c r="B19694" s="40" t="s">
        <v>10229</v>
      </c>
      <c r="C19694" s="669" t="s">
        <v>2189</v>
      </c>
      <c r="D19694" s="911" t="s">
        <v>13286</v>
      </c>
      <c r="E19694" s="584">
        <v>5000</v>
      </c>
      <c r="F19694" s="57"/>
      <c r="G19694" s="125">
        <f t="shared" si="314"/>
        <v>-5000</v>
      </c>
      <c r="H19694" s="704" t="s">
        <v>13173</v>
      </c>
    </row>
    <row r="19695" spans="1:8" ht="15" x14ac:dyDescent="0.2">
      <c r="A19695" s="733">
        <v>45448</v>
      </c>
      <c r="B19695" s="40" t="s">
        <v>12400</v>
      </c>
      <c r="C19695" s="669" t="s">
        <v>2189</v>
      </c>
      <c r="D19695" s="911" t="s">
        <v>13286</v>
      </c>
      <c r="E19695" s="584">
        <v>3000</v>
      </c>
      <c r="F19695" s="57"/>
      <c r="G19695" s="125">
        <f t="shared" si="314"/>
        <v>-3000</v>
      </c>
      <c r="H19695" s="704" t="s">
        <v>13173</v>
      </c>
    </row>
    <row r="19696" spans="1:8" ht="15" x14ac:dyDescent="0.2">
      <c r="A19696" s="733">
        <v>45448</v>
      </c>
      <c r="B19696" s="40" t="s">
        <v>11123</v>
      </c>
      <c r="C19696" s="669" t="s">
        <v>2189</v>
      </c>
      <c r="D19696" s="911" t="s">
        <v>13286</v>
      </c>
      <c r="E19696" s="584">
        <v>4000</v>
      </c>
      <c r="F19696" s="57"/>
      <c r="G19696" s="125">
        <f t="shared" si="314"/>
        <v>-4000</v>
      </c>
      <c r="H19696" s="704" t="s">
        <v>13173</v>
      </c>
    </row>
    <row r="19697" spans="1:8" ht="15" x14ac:dyDescent="0.2">
      <c r="A19697" s="733">
        <v>45448</v>
      </c>
      <c r="B19697" s="40" t="s">
        <v>13113</v>
      </c>
      <c r="C19697" s="669" t="s">
        <v>2189</v>
      </c>
      <c r="D19697" s="911" t="s">
        <v>13286</v>
      </c>
      <c r="E19697" s="584">
        <v>3000</v>
      </c>
      <c r="F19697" s="57"/>
      <c r="G19697" s="125">
        <f t="shared" si="314"/>
        <v>-3000</v>
      </c>
      <c r="H19697" s="704" t="s">
        <v>13173</v>
      </c>
    </row>
    <row r="19698" spans="1:8" ht="15" x14ac:dyDescent="0.2">
      <c r="A19698" s="733">
        <v>45448</v>
      </c>
      <c r="B19698" s="40" t="s">
        <v>10176</v>
      </c>
      <c r="C19698" s="62" t="s">
        <v>9761</v>
      </c>
      <c r="D19698" s="107" t="s">
        <v>13204</v>
      </c>
      <c r="E19698" s="57">
        <v>3800</v>
      </c>
      <c r="F19698" s="57"/>
      <c r="G19698" s="125">
        <f t="shared" si="314"/>
        <v>-3800</v>
      </c>
      <c r="H19698" s="704" t="s">
        <v>13173</v>
      </c>
    </row>
    <row r="19699" spans="1:8" ht="15" x14ac:dyDescent="0.2">
      <c r="A19699" s="733">
        <v>45448</v>
      </c>
      <c r="B19699" s="40" t="s">
        <v>10898</v>
      </c>
      <c r="C19699" s="62" t="s">
        <v>5740</v>
      </c>
      <c r="D19699" s="107" t="s">
        <v>369</v>
      </c>
      <c r="E19699" s="57">
        <v>1300</v>
      </c>
      <c r="F19699" s="57"/>
      <c r="G19699" s="125">
        <f t="shared" si="314"/>
        <v>-1300</v>
      </c>
      <c r="H19699" s="704" t="s">
        <v>13173</v>
      </c>
    </row>
    <row r="19700" spans="1:8" ht="15" x14ac:dyDescent="0.2">
      <c r="A19700" s="733">
        <v>45449</v>
      </c>
      <c r="B19700" s="40" t="s">
        <v>11717</v>
      </c>
      <c r="C19700" s="62" t="s">
        <v>1494</v>
      </c>
      <c r="D19700" s="107" t="s">
        <v>13211</v>
      </c>
      <c r="E19700" s="57">
        <v>9180</v>
      </c>
      <c r="F19700" s="57"/>
      <c r="G19700" s="125">
        <f t="shared" si="314"/>
        <v>-9180</v>
      </c>
      <c r="H19700" s="704" t="s">
        <v>13173</v>
      </c>
    </row>
    <row r="19701" spans="1:8" ht="15" x14ac:dyDescent="0.2">
      <c r="A19701" s="733">
        <v>45449</v>
      </c>
      <c r="B19701" s="40" t="s">
        <v>13113</v>
      </c>
      <c r="C19701" s="62" t="s">
        <v>5409</v>
      </c>
      <c r="D19701" s="107" t="s">
        <v>12398</v>
      </c>
      <c r="E19701" s="57">
        <v>5000</v>
      </c>
      <c r="F19701" s="57"/>
      <c r="G19701" s="125">
        <f t="shared" si="314"/>
        <v>-5000</v>
      </c>
      <c r="H19701" s="704" t="s">
        <v>13173</v>
      </c>
    </row>
    <row r="19702" spans="1:8" ht="15" x14ac:dyDescent="0.2">
      <c r="A19702" s="733">
        <v>45450</v>
      </c>
      <c r="B19702" s="62" t="s">
        <v>13295</v>
      </c>
      <c r="C19702" s="62" t="s">
        <v>5740</v>
      </c>
      <c r="D19702" s="107" t="s">
        <v>369</v>
      </c>
      <c r="E19702" s="57">
        <v>1500</v>
      </c>
      <c r="F19702" s="57"/>
      <c r="G19702" s="125">
        <f t="shared" si="314"/>
        <v>-1500</v>
      </c>
      <c r="H19702" s="704" t="s">
        <v>13173</v>
      </c>
    </row>
    <row r="19703" spans="1:8" ht="15" x14ac:dyDescent="0.2">
      <c r="A19703" s="733">
        <v>45450</v>
      </c>
      <c r="B19703" s="40" t="s">
        <v>13113</v>
      </c>
      <c r="C19703" s="62" t="s">
        <v>391</v>
      </c>
      <c r="D19703" s="107" t="s">
        <v>13213</v>
      </c>
      <c r="E19703" s="57">
        <v>3000</v>
      </c>
      <c r="F19703" s="57"/>
      <c r="G19703" s="125">
        <f t="shared" si="314"/>
        <v>-3000</v>
      </c>
      <c r="H19703" s="704" t="s">
        <v>13173</v>
      </c>
    </row>
    <row r="19704" spans="1:8" ht="15" x14ac:dyDescent="0.2">
      <c r="A19704" s="733">
        <v>45450</v>
      </c>
      <c r="B19704" s="40" t="s">
        <v>103</v>
      </c>
      <c r="C19704" s="62" t="s">
        <v>103</v>
      </c>
      <c r="D19704" s="107" t="s">
        <v>10208</v>
      </c>
      <c r="E19704" s="57">
        <v>2000</v>
      </c>
      <c r="F19704" s="57"/>
      <c r="G19704" s="125">
        <f t="shared" si="314"/>
        <v>-2000</v>
      </c>
      <c r="H19704" s="704" t="s">
        <v>13173</v>
      </c>
    </row>
    <row r="19705" spans="1:8" ht="15" x14ac:dyDescent="0.2">
      <c r="A19705" s="733">
        <v>45450</v>
      </c>
      <c r="B19705" s="40" t="s">
        <v>11874</v>
      </c>
      <c r="C19705" s="62" t="s">
        <v>5740</v>
      </c>
      <c r="D19705" s="107" t="s">
        <v>369</v>
      </c>
      <c r="E19705" s="57">
        <v>3000</v>
      </c>
      <c r="F19705" s="57"/>
      <c r="G19705" s="125">
        <f t="shared" si="314"/>
        <v>-3000</v>
      </c>
      <c r="H19705" s="704" t="s">
        <v>13173</v>
      </c>
    </row>
    <row r="19706" spans="1:8" ht="15" x14ac:dyDescent="0.2">
      <c r="A19706" s="733">
        <v>45450</v>
      </c>
      <c r="B19706" s="40" t="s">
        <v>13256</v>
      </c>
      <c r="C19706" s="62" t="s">
        <v>5409</v>
      </c>
      <c r="D19706" s="107" t="s">
        <v>369</v>
      </c>
      <c r="E19706" s="57">
        <v>10000</v>
      </c>
      <c r="F19706" s="57"/>
      <c r="G19706" s="125">
        <f t="shared" si="314"/>
        <v>-10000</v>
      </c>
      <c r="H19706" s="704" t="s">
        <v>13173</v>
      </c>
    </row>
    <row r="19707" spans="1:8" ht="15" x14ac:dyDescent="0.2">
      <c r="A19707" s="733">
        <v>45451</v>
      </c>
      <c r="B19707" s="40" t="s">
        <v>103</v>
      </c>
      <c r="C19707" s="62" t="s">
        <v>103</v>
      </c>
      <c r="D19707" s="107" t="s">
        <v>10208</v>
      </c>
      <c r="E19707" s="57">
        <v>2000</v>
      </c>
      <c r="F19707" s="57"/>
      <c r="G19707" s="125">
        <f t="shared" si="314"/>
        <v>-2000</v>
      </c>
      <c r="H19707" s="704" t="s">
        <v>13173</v>
      </c>
    </row>
    <row r="19708" spans="1:8" ht="15" x14ac:dyDescent="0.2">
      <c r="A19708" s="733">
        <v>45451</v>
      </c>
      <c r="B19708" s="40" t="s">
        <v>11717</v>
      </c>
      <c r="C19708" s="62" t="s">
        <v>13216</v>
      </c>
      <c r="D19708" s="107" t="s">
        <v>13217</v>
      </c>
      <c r="E19708" s="57">
        <v>5000</v>
      </c>
      <c r="F19708" s="57"/>
      <c r="G19708" s="125">
        <f t="shared" si="314"/>
        <v>-5000</v>
      </c>
      <c r="H19708" s="704" t="s">
        <v>13173</v>
      </c>
    </row>
    <row r="19709" spans="1:8" ht="15" x14ac:dyDescent="0.2">
      <c r="A19709" s="733">
        <v>45451</v>
      </c>
      <c r="B19709" s="40" t="s">
        <v>103</v>
      </c>
      <c r="C19709" s="62" t="s">
        <v>1494</v>
      </c>
      <c r="D19709" s="107" t="s">
        <v>369</v>
      </c>
      <c r="E19709" s="57">
        <v>2750</v>
      </c>
      <c r="F19709" s="57"/>
      <c r="G19709" s="125">
        <f t="shared" si="314"/>
        <v>-2750</v>
      </c>
      <c r="H19709" s="704" t="s">
        <v>13173</v>
      </c>
    </row>
    <row r="19710" spans="1:8" ht="15" customHeight="1" x14ac:dyDescent="0.2">
      <c r="A19710" s="733">
        <v>45450</v>
      </c>
      <c r="B19710" s="40" t="s">
        <v>103</v>
      </c>
      <c r="C19710" s="62" t="s">
        <v>13250</v>
      </c>
      <c r="D19710" s="107" t="s">
        <v>10718</v>
      </c>
      <c r="E19710" s="57">
        <v>250000</v>
      </c>
      <c r="F19710" s="57"/>
      <c r="G19710" s="125">
        <f t="shared" si="314"/>
        <v>-250000</v>
      </c>
      <c r="H19710" s="704" t="s">
        <v>13173</v>
      </c>
    </row>
    <row r="19711" spans="1:8" ht="15" x14ac:dyDescent="0.2">
      <c r="A19711" s="733">
        <v>45451</v>
      </c>
      <c r="B19711" s="40" t="s">
        <v>11077</v>
      </c>
      <c r="C19711" s="62" t="s">
        <v>10981</v>
      </c>
      <c r="D19711" s="107" t="s">
        <v>13236</v>
      </c>
      <c r="E19711" s="57">
        <v>83000</v>
      </c>
      <c r="F19711" s="57"/>
      <c r="G19711" s="125">
        <f t="shared" si="314"/>
        <v>-83000</v>
      </c>
      <c r="H19711" s="704" t="s">
        <v>13173</v>
      </c>
    </row>
    <row r="19712" spans="1:8" ht="15" x14ac:dyDescent="0.2">
      <c r="A19712" s="733">
        <v>45453</v>
      </c>
      <c r="B19712" s="40" t="s">
        <v>103</v>
      </c>
      <c r="C19712" s="62" t="s">
        <v>103</v>
      </c>
      <c r="D19712" s="107" t="s">
        <v>10208</v>
      </c>
      <c r="E19712" s="57">
        <v>3500</v>
      </c>
      <c r="F19712" s="57"/>
      <c r="G19712" s="125">
        <f t="shared" si="314"/>
        <v>-3500</v>
      </c>
      <c r="H19712" s="704" t="s">
        <v>13173</v>
      </c>
    </row>
    <row r="19713" spans="1:8" ht="15" x14ac:dyDescent="0.2">
      <c r="A19713" s="733">
        <v>45453</v>
      </c>
      <c r="B19713" s="62" t="s">
        <v>10468</v>
      </c>
      <c r="C19713" s="62" t="s">
        <v>12282</v>
      </c>
      <c r="D19713" s="107" t="s">
        <v>1156</v>
      </c>
      <c r="E19713" s="57">
        <v>10000</v>
      </c>
      <c r="F19713" s="57"/>
      <c r="G19713" s="125">
        <f t="shared" si="314"/>
        <v>-10000</v>
      </c>
      <c r="H19713" s="704" t="s">
        <v>13173</v>
      </c>
    </row>
    <row r="19714" spans="1:8" ht="15" x14ac:dyDescent="0.2">
      <c r="A19714" s="733">
        <v>45453</v>
      </c>
      <c r="B19714" s="62" t="s">
        <v>25</v>
      </c>
      <c r="C19714" s="62" t="s">
        <v>212</v>
      </c>
      <c r="D19714" s="107" t="s">
        <v>13219</v>
      </c>
      <c r="E19714" s="57">
        <v>7900</v>
      </c>
      <c r="F19714" s="57"/>
      <c r="G19714" s="125">
        <f t="shared" ref="G19714:G19777" si="315">F19714-E19714</f>
        <v>-7900</v>
      </c>
      <c r="H19714" s="704" t="s">
        <v>13173</v>
      </c>
    </row>
    <row r="19715" spans="1:8" ht="15" x14ac:dyDescent="0.2">
      <c r="A19715" s="733">
        <v>45453</v>
      </c>
      <c r="B19715" s="62" t="s">
        <v>11874</v>
      </c>
      <c r="C19715" s="62" t="s">
        <v>12282</v>
      </c>
      <c r="D19715" s="107" t="s">
        <v>13221</v>
      </c>
      <c r="E19715" s="57">
        <v>40000</v>
      </c>
      <c r="F19715" s="57"/>
      <c r="G19715" s="125">
        <f t="shared" si="315"/>
        <v>-40000</v>
      </c>
      <c r="H19715" s="704" t="s">
        <v>13173</v>
      </c>
    </row>
    <row r="19716" spans="1:8" ht="15" x14ac:dyDescent="0.2">
      <c r="A19716" s="733">
        <v>45453</v>
      </c>
      <c r="B19716" s="40" t="s">
        <v>12340</v>
      </c>
      <c r="C19716" s="62" t="s">
        <v>12081</v>
      </c>
      <c r="D19716" s="107" t="s">
        <v>13222</v>
      </c>
      <c r="E19716" s="57">
        <v>247325</v>
      </c>
      <c r="F19716" s="57"/>
      <c r="G19716" s="125">
        <f t="shared" si="315"/>
        <v>-247325</v>
      </c>
      <c r="H19716" s="704" t="s">
        <v>13173</v>
      </c>
    </row>
    <row r="19717" spans="1:8" ht="15" x14ac:dyDescent="0.2">
      <c r="A19717" s="733">
        <v>45453</v>
      </c>
      <c r="B19717" s="40" t="s">
        <v>12755</v>
      </c>
      <c r="C19717" s="62" t="s">
        <v>12081</v>
      </c>
      <c r="D19717" s="107" t="s">
        <v>13223</v>
      </c>
      <c r="E19717" s="57">
        <v>288500</v>
      </c>
      <c r="F19717" s="57"/>
      <c r="G19717" s="125">
        <f t="shared" si="315"/>
        <v>-288500</v>
      </c>
      <c r="H19717" s="704" t="s">
        <v>13173</v>
      </c>
    </row>
    <row r="19718" spans="1:8" ht="15" x14ac:dyDescent="0.2">
      <c r="A19718" s="733">
        <v>45453</v>
      </c>
      <c r="B19718" s="40" t="s">
        <v>11063</v>
      </c>
      <c r="C19718" s="62" t="s">
        <v>12081</v>
      </c>
      <c r="D19718" s="107" t="s">
        <v>13224</v>
      </c>
      <c r="E19718" s="57">
        <v>41812</v>
      </c>
      <c r="F19718" s="57"/>
      <c r="G19718" s="125">
        <f t="shared" si="315"/>
        <v>-41812</v>
      </c>
      <c r="H19718" s="704" t="s">
        <v>13173</v>
      </c>
    </row>
    <row r="19719" spans="1:8" ht="15" x14ac:dyDescent="0.2">
      <c r="A19719" s="733">
        <v>45453</v>
      </c>
      <c r="B19719" s="40" t="s">
        <v>11717</v>
      </c>
      <c r="C19719" s="62" t="s">
        <v>11094</v>
      </c>
      <c r="D19719" s="107" t="s">
        <v>13225</v>
      </c>
      <c r="E19719" s="57">
        <v>25000</v>
      </c>
      <c r="F19719" s="57"/>
      <c r="G19719" s="125">
        <f t="shared" si="315"/>
        <v>-25000</v>
      </c>
      <c r="H19719" s="704" t="s">
        <v>13173</v>
      </c>
    </row>
    <row r="19720" spans="1:8" ht="15" x14ac:dyDescent="0.2">
      <c r="A19720" s="733">
        <v>45453</v>
      </c>
      <c r="B19720" s="40" t="s">
        <v>11874</v>
      </c>
      <c r="C19720" s="62" t="s">
        <v>5409</v>
      </c>
      <c r="D19720" s="107" t="s">
        <v>13249</v>
      </c>
      <c r="E19720" s="57">
        <v>8000</v>
      </c>
      <c r="F19720" s="57"/>
      <c r="G19720" s="125">
        <f t="shared" si="315"/>
        <v>-8000</v>
      </c>
      <c r="H19720" s="704" t="s">
        <v>13173</v>
      </c>
    </row>
    <row r="19721" spans="1:8" ht="15" x14ac:dyDescent="0.2">
      <c r="A19721" s="733">
        <v>45453</v>
      </c>
      <c r="B19721" s="40" t="s">
        <v>11077</v>
      </c>
      <c r="C19721" s="62" t="s">
        <v>13234</v>
      </c>
      <c r="D19721" s="107" t="s">
        <v>13235</v>
      </c>
      <c r="E19721" s="57">
        <v>10200</v>
      </c>
      <c r="F19721" s="57"/>
      <c r="G19721" s="125">
        <f t="shared" si="315"/>
        <v>-10200</v>
      </c>
      <c r="H19721" s="704" t="s">
        <v>13173</v>
      </c>
    </row>
    <row r="19722" spans="1:8" ht="15" x14ac:dyDescent="0.2">
      <c r="A19722" s="733">
        <v>45453</v>
      </c>
      <c r="B19722" s="40" t="s">
        <v>13180</v>
      </c>
      <c r="C19722" s="62" t="s">
        <v>5409</v>
      </c>
      <c r="D19722" s="107" t="s">
        <v>369</v>
      </c>
      <c r="E19722" s="57">
        <v>5000</v>
      </c>
      <c r="F19722" s="57"/>
      <c r="G19722" s="125">
        <f t="shared" si="315"/>
        <v>-5000</v>
      </c>
      <c r="H19722" s="704" t="s">
        <v>13173</v>
      </c>
    </row>
    <row r="19723" spans="1:8" ht="15" x14ac:dyDescent="0.2">
      <c r="A19723" s="733">
        <v>45453</v>
      </c>
      <c r="B19723" s="40" t="s">
        <v>11077</v>
      </c>
      <c r="C19723" s="669" t="s">
        <v>8391</v>
      </c>
      <c r="D19723" s="911" t="s">
        <v>13239</v>
      </c>
      <c r="E19723" s="584">
        <v>250000</v>
      </c>
      <c r="F19723" s="57"/>
      <c r="G19723" s="125">
        <f t="shared" si="315"/>
        <v>-250000</v>
      </c>
      <c r="H19723" s="704" t="s">
        <v>13173</v>
      </c>
    </row>
    <row r="19724" spans="1:8" ht="15" x14ac:dyDescent="0.2">
      <c r="A19724" s="733">
        <v>45453</v>
      </c>
      <c r="B19724" s="40" t="s">
        <v>11717</v>
      </c>
      <c r="C19724" s="669" t="s">
        <v>8391</v>
      </c>
      <c r="D19724" s="911" t="s">
        <v>13239</v>
      </c>
      <c r="E19724" s="584">
        <v>250000</v>
      </c>
      <c r="F19724" s="57"/>
      <c r="G19724" s="125">
        <f t="shared" si="315"/>
        <v>-250000</v>
      </c>
      <c r="H19724" s="704" t="s">
        <v>13173</v>
      </c>
    </row>
    <row r="19725" spans="1:8" ht="15" x14ac:dyDescent="0.2">
      <c r="A19725" s="733">
        <v>45454</v>
      </c>
      <c r="B19725" s="40" t="s">
        <v>13113</v>
      </c>
      <c r="C19725" s="62" t="s">
        <v>10981</v>
      </c>
      <c r="D19725" s="107" t="s">
        <v>13231</v>
      </c>
      <c r="E19725" s="57">
        <v>11300</v>
      </c>
      <c r="F19725" s="57"/>
      <c r="G19725" s="125">
        <f t="shared" si="315"/>
        <v>-11300</v>
      </c>
      <c r="H19725" s="704" t="s">
        <v>13173</v>
      </c>
    </row>
    <row r="19726" spans="1:8" ht="15" x14ac:dyDescent="0.2">
      <c r="A19726" s="733">
        <v>45454</v>
      </c>
      <c r="B19726" s="62" t="s">
        <v>13295</v>
      </c>
      <c r="C19726" s="62" t="s">
        <v>10981</v>
      </c>
      <c r="D19726" s="107" t="s">
        <v>13232</v>
      </c>
      <c r="E19726" s="57">
        <v>1700</v>
      </c>
      <c r="F19726" s="57"/>
      <c r="G19726" s="125">
        <f t="shared" si="315"/>
        <v>-1700</v>
      </c>
      <c r="H19726" s="704" t="s">
        <v>13173</v>
      </c>
    </row>
    <row r="19727" spans="1:8" ht="15" x14ac:dyDescent="0.2">
      <c r="A19727" s="733">
        <v>45454</v>
      </c>
      <c r="B19727" s="62" t="s">
        <v>13295</v>
      </c>
      <c r="C19727" s="62" t="s">
        <v>10981</v>
      </c>
      <c r="D19727" s="107" t="s">
        <v>13233</v>
      </c>
      <c r="E19727" s="57">
        <v>3860</v>
      </c>
      <c r="F19727" s="57"/>
      <c r="G19727" s="125">
        <f t="shared" si="315"/>
        <v>-3860</v>
      </c>
      <c r="H19727" s="704" t="s">
        <v>13173</v>
      </c>
    </row>
    <row r="19728" spans="1:8" ht="15" x14ac:dyDescent="0.2">
      <c r="A19728" s="733">
        <v>45454</v>
      </c>
      <c r="B19728" s="40" t="s">
        <v>11123</v>
      </c>
      <c r="C19728" s="669" t="s">
        <v>2189</v>
      </c>
      <c r="D19728" s="911" t="s">
        <v>13285</v>
      </c>
      <c r="E19728" s="584">
        <v>9000</v>
      </c>
      <c r="F19728" s="57"/>
      <c r="G19728" s="125">
        <f t="shared" si="315"/>
        <v>-9000</v>
      </c>
      <c r="H19728" s="704" t="s">
        <v>13173</v>
      </c>
    </row>
    <row r="19729" spans="1:8" ht="15" x14ac:dyDescent="0.2">
      <c r="A19729" s="733">
        <v>45454</v>
      </c>
      <c r="B19729" s="40" t="s">
        <v>12400</v>
      </c>
      <c r="C19729" s="669" t="s">
        <v>2189</v>
      </c>
      <c r="D19729" s="911" t="s">
        <v>13285</v>
      </c>
      <c r="E19729" s="584">
        <v>2000</v>
      </c>
      <c r="F19729" s="57"/>
      <c r="G19729" s="125">
        <f t="shared" si="315"/>
        <v>-2000</v>
      </c>
      <c r="H19729" s="704" t="s">
        <v>13173</v>
      </c>
    </row>
    <row r="19730" spans="1:8" ht="15" x14ac:dyDescent="0.2">
      <c r="A19730" s="733">
        <v>45454</v>
      </c>
      <c r="B19730" s="40" t="s">
        <v>13113</v>
      </c>
      <c r="C19730" s="669" t="s">
        <v>2189</v>
      </c>
      <c r="D19730" s="911" t="s">
        <v>13285</v>
      </c>
      <c r="E19730" s="584">
        <v>1000</v>
      </c>
      <c r="F19730" s="57"/>
      <c r="G19730" s="125">
        <f t="shared" si="315"/>
        <v>-1000</v>
      </c>
      <c r="H19730" s="704" t="s">
        <v>13173</v>
      </c>
    </row>
    <row r="19731" spans="1:8" ht="15" x14ac:dyDescent="0.2">
      <c r="A19731" s="733">
        <v>45454</v>
      </c>
      <c r="B19731" s="40" t="s">
        <v>13228</v>
      </c>
      <c r="C19731" s="669" t="s">
        <v>2189</v>
      </c>
      <c r="D19731" s="911" t="s">
        <v>13285</v>
      </c>
      <c r="E19731" s="584">
        <v>1000</v>
      </c>
      <c r="F19731" s="57"/>
      <c r="G19731" s="125">
        <f t="shared" si="315"/>
        <v>-1000</v>
      </c>
      <c r="H19731" s="704" t="s">
        <v>13173</v>
      </c>
    </row>
    <row r="19732" spans="1:8" ht="15" x14ac:dyDescent="0.2">
      <c r="A19732" s="733">
        <v>45454</v>
      </c>
      <c r="B19732" s="40" t="s">
        <v>103</v>
      </c>
      <c r="C19732" s="62" t="s">
        <v>103</v>
      </c>
      <c r="D19732" s="107" t="s">
        <v>10208</v>
      </c>
      <c r="E19732" s="57">
        <v>5000</v>
      </c>
      <c r="F19732" s="57"/>
      <c r="G19732" s="125">
        <f t="shared" si="315"/>
        <v>-5000</v>
      </c>
      <c r="H19732" s="704" t="s">
        <v>13173</v>
      </c>
    </row>
    <row r="19733" spans="1:8" ht="15" x14ac:dyDescent="0.2">
      <c r="A19733" s="733">
        <v>45454</v>
      </c>
      <c r="B19733" s="40" t="s">
        <v>11717</v>
      </c>
      <c r="C19733" s="62" t="s">
        <v>10981</v>
      </c>
      <c r="D19733" s="107" t="s">
        <v>13241</v>
      </c>
      <c r="E19733" s="57">
        <v>4380</v>
      </c>
      <c r="F19733" s="57"/>
      <c r="G19733" s="125">
        <f t="shared" si="315"/>
        <v>-4380</v>
      </c>
      <c r="H19733" s="704" t="s">
        <v>13173</v>
      </c>
    </row>
    <row r="19734" spans="1:8" ht="15" x14ac:dyDescent="0.2">
      <c r="A19734" s="733">
        <v>45454</v>
      </c>
      <c r="B19734" s="40" t="s">
        <v>25</v>
      </c>
      <c r="C19734" s="62" t="s">
        <v>2107</v>
      </c>
      <c r="D19734" s="107" t="s">
        <v>13242</v>
      </c>
      <c r="E19734" s="57">
        <v>5000</v>
      </c>
      <c r="F19734" s="57"/>
      <c r="G19734" s="125">
        <f t="shared" si="315"/>
        <v>-5000</v>
      </c>
      <c r="H19734" s="704" t="s">
        <v>13173</v>
      </c>
    </row>
    <row r="19735" spans="1:8" ht="15" x14ac:dyDescent="0.2">
      <c r="A19735" s="733">
        <v>45454</v>
      </c>
      <c r="B19735" s="40" t="s">
        <v>11717</v>
      </c>
      <c r="C19735" s="62" t="s">
        <v>10981</v>
      </c>
      <c r="D19735" s="107" t="s">
        <v>13241</v>
      </c>
      <c r="E19735" s="57">
        <v>1840</v>
      </c>
      <c r="F19735" s="57"/>
      <c r="G19735" s="125">
        <f t="shared" si="315"/>
        <v>-1840</v>
      </c>
      <c r="H19735" s="704" t="s">
        <v>13173</v>
      </c>
    </row>
    <row r="19736" spans="1:8" ht="15" x14ac:dyDescent="0.2">
      <c r="A19736" s="733">
        <v>45454</v>
      </c>
      <c r="B19736" s="40" t="s">
        <v>3945</v>
      </c>
      <c r="C19736" s="62" t="s">
        <v>10981</v>
      </c>
      <c r="D19736" s="107" t="s">
        <v>13257</v>
      </c>
      <c r="E19736" s="57">
        <v>10500</v>
      </c>
      <c r="F19736" s="57"/>
      <c r="G19736" s="125">
        <f t="shared" si="315"/>
        <v>-10500</v>
      </c>
      <c r="H19736" s="704" t="s">
        <v>13173</v>
      </c>
    </row>
    <row r="19737" spans="1:8" ht="15" x14ac:dyDescent="0.2">
      <c r="A19737" s="733">
        <v>45454</v>
      </c>
      <c r="B19737" s="40" t="s">
        <v>103</v>
      </c>
      <c r="C19737" s="62" t="s">
        <v>103</v>
      </c>
      <c r="D19737" s="107" t="s">
        <v>10208</v>
      </c>
      <c r="E19737" s="57">
        <v>3000</v>
      </c>
      <c r="F19737" s="57"/>
      <c r="G19737" s="125">
        <f t="shared" si="315"/>
        <v>-3000</v>
      </c>
      <c r="H19737" s="704" t="s">
        <v>13173</v>
      </c>
    </row>
    <row r="19738" spans="1:8" ht="15" x14ac:dyDescent="0.2">
      <c r="A19738" s="733">
        <v>45454</v>
      </c>
      <c r="B19738" s="40" t="s">
        <v>12340</v>
      </c>
      <c r="C19738" s="62" t="s">
        <v>10981</v>
      </c>
      <c r="D19738" s="107" t="s">
        <v>13258</v>
      </c>
      <c r="E19738" s="57">
        <v>40000</v>
      </c>
      <c r="F19738" s="57"/>
      <c r="G19738" s="125">
        <f t="shared" si="315"/>
        <v>-40000</v>
      </c>
      <c r="H19738" s="704" t="s">
        <v>13173</v>
      </c>
    </row>
    <row r="19739" spans="1:8" ht="15" x14ac:dyDescent="0.2">
      <c r="A19739" s="733">
        <v>45454</v>
      </c>
      <c r="B19739" s="40" t="s">
        <v>13113</v>
      </c>
      <c r="C19739" s="62" t="s">
        <v>13260</v>
      </c>
      <c r="D19739" s="107" t="s">
        <v>13261</v>
      </c>
      <c r="E19739" s="57">
        <v>200000</v>
      </c>
      <c r="F19739" s="57"/>
      <c r="G19739" s="125">
        <f t="shared" si="315"/>
        <v>-200000</v>
      </c>
      <c r="H19739" s="704" t="s">
        <v>13173</v>
      </c>
    </row>
    <row r="19740" spans="1:8" ht="15" x14ac:dyDescent="0.2">
      <c r="A19740" s="733">
        <v>45454</v>
      </c>
      <c r="B19740" s="40" t="s">
        <v>13113</v>
      </c>
      <c r="C19740" s="62" t="s">
        <v>13260</v>
      </c>
      <c r="D19740" s="107" t="s">
        <v>13261</v>
      </c>
      <c r="E19740" s="57">
        <v>200000</v>
      </c>
      <c r="F19740" s="57"/>
      <c r="G19740" s="125">
        <f t="shared" si="315"/>
        <v>-200000</v>
      </c>
      <c r="H19740" s="704" t="s">
        <v>13173</v>
      </c>
    </row>
    <row r="19741" spans="1:8" ht="15" x14ac:dyDescent="0.2">
      <c r="A19741" s="733">
        <v>45454</v>
      </c>
      <c r="B19741" s="40" t="s">
        <v>11717</v>
      </c>
      <c r="C19741" s="62" t="s">
        <v>13262</v>
      </c>
      <c r="D19741" s="107" t="s">
        <v>13259</v>
      </c>
      <c r="E19741" s="57">
        <v>200000</v>
      </c>
      <c r="F19741" s="57"/>
      <c r="G19741" s="125">
        <f t="shared" si="315"/>
        <v>-200000</v>
      </c>
      <c r="H19741" s="704" t="s">
        <v>13173</v>
      </c>
    </row>
    <row r="19742" spans="1:8" ht="15" x14ac:dyDescent="0.2">
      <c r="A19742" s="733">
        <v>45454</v>
      </c>
      <c r="B19742" s="583" t="s">
        <v>11077</v>
      </c>
      <c r="C19742" s="669" t="s">
        <v>6422</v>
      </c>
      <c r="D19742" s="911" t="s">
        <v>13263</v>
      </c>
      <c r="E19742" s="584">
        <v>65000</v>
      </c>
      <c r="F19742" s="57"/>
      <c r="G19742" s="125">
        <f t="shared" si="315"/>
        <v>-65000</v>
      </c>
      <c r="H19742" s="704" t="s">
        <v>13173</v>
      </c>
    </row>
    <row r="19743" spans="1:8" ht="15" x14ac:dyDescent="0.2">
      <c r="A19743" s="733">
        <v>45454</v>
      </c>
      <c r="B19743" s="583" t="s">
        <v>13003</v>
      </c>
      <c r="C19743" s="669" t="s">
        <v>6422</v>
      </c>
      <c r="D19743" s="911" t="s">
        <v>13263</v>
      </c>
      <c r="E19743" s="584">
        <v>35000</v>
      </c>
      <c r="F19743" s="57"/>
      <c r="G19743" s="125">
        <f t="shared" si="315"/>
        <v>-35000</v>
      </c>
      <c r="H19743" s="704" t="s">
        <v>13173</v>
      </c>
    </row>
    <row r="19744" spans="1:8" ht="15" x14ac:dyDescent="0.2">
      <c r="A19744" s="733">
        <v>45454</v>
      </c>
      <c r="B19744" s="62" t="s">
        <v>13295</v>
      </c>
      <c r="C19744" s="62" t="s">
        <v>13264</v>
      </c>
      <c r="D19744" s="107" t="s">
        <v>13265</v>
      </c>
      <c r="E19744" s="57">
        <v>193760</v>
      </c>
      <c r="F19744" s="57"/>
      <c r="G19744" s="125">
        <f t="shared" si="315"/>
        <v>-193760</v>
      </c>
      <c r="H19744" s="704" t="s">
        <v>13173</v>
      </c>
    </row>
    <row r="19745" spans="1:8" ht="15" x14ac:dyDescent="0.2">
      <c r="A19745" s="733">
        <v>45454</v>
      </c>
      <c r="B19745" s="40" t="s">
        <v>12684</v>
      </c>
      <c r="C19745" s="62" t="s">
        <v>6584</v>
      </c>
      <c r="D19745" s="107" t="s">
        <v>13266</v>
      </c>
      <c r="E19745" s="57">
        <v>300000</v>
      </c>
      <c r="F19745" s="57"/>
      <c r="G19745" s="125">
        <f t="shared" si="315"/>
        <v>-300000</v>
      </c>
      <c r="H19745" s="704" t="s">
        <v>13173</v>
      </c>
    </row>
    <row r="19746" spans="1:8" ht="15" x14ac:dyDescent="0.2">
      <c r="A19746" s="733">
        <v>45454</v>
      </c>
      <c r="B19746" s="40" t="s">
        <v>12400</v>
      </c>
      <c r="C19746" s="62" t="s">
        <v>11098</v>
      </c>
      <c r="D19746" s="107" t="s">
        <v>13267</v>
      </c>
      <c r="E19746" s="57">
        <v>2000000</v>
      </c>
      <c r="F19746" s="57"/>
      <c r="G19746" s="125">
        <f t="shared" si="315"/>
        <v>-2000000</v>
      </c>
      <c r="H19746" s="704" t="s">
        <v>13173</v>
      </c>
    </row>
    <row r="19747" spans="1:8" ht="15" x14ac:dyDescent="0.2">
      <c r="A19747" s="733">
        <v>45454</v>
      </c>
      <c r="B19747" s="40" t="s">
        <v>12340</v>
      </c>
      <c r="C19747" s="62" t="s">
        <v>11415</v>
      </c>
      <c r="D19747" s="107" t="s">
        <v>10718</v>
      </c>
      <c r="E19747" s="57">
        <v>100000</v>
      </c>
      <c r="F19747" s="57"/>
      <c r="G19747" s="125">
        <f t="shared" si="315"/>
        <v>-100000</v>
      </c>
      <c r="H19747" s="704" t="s">
        <v>13173</v>
      </c>
    </row>
    <row r="19748" spans="1:8" ht="15" x14ac:dyDescent="0.2">
      <c r="A19748" s="733">
        <v>45455</v>
      </c>
      <c r="B19748" s="40" t="s">
        <v>11077</v>
      </c>
      <c r="C19748" s="62" t="s">
        <v>5740</v>
      </c>
      <c r="D19748" s="107" t="s">
        <v>369</v>
      </c>
      <c r="E19748" s="57">
        <v>1200</v>
      </c>
      <c r="F19748" s="57"/>
      <c r="G19748" s="125">
        <f t="shared" si="315"/>
        <v>-1200</v>
      </c>
      <c r="H19748" s="704" t="s">
        <v>13173</v>
      </c>
    </row>
    <row r="19749" spans="1:8" ht="15" x14ac:dyDescent="0.2">
      <c r="A19749" s="733">
        <v>45455</v>
      </c>
      <c r="B19749" s="40" t="s">
        <v>103</v>
      </c>
      <c r="C19749" s="62" t="s">
        <v>103</v>
      </c>
      <c r="D19749" s="107" t="s">
        <v>10208</v>
      </c>
      <c r="E19749" s="57">
        <v>5000</v>
      </c>
      <c r="F19749" s="57"/>
      <c r="G19749" s="125">
        <f t="shared" si="315"/>
        <v>-5000</v>
      </c>
      <c r="H19749" s="704" t="s">
        <v>13173</v>
      </c>
    </row>
    <row r="19750" spans="1:8" ht="15" x14ac:dyDescent="0.2">
      <c r="A19750" s="733">
        <v>45455</v>
      </c>
      <c r="B19750" s="40" t="s">
        <v>12400</v>
      </c>
      <c r="C19750" s="62" t="s">
        <v>12004</v>
      </c>
      <c r="D19750" s="107" t="s">
        <v>10718</v>
      </c>
      <c r="E19750" s="57">
        <v>300000</v>
      </c>
      <c r="F19750" s="57"/>
      <c r="G19750" s="125">
        <f t="shared" si="315"/>
        <v>-300000</v>
      </c>
      <c r="H19750" s="704" t="s">
        <v>13173</v>
      </c>
    </row>
    <row r="19751" spans="1:8" ht="15" x14ac:dyDescent="0.2">
      <c r="A19751" s="733">
        <v>45455</v>
      </c>
      <c r="B19751" s="40" t="s">
        <v>11874</v>
      </c>
      <c r="C19751" s="62" t="s">
        <v>10897</v>
      </c>
      <c r="D19751" s="107" t="s">
        <v>13268</v>
      </c>
      <c r="E19751" s="57">
        <v>80000</v>
      </c>
      <c r="F19751" s="57"/>
      <c r="G19751" s="125">
        <f t="shared" si="315"/>
        <v>-80000</v>
      </c>
      <c r="H19751" s="704" t="s">
        <v>13173</v>
      </c>
    </row>
    <row r="19752" spans="1:8" ht="15" x14ac:dyDescent="0.2">
      <c r="A19752" s="733">
        <v>45456</v>
      </c>
      <c r="B19752" s="40" t="s">
        <v>11717</v>
      </c>
      <c r="C19752" s="62" t="s">
        <v>5740</v>
      </c>
      <c r="D19752" s="107" t="s">
        <v>369</v>
      </c>
      <c r="E19752" s="57">
        <v>800</v>
      </c>
      <c r="F19752" s="57"/>
      <c r="G19752" s="125">
        <f t="shared" si="315"/>
        <v>-800</v>
      </c>
      <c r="H19752" s="704" t="s">
        <v>13173</v>
      </c>
    </row>
    <row r="19753" spans="1:8" ht="15" x14ac:dyDescent="0.2">
      <c r="A19753" s="733">
        <v>45456</v>
      </c>
      <c r="B19753" s="40" t="s">
        <v>12684</v>
      </c>
      <c r="C19753" s="62" t="s">
        <v>6584</v>
      </c>
      <c r="D19753" s="107" t="s">
        <v>13266</v>
      </c>
      <c r="E19753" s="57">
        <v>200000</v>
      </c>
      <c r="F19753" s="57"/>
      <c r="G19753" s="125">
        <f t="shared" si="315"/>
        <v>-200000</v>
      </c>
      <c r="H19753" s="704" t="s">
        <v>13173</v>
      </c>
    </row>
    <row r="19754" spans="1:8" ht="15" x14ac:dyDescent="0.2">
      <c r="A19754" s="733">
        <v>45456</v>
      </c>
      <c r="B19754" s="40" t="s">
        <v>8873</v>
      </c>
      <c r="C19754" s="62" t="s">
        <v>13271</v>
      </c>
      <c r="D19754" s="107" t="s">
        <v>6925</v>
      </c>
      <c r="E19754" s="57">
        <v>150000</v>
      </c>
      <c r="F19754" s="57"/>
      <c r="G19754" s="125">
        <f t="shared" si="315"/>
        <v>-150000</v>
      </c>
      <c r="H19754" s="704" t="s">
        <v>13173</v>
      </c>
    </row>
    <row r="19755" spans="1:8" ht="15" x14ac:dyDescent="0.2">
      <c r="A19755" s="733">
        <v>45456</v>
      </c>
      <c r="B19755" s="40" t="s">
        <v>13113</v>
      </c>
      <c r="C19755" s="62" t="s">
        <v>5740</v>
      </c>
      <c r="D19755" s="107" t="s">
        <v>13272</v>
      </c>
      <c r="E19755" s="57">
        <v>5000</v>
      </c>
      <c r="F19755" s="57"/>
      <c r="G19755" s="125">
        <f t="shared" si="315"/>
        <v>-5000</v>
      </c>
      <c r="H19755" s="704" t="s">
        <v>13173</v>
      </c>
    </row>
    <row r="19756" spans="1:8" ht="15" x14ac:dyDescent="0.2">
      <c r="A19756" s="733">
        <v>45456</v>
      </c>
      <c r="B19756" s="40" t="s">
        <v>3945</v>
      </c>
      <c r="C19756" s="62" t="s">
        <v>13165</v>
      </c>
      <c r="D19756" s="107" t="s">
        <v>13273</v>
      </c>
      <c r="E19756" s="57">
        <v>150000</v>
      </c>
      <c r="F19756" s="57"/>
      <c r="G19756" s="125">
        <f t="shared" si="315"/>
        <v>-150000</v>
      </c>
      <c r="H19756" s="704" t="s">
        <v>13173</v>
      </c>
    </row>
    <row r="19757" spans="1:8" ht="15" x14ac:dyDescent="0.2">
      <c r="A19757" s="733">
        <v>45456</v>
      </c>
      <c r="B19757" s="40" t="s">
        <v>11874</v>
      </c>
      <c r="C19757" s="62" t="s">
        <v>13274</v>
      </c>
      <c r="D19757" s="107" t="s">
        <v>1156</v>
      </c>
      <c r="E19757" s="57">
        <v>250000</v>
      </c>
      <c r="F19757" s="57"/>
      <c r="G19757" s="125">
        <f t="shared" si="315"/>
        <v>-250000</v>
      </c>
      <c r="H19757" s="704" t="s">
        <v>13173</v>
      </c>
    </row>
    <row r="19758" spans="1:8" ht="15" x14ac:dyDescent="0.2">
      <c r="A19758" s="733">
        <v>45456</v>
      </c>
      <c r="B19758" s="40" t="s">
        <v>10176</v>
      </c>
      <c r="C19758" s="62" t="s">
        <v>13275</v>
      </c>
      <c r="D19758" s="107" t="s">
        <v>13310</v>
      </c>
      <c r="E19758" s="57">
        <v>12500</v>
      </c>
      <c r="F19758" s="57"/>
      <c r="G19758" s="125">
        <f t="shared" si="315"/>
        <v>-12500</v>
      </c>
      <c r="H19758" s="704" t="s">
        <v>13173</v>
      </c>
    </row>
    <row r="19759" spans="1:8" ht="15" x14ac:dyDescent="0.2">
      <c r="A19759" s="733">
        <v>45456</v>
      </c>
      <c r="B19759" s="40" t="s">
        <v>12400</v>
      </c>
      <c r="C19759" s="62" t="s">
        <v>11279</v>
      </c>
      <c r="D19759" s="107" t="s">
        <v>1156</v>
      </c>
      <c r="E19759" s="57">
        <v>120000</v>
      </c>
      <c r="F19759" s="57"/>
      <c r="G19759" s="125">
        <f t="shared" si="315"/>
        <v>-120000</v>
      </c>
      <c r="H19759" s="704" t="s">
        <v>13173</v>
      </c>
    </row>
    <row r="19760" spans="1:8" ht="15" x14ac:dyDescent="0.2">
      <c r="A19760" s="733">
        <v>45456</v>
      </c>
      <c r="B19760" s="40" t="s">
        <v>12400</v>
      </c>
      <c r="C19760" s="62" t="s">
        <v>669</v>
      </c>
      <c r="D19760" s="107" t="s">
        <v>13276</v>
      </c>
      <c r="E19760" s="57">
        <v>54400</v>
      </c>
      <c r="F19760" s="57"/>
      <c r="G19760" s="125">
        <f t="shared" si="315"/>
        <v>-54400</v>
      </c>
      <c r="H19760" s="704" t="s">
        <v>13173</v>
      </c>
    </row>
    <row r="19761" spans="1:8" ht="15" x14ac:dyDescent="0.2">
      <c r="A19761" s="733">
        <v>45456</v>
      </c>
      <c r="B19761" s="40" t="s">
        <v>11874</v>
      </c>
      <c r="C19761" s="62" t="s">
        <v>7465</v>
      </c>
      <c r="D19761" s="107" t="s">
        <v>13277</v>
      </c>
      <c r="E19761" s="57">
        <v>500000</v>
      </c>
      <c r="F19761" s="57"/>
      <c r="G19761" s="125">
        <f t="shared" si="315"/>
        <v>-500000</v>
      </c>
      <c r="H19761" s="704" t="s">
        <v>13173</v>
      </c>
    </row>
    <row r="19762" spans="1:8" ht="15" x14ac:dyDescent="0.2">
      <c r="A19762" s="733">
        <v>45456</v>
      </c>
      <c r="B19762" s="40" t="s">
        <v>10176</v>
      </c>
      <c r="C19762" s="669" t="s">
        <v>378</v>
      </c>
      <c r="D19762" s="911" t="s">
        <v>13279</v>
      </c>
      <c r="E19762" s="584">
        <v>7183</v>
      </c>
      <c r="F19762" s="57"/>
      <c r="G19762" s="125">
        <f t="shared" si="315"/>
        <v>-7183</v>
      </c>
      <c r="H19762" s="704" t="s">
        <v>13173</v>
      </c>
    </row>
    <row r="19763" spans="1:8" ht="15" x14ac:dyDescent="0.2">
      <c r="A19763" s="733">
        <v>45456</v>
      </c>
      <c r="B19763" s="40" t="s">
        <v>6503</v>
      </c>
      <c r="C19763" s="669" t="s">
        <v>378</v>
      </c>
      <c r="D19763" s="911" t="s">
        <v>13279</v>
      </c>
      <c r="E19763" s="584">
        <v>9034</v>
      </c>
      <c r="F19763" s="57"/>
      <c r="G19763" s="125">
        <f t="shared" si="315"/>
        <v>-9034</v>
      </c>
      <c r="H19763" s="704" t="s">
        <v>13173</v>
      </c>
    </row>
    <row r="19764" spans="1:8" ht="15" x14ac:dyDescent="0.2">
      <c r="A19764" s="733">
        <v>45456</v>
      </c>
      <c r="B19764" s="40" t="s">
        <v>8556</v>
      </c>
      <c r="C19764" s="669" t="s">
        <v>378</v>
      </c>
      <c r="D19764" s="911" t="s">
        <v>13279</v>
      </c>
      <c r="E19764" s="584">
        <v>5194</v>
      </c>
      <c r="F19764" s="57"/>
      <c r="G19764" s="125">
        <f t="shared" si="315"/>
        <v>-5194</v>
      </c>
      <c r="H19764" s="704" t="s">
        <v>13173</v>
      </c>
    </row>
    <row r="19765" spans="1:8" ht="15" x14ac:dyDescent="0.2">
      <c r="A19765" s="733">
        <v>45456</v>
      </c>
      <c r="B19765" s="40" t="s">
        <v>11077</v>
      </c>
      <c r="C19765" s="669" t="s">
        <v>378</v>
      </c>
      <c r="D19765" s="911" t="s">
        <v>13279</v>
      </c>
      <c r="E19765" s="584">
        <v>81179</v>
      </c>
      <c r="F19765" s="57"/>
      <c r="G19765" s="125">
        <f t="shared" si="315"/>
        <v>-81179</v>
      </c>
      <c r="H19765" s="704" t="s">
        <v>13173</v>
      </c>
    </row>
    <row r="19766" spans="1:8" ht="15" x14ac:dyDescent="0.2">
      <c r="A19766" s="733">
        <v>45456</v>
      </c>
      <c r="B19766" s="40" t="s">
        <v>10229</v>
      </c>
      <c r="C19766" s="669" t="s">
        <v>378</v>
      </c>
      <c r="D19766" s="911" t="s">
        <v>13279</v>
      </c>
      <c r="E19766" s="584">
        <v>21030</v>
      </c>
      <c r="F19766" s="57"/>
      <c r="G19766" s="125">
        <f t="shared" si="315"/>
        <v>-21030</v>
      </c>
      <c r="H19766" s="704" t="s">
        <v>13173</v>
      </c>
    </row>
    <row r="19767" spans="1:8" ht="15" x14ac:dyDescent="0.2">
      <c r="A19767" s="733">
        <v>45456</v>
      </c>
      <c r="B19767" s="40" t="s">
        <v>10899</v>
      </c>
      <c r="C19767" s="669" t="s">
        <v>378</v>
      </c>
      <c r="D19767" s="911" t="s">
        <v>13279</v>
      </c>
      <c r="E19767" s="584">
        <v>5434</v>
      </c>
      <c r="F19767" s="57"/>
      <c r="G19767" s="125">
        <f t="shared" si="315"/>
        <v>-5434</v>
      </c>
      <c r="H19767" s="704" t="s">
        <v>13173</v>
      </c>
    </row>
    <row r="19768" spans="1:8" ht="15" x14ac:dyDescent="0.2">
      <c r="A19768" s="733">
        <v>45456</v>
      </c>
      <c r="B19768" s="40" t="s">
        <v>11596</v>
      </c>
      <c r="C19768" s="669" t="s">
        <v>378</v>
      </c>
      <c r="D19768" s="911" t="s">
        <v>13279</v>
      </c>
      <c r="E19768" s="584">
        <v>10407</v>
      </c>
      <c r="F19768" s="57"/>
      <c r="G19768" s="125">
        <f t="shared" si="315"/>
        <v>-10407</v>
      </c>
      <c r="H19768" s="704" t="s">
        <v>13173</v>
      </c>
    </row>
    <row r="19769" spans="1:8" ht="15" x14ac:dyDescent="0.2">
      <c r="A19769" s="733">
        <v>45456</v>
      </c>
      <c r="B19769" s="40" t="s">
        <v>11498</v>
      </c>
      <c r="C19769" s="669" t="s">
        <v>378</v>
      </c>
      <c r="D19769" s="911" t="s">
        <v>13279</v>
      </c>
      <c r="E19769" s="584">
        <v>43136</v>
      </c>
      <c r="F19769" s="57"/>
      <c r="G19769" s="125">
        <f t="shared" si="315"/>
        <v>-43136</v>
      </c>
      <c r="H19769" s="704" t="s">
        <v>13173</v>
      </c>
    </row>
    <row r="19770" spans="1:8" ht="15" x14ac:dyDescent="0.2">
      <c r="A19770" s="733">
        <v>45456</v>
      </c>
      <c r="B19770" s="40" t="s">
        <v>12182</v>
      </c>
      <c r="C19770" s="669" t="s">
        <v>378</v>
      </c>
      <c r="D19770" s="911" t="s">
        <v>13279</v>
      </c>
      <c r="E19770" s="584">
        <v>2016</v>
      </c>
      <c r="F19770" s="57"/>
      <c r="G19770" s="125">
        <f t="shared" si="315"/>
        <v>-2016</v>
      </c>
      <c r="H19770" s="704" t="s">
        <v>13173</v>
      </c>
    </row>
    <row r="19771" spans="1:8" ht="15" x14ac:dyDescent="0.2">
      <c r="A19771" s="733">
        <v>45456</v>
      </c>
      <c r="B19771" s="40" t="s">
        <v>12400</v>
      </c>
      <c r="C19771" s="669" t="s">
        <v>378</v>
      </c>
      <c r="D19771" s="911" t="s">
        <v>13279</v>
      </c>
      <c r="E19771" s="584">
        <v>387</v>
      </c>
      <c r="F19771" s="57"/>
      <c r="G19771" s="125">
        <f t="shared" si="315"/>
        <v>-387</v>
      </c>
      <c r="H19771" s="704" t="s">
        <v>13173</v>
      </c>
    </row>
    <row r="19772" spans="1:8" ht="15" x14ac:dyDescent="0.2">
      <c r="A19772" s="733">
        <v>45457</v>
      </c>
      <c r="B19772" s="40" t="s">
        <v>3945</v>
      </c>
      <c r="C19772" s="62" t="s">
        <v>13165</v>
      </c>
      <c r="D19772" s="107" t="s">
        <v>13280</v>
      </c>
      <c r="E19772" s="57">
        <v>50000</v>
      </c>
      <c r="F19772" s="57"/>
      <c r="G19772" s="125">
        <f t="shared" si="315"/>
        <v>-50000</v>
      </c>
      <c r="H19772" s="704" t="s">
        <v>13173</v>
      </c>
    </row>
    <row r="19773" spans="1:8" ht="15" x14ac:dyDescent="0.2">
      <c r="A19773" s="733">
        <v>45457</v>
      </c>
      <c r="B19773" s="40" t="s">
        <v>13113</v>
      </c>
      <c r="C19773" s="62" t="s">
        <v>391</v>
      </c>
      <c r="D19773" s="107" t="s">
        <v>13281</v>
      </c>
      <c r="E19773" s="57">
        <v>600</v>
      </c>
      <c r="F19773" s="57"/>
      <c r="G19773" s="125">
        <f t="shared" si="315"/>
        <v>-600</v>
      </c>
      <c r="H19773" s="704" t="s">
        <v>13173</v>
      </c>
    </row>
    <row r="19774" spans="1:8" ht="15" x14ac:dyDescent="0.2">
      <c r="A19774" s="733">
        <v>45457</v>
      </c>
      <c r="B19774" s="40" t="s">
        <v>12400</v>
      </c>
      <c r="C19774" s="62" t="s">
        <v>9868</v>
      </c>
      <c r="D19774" s="107" t="s">
        <v>13283</v>
      </c>
      <c r="E19774" s="57">
        <v>215140</v>
      </c>
      <c r="F19774" s="57"/>
      <c r="G19774" s="125">
        <f t="shared" si="315"/>
        <v>-215140</v>
      </c>
      <c r="H19774" s="704" t="s">
        <v>13173</v>
      </c>
    </row>
    <row r="19775" spans="1:8" ht="15" x14ac:dyDescent="0.2">
      <c r="A19775" s="733">
        <v>45457</v>
      </c>
      <c r="B19775" s="40" t="s">
        <v>3945</v>
      </c>
      <c r="C19775" s="62" t="s">
        <v>12834</v>
      </c>
      <c r="D19775" s="107" t="s">
        <v>13282</v>
      </c>
      <c r="E19775" s="57">
        <v>30000</v>
      </c>
      <c r="F19775" s="57"/>
      <c r="G19775" s="125">
        <f t="shared" si="315"/>
        <v>-30000</v>
      </c>
      <c r="H19775" s="704" t="s">
        <v>13173</v>
      </c>
    </row>
    <row r="19776" spans="1:8" ht="15" x14ac:dyDescent="0.2">
      <c r="A19776" s="733">
        <v>45457</v>
      </c>
      <c r="B19776" s="40" t="s">
        <v>12400</v>
      </c>
      <c r="C19776" s="62" t="s">
        <v>13287</v>
      </c>
      <c r="D19776" s="107" t="s">
        <v>13288</v>
      </c>
      <c r="E19776" s="57">
        <v>52000</v>
      </c>
      <c r="F19776" s="57"/>
      <c r="G19776" s="125">
        <f t="shared" si="315"/>
        <v>-52000</v>
      </c>
      <c r="H19776" s="704" t="s">
        <v>13173</v>
      </c>
    </row>
    <row r="19777" spans="1:8" ht="15" x14ac:dyDescent="0.2">
      <c r="A19777" s="733">
        <v>45457</v>
      </c>
      <c r="B19777" s="40" t="s">
        <v>103</v>
      </c>
      <c r="C19777" s="62" t="s">
        <v>103</v>
      </c>
      <c r="D19777" s="107" t="s">
        <v>10208</v>
      </c>
      <c r="E19777" s="57">
        <v>4000</v>
      </c>
      <c r="F19777" s="57"/>
      <c r="G19777" s="125">
        <f t="shared" si="315"/>
        <v>-4000</v>
      </c>
      <c r="H19777" s="704" t="s">
        <v>13173</v>
      </c>
    </row>
    <row r="19778" spans="1:8" ht="15" customHeight="1" x14ac:dyDescent="0.2">
      <c r="A19778" s="733">
        <v>45457</v>
      </c>
      <c r="B19778" s="40" t="s">
        <v>13113</v>
      </c>
      <c r="C19778" s="62" t="s">
        <v>285</v>
      </c>
      <c r="D19778" s="107" t="s">
        <v>8482</v>
      </c>
      <c r="E19778" s="57">
        <v>500</v>
      </c>
      <c r="F19778" s="57"/>
      <c r="G19778" s="125">
        <f t="shared" ref="G19778:G19842" si="316">F19778-E19778</f>
        <v>-500</v>
      </c>
      <c r="H19778" s="704" t="s">
        <v>13173</v>
      </c>
    </row>
    <row r="19779" spans="1:8" ht="15" x14ac:dyDescent="0.2">
      <c r="A19779" s="733">
        <v>45457</v>
      </c>
      <c r="B19779" s="40" t="s">
        <v>10229</v>
      </c>
      <c r="C19779" s="62" t="s">
        <v>2189</v>
      </c>
      <c r="D19779" s="107" t="s">
        <v>1156</v>
      </c>
      <c r="E19779" s="57">
        <v>10000</v>
      </c>
      <c r="F19779" s="57"/>
      <c r="G19779" s="125">
        <f t="shared" si="316"/>
        <v>-10000</v>
      </c>
      <c r="H19779" s="704" t="s">
        <v>13173</v>
      </c>
    </row>
    <row r="19780" spans="1:8" ht="15" x14ac:dyDescent="0.2">
      <c r="A19780" s="733">
        <v>45457</v>
      </c>
      <c r="B19780" s="40" t="s">
        <v>25</v>
      </c>
      <c r="C19780" s="62" t="s">
        <v>8148</v>
      </c>
      <c r="D19780" s="107" t="s">
        <v>6342</v>
      </c>
      <c r="E19780" s="57">
        <v>3090</v>
      </c>
      <c r="F19780" s="57"/>
      <c r="G19780" s="125">
        <f t="shared" si="316"/>
        <v>-3090</v>
      </c>
      <c r="H19780" s="704" t="s">
        <v>13173</v>
      </c>
    </row>
    <row r="19781" spans="1:8" ht="15" x14ac:dyDescent="0.2">
      <c r="A19781" s="733">
        <v>45457</v>
      </c>
      <c r="B19781" s="40" t="s">
        <v>103</v>
      </c>
      <c r="C19781" s="62" t="s">
        <v>8148</v>
      </c>
      <c r="D19781" s="107" t="s">
        <v>6342</v>
      </c>
      <c r="E19781" s="57">
        <v>9435</v>
      </c>
      <c r="F19781" s="57"/>
      <c r="G19781" s="125">
        <f t="shared" si="316"/>
        <v>-9435</v>
      </c>
      <c r="H19781" s="704" t="s">
        <v>13173</v>
      </c>
    </row>
    <row r="19782" spans="1:8" ht="15" x14ac:dyDescent="0.2">
      <c r="A19782" s="733">
        <v>45457</v>
      </c>
      <c r="B19782" s="40" t="s">
        <v>11077</v>
      </c>
      <c r="C19782" s="62" t="s">
        <v>6782</v>
      </c>
      <c r="D19782" s="107" t="s">
        <v>1156</v>
      </c>
      <c r="E19782" s="57">
        <v>250000</v>
      </c>
      <c r="F19782" s="57"/>
      <c r="G19782" s="125">
        <f t="shared" si="316"/>
        <v>-250000</v>
      </c>
      <c r="H19782" s="704" t="s">
        <v>13173</v>
      </c>
    </row>
    <row r="19783" spans="1:8" ht="15" x14ac:dyDescent="0.2">
      <c r="A19783" s="733">
        <v>45457</v>
      </c>
      <c r="B19783" s="40" t="s">
        <v>25</v>
      </c>
      <c r="C19783" s="62" t="s">
        <v>2427</v>
      </c>
      <c r="D19783" s="107" t="s">
        <v>13479</v>
      </c>
      <c r="E19783" s="57">
        <v>98000</v>
      </c>
      <c r="F19783" s="57"/>
      <c r="G19783" s="125">
        <f t="shared" si="316"/>
        <v>-98000</v>
      </c>
      <c r="H19783" s="704" t="s">
        <v>13173</v>
      </c>
    </row>
    <row r="19784" spans="1:8" ht="15" x14ac:dyDescent="0.2">
      <c r="A19784" s="733">
        <v>45458</v>
      </c>
      <c r="B19784" s="40" t="s">
        <v>6503</v>
      </c>
      <c r="C19784" s="62" t="s">
        <v>13290</v>
      </c>
      <c r="D19784" s="107" t="s">
        <v>1156</v>
      </c>
      <c r="E19784" s="57">
        <v>22000</v>
      </c>
      <c r="F19784" s="57"/>
      <c r="G19784" s="125">
        <f t="shared" si="316"/>
        <v>-22000</v>
      </c>
      <c r="H19784" s="704" t="s">
        <v>13173</v>
      </c>
    </row>
    <row r="19785" spans="1:8" ht="15" x14ac:dyDescent="0.2">
      <c r="A19785" s="733">
        <v>45458</v>
      </c>
      <c r="B19785" s="40" t="s">
        <v>11077</v>
      </c>
      <c r="C19785" s="62" t="s">
        <v>13290</v>
      </c>
      <c r="D19785" s="107" t="s">
        <v>1156</v>
      </c>
      <c r="E19785" s="57">
        <v>43600</v>
      </c>
      <c r="F19785" s="57"/>
      <c r="G19785" s="125">
        <f t="shared" si="316"/>
        <v>-43600</v>
      </c>
      <c r="H19785" s="704" t="s">
        <v>13173</v>
      </c>
    </row>
    <row r="19786" spans="1:8" ht="15" x14ac:dyDescent="0.2">
      <c r="A19786" s="733">
        <v>45458</v>
      </c>
      <c r="B19786" s="40" t="s">
        <v>12684</v>
      </c>
      <c r="C19786" s="62" t="s">
        <v>5386</v>
      </c>
      <c r="D19786" s="107" t="s">
        <v>13291</v>
      </c>
      <c r="E19786" s="57">
        <v>20000</v>
      </c>
      <c r="F19786" s="57"/>
      <c r="G19786" s="125">
        <f t="shared" si="316"/>
        <v>-20000</v>
      </c>
      <c r="H19786" s="704" t="s">
        <v>13173</v>
      </c>
    </row>
    <row r="19787" spans="1:8" ht="15" x14ac:dyDescent="0.2">
      <c r="A19787" s="733">
        <v>45458</v>
      </c>
      <c r="B19787" s="40" t="s">
        <v>3945</v>
      </c>
      <c r="C19787" s="62" t="s">
        <v>10981</v>
      </c>
      <c r="D19787" s="107" t="s">
        <v>13302</v>
      </c>
      <c r="E19787" s="57">
        <v>5000</v>
      </c>
      <c r="F19787" s="57"/>
      <c r="G19787" s="125">
        <f t="shared" si="316"/>
        <v>-5000</v>
      </c>
      <c r="H19787" s="704" t="s">
        <v>13173</v>
      </c>
    </row>
    <row r="19788" spans="1:8" ht="15" x14ac:dyDescent="0.2">
      <c r="A19788" s="733">
        <v>45458</v>
      </c>
      <c r="B19788" s="40" t="s">
        <v>3945</v>
      </c>
      <c r="C19788" s="62" t="s">
        <v>13303</v>
      </c>
      <c r="D19788" s="107" t="s">
        <v>13304</v>
      </c>
      <c r="E19788" s="57">
        <v>20000</v>
      </c>
      <c r="F19788" s="57"/>
      <c r="G19788" s="125">
        <f t="shared" si="316"/>
        <v>-20000</v>
      </c>
      <c r="H19788" s="704" t="s">
        <v>13173</v>
      </c>
    </row>
    <row r="19789" spans="1:8" ht="15" customHeight="1" x14ac:dyDescent="0.2">
      <c r="A19789" s="733">
        <v>45458</v>
      </c>
      <c r="B19789" s="40" t="s">
        <v>103</v>
      </c>
      <c r="C19789" s="62" t="s">
        <v>103</v>
      </c>
      <c r="D19789" s="107" t="s">
        <v>10208</v>
      </c>
      <c r="E19789" s="57">
        <v>2000</v>
      </c>
      <c r="F19789" s="57"/>
      <c r="G19789" s="125">
        <f t="shared" si="316"/>
        <v>-2000</v>
      </c>
      <c r="H19789" s="704" t="s">
        <v>13173</v>
      </c>
    </row>
    <row r="19790" spans="1:8" ht="15" customHeight="1" x14ac:dyDescent="0.2">
      <c r="A19790" s="733">
        <v>45463</v>
      </c>
      <c r="B19790" s="40" t="s">
        <v>103</v>
      </c>
      <c r="C19790" s="62" t="s">
        <v>103</v>
      </c>
      <c r="D19790" s="107" t="s">
        <v>10208</v>
      </c>
      <c r="E19790" s="57">
        <v>3000</v>
      </c>
      <c r="F19790" s="57"/>
      <c r="G19790" s="125">
        <f t="shared" si="316"/>
        <v>-3000</v>
      </c>
      <c r="H19790" s="704" t="s">
        <v>13173</v>
      </c>
    </row>
    <row r="19791" spans="1:8" ht="15" x14ac:dyDescent="0.2">
      <c r="A19791" s="733">
        <v>45463</v>
      </c>
      <c r="B19791" s="40" t="s">
        <v>37</v>
      </c>
      <c r="C19791" s="62" t="s">
        <v>5740</v>
      </c>
      <c r="D19791" s="107" t="s">
        <v>13305</v>
      </c>
      <c r="E19791" s="57">
        <v>300</v>
      </c>
      <c r="F19791" s="57"/>
      <c r="G19791" s="125">
        <f t="shared" si="316"/>
        <v>-300</v>
      </c>
      <c r="H19791" s="704" t="s">
        <v>13173</v>
      </c>
    </row>
    <row r="19792" spans="1:8" ht="15" x14ac:dyDescent="0.2">
      <c r="A19792" s="733">
        <v>45463</v>
      </c>
      <c r="B19792" s="1070" t="s">
        <v>12607</v>
      </c>
      <c r="C19792" s="1048" t="s">
        <v>793</v>
      </c>
      <c r="D19792" s="1071" t="s">
        <v>13306</v>
      </c>
      <c r="E19792" s="1072">
        <v>7060</v>
      </c>
      <c r="F19792" s="57"/>
      <c r="G19792" s="125">
        <f t="shared" si="316"/>
        <v>-7060</v>
      </c>
      <c r="H19792" s="704" t="s">
        <v>13173</v>
      </c>
    </row>
    <row r="19793" spans="1:8" ht="15" customHeight="1" x14ac:dyDescent="0.2">
      <c r="A19793" s="733">
        <v>45463</v>
      </c>
      <c r="B19793" s="40" t="s">
        <v>10898</v>
      </c>
      <c r="C19793" s="62" t="s">
        <v>8230</v>
      </c>
      <c r="D19793" s="107" t="s">
        <v>13307</v>
      </c>
      <c r="E19793" s="57">
        <v>11850</v>
      </c>
      <c r="F19793" s="57"/>
      <c r="G19793" s="125">
        <f t="shared" si="316"/>
        <v>-11850</v>
      </c>
      <c r="H19793" s="704" t="s">
        <v>13173</v>
      </c>
    </row>
    <row r="19794" spans="1:8" ht="15" x14ac:dyDescent="0.2">
      <c r="A19794" s="733">
        <v>45463</v>
      </c>
      <c r="B19794" s="40" t="s">
        <v>12400</v>
      </c>
      <c r="C19794" s="62" t="s">
        <v>5740</v>
      </c>
      <c r="D19794" s="107" t="s">
        <v>369</v>
      </c>
      <c r="E19794" s="57">
        <v>230</v>
      </c>
      <c r="F19794" s="57"/>
      <c r="G19794" s="125">
        <f t="shared" si="316"/>
        <v>-230</v>
      </c>
      <c r="H19794" s="704" t="s">
        <v>13173</v>
      </c>
    </row>
    <row r="19795" spans="1:8" ht="15" x14ac:dyDescent="0.2">
      <c r="A19795" s="733">
        <v>45464</v>
      </c>
      <c r="B19795" s="40" t="s">
        <v>103</v>
      </c>
      <c r="C19795" s="62" t="s">
        <v>103</v>
      </c>
      <c r="D19795" s="107" t="s">
        <v>10208</v>
      </c>
      <c r="E19795" s="57">
        <v>4000</v>
      </c>
      <c r="F19795" s="57"/>
      <c r="G19795" s="125">
        <f t="shared" si="316"/>
        <v>-4000</v>
      </c>
      <c r="H19795" s="704" t="s">
        <v>13173</v>
      </c>
    </row>
    <row r="19796" spans="1:8" ht="15" x14ac:dyDescent="0.2">
      <c r="A19796" s="733">
        <v>45464</v>
      </c>
      <c r="B19796" s="40" t="s">
        <v>6503</v>
      </c>
      <c r="C19796" s="62" t="s">
        <v>13308</v>
      </c>
      <c r="D19796" s="107" t="s">
        <v>13309</v>
      </c>
      <c r="E19796" s="57">
        <v>29210</v>
      </c>
      <c r="F19796" s="57"/>
      <c r="G19796" s="125">
        <f t="shared" si="316"/>
        <v>-29210</v>
      </c>
      <c r="H19796" s="704" t="s">
        <v>13173</v>
      </c>
    </row>
    <row r="19797" spans="1:8" ht="15" x14ac:dyDescent="0.2">
      <c r="A19797" s="733">
        <v>45464</v>
      </c>
      <c r="B19797" s="40" t="s">
        <v>11874</v>
      </c>
      <c r="C19797" s="62" t="s">
        <v>5740</v>
      </c>
      <c r="D19797" s="107" t="s">
        <v>369</v>
      </c>
      <c r="E19797" s="57">
        <v>450</v>
      </c>
      <c r="F19797" s="57"/>
      <c r="G19797" s="125">
        <f t="shared" si="316"/>
        <v>-450</v>
      </c>
      <c r="H19797" s="704" t="s">
        <v>13173</v>
      </c>
    </row>
    <row r="19798" spans="1:8" ht="15" x14ac:dyDescent="0.2">
      <c r="A19798" s="733">
        <v>45464</v>
      </c>
      <c r="B19798" s="40" t="s">
        <v>13113</v>
      </c>
      <c r="C19798" s="62" t="s">
        <v>11545</v>
      </c>
      <c r="D19798" s="107" t="s">
        <v>13313</v>
      </c>
      <c r="E19798" s="57">
        <v>23000</v>
      </c>
      <c r="F19798" s="57"/>
      <c r="G19798" s="125">
        <f t="shared" si="316"/>
        <v>-23000</v>
      </c>
      <c r="H19798" s="704" t="s">
        <v>13173</v>
      </c>
    </row>
    <row r="19799" spans="1:8" ht="15" customHeight="1" x14ac:dyDescent="0.2">
      <c r="A19799" s="733">
        <v>45464</v>
      </c>
      <c r="B19799" s="40" t="s">
        <v>13256</v>
      </c>
      <c r="C19799" s="62" t="s">
        <v>391</v>
      </c>
      <c r="D19799" s="107" t="s">
        <v>13317</v>
      </c>
      <c r="E19799" s="57">
        <v>1500</v>
      </c>
      <c r="F19799" s="57"/>
      <c r="G19799" s="125">
        <f t="shared" si="316"/>
        <v>-1500</v>
      </c>
      <c r="H19799" s="704" t="s">
        <v>13173</v>
      </c>
    </row>
    <row r="19800" spans="1:8" ht="15" customHeight="1" x14ac:dyDescent="0.2">
      <c r="A19800" s="733">
        <v>45465</v>
      </c>
      <c r="B19800" s="40" t="s">
        <v>11874</v>
      </c>
      <c r="C19800" s="62" t="s">
        <v>5740</v>
      </c>
      <c r="D19800" s="107" t="s">
        <v>1156</v>
      </c>
      <c r="E19800" s="57">
        <v>1600</v>
      </c>
      <c r="F19800" s="57"/>
      <c r="G19800" s="125">
        <f t="shared" si="316"/>
        <v>-1600</v>
      </c>
      <c r="H19800" s="704" t="s">
        <v>13173</v>
      </c>
    </row>
    <row r="19801" spans="1:8" ht="15" customHeight="1" x14ac:dyDescent="0.2">
      <c r="A19801" s="733">
        <v>45465</v>
      </c>
      <c r="B19801" s="40" t="s">
        <v>12400</v>
      </c>
      <c r="C19801" s="62" t="s">
        <v>5740</v>
      </c>
      <c r="D19801" s="107" t="s">
        <v>1156</v>
      </c>
      <c r="E19801" s="57">
        <v>2700</v>
      </c>
      <c r="F19801" s="57"/>
      <c r="G19801" s="125">
        <f t="shared" si="316"/>
        <v>-2700</v>
      </c>
      <c r="H19801" s="704" t="s">
        <v>13173</v>
      </c>
    </row>
    <row r="19802" spans="1:8" ht="15" customHeight="1" x14ac:dyDescent="0.2">
      <c r="A19802" s="733">
        <v>45465</v>
      </c>
      <c r="B19802" s="40" t="s">
        <v>13315</v>
      </c>
      <c r="C19802" s="62" t="s">
        <v>10981</v>
      </c>
      <c r="D19802" s="107" t="s">
        <v>13314</v>
      </c>
      <c r="E19802" s="57">
        <v>10000</v>
      </c>
      <c r="F19802" s="57"/>
      <c r="G19802" s="125">
        <f t="shared" si="316"/>
        <v>-10000</v>
      </c>
      <c r="H19802" s="704" t="s">
        <v>13173</v>
      </c>
    </row>
    <row r="19803" spans="1:8" ht="15" customHeight="1" x14ac:dyDescent="0.2">
      <c r="A19803" s="733">
        <v>45465</v>
      </c>
      <c r="B19803" s="40" t="s">
        <v>103</v>
      </c>
      <c r="C19803" s="62" t="s">
        <v>103</v>
      </c>
      <c r="D19803" s="107" t="s">
        <v>10208</v>
      </c>
      <c r="E19803" s="57">
        <v>4000</v>
      </c>
      <c r="F19803" s="57"/>
      <c r="G19803" s="125">
        <f t="shared" si="316"/>
        <v>-4000</v>
      </c>
      <c r="H19803" s="704" t="s">
        <v>13173</v>
      </c>
    </row>
    <row r="19804" spans="1:8" ht="15" customHeight="1" x14ac:dyDescent="0.2">
      <c r="A19804" s="733">
        <v>45465</v>
      </c>
      <c r="B19804" s="40" t="s">
        <v>13113</v>
      </c>
      <c r="C19804" s="62" t="s">
        <v>5740</v>
      </c>
      <c r="D19804" s="107" t="s">
        <v>369</v>
      </c>
      <c r="E19804" s="57">
        <v>2000</v>
      </c>
      <c r="F19804" s="57"/>
      <c r="G19804" s="125">
        <f t="shared" si="316"/>
        <v>-2000</v>
      </c>
      <c r="H19804" s="704" t="s">
        <v>13173</v>
      </c>
    </row>
    <row r="19805" spans="1:8" ht="15" customHeight="1" x14ac:dyDescent="0.2">
      <c r="A19805" s="733">
        <v>45465</v>
      </c>
      <c r="B19805" s="40" t="s">
        <v>13113</v>
      </c>
      <c r="C19805" s="62" t="s">
        <v>5386</v>
      </c>
      <c r="D19805" s="107" t="s">
        <v>369</v>
      </c>
      <c r="E19805" s="57">
        <v>13000</v>
      </c>
      <c r="F19805" s="57"/>
      <c r="G19805" s="125">
        <f t="shared" si="316"/>
        <v>-13000</v>
      </c>
      <c r="H19805" s="704" t="s">
        <v>13173</v>
      </c>
    </row>
    <row r="19806" spans="1:8" ht="15" customHeight="1" x14ac:dyDescent="0.2">
      <c r="A19806" s="733">
        <v>45465</v>
      </c>
      <c r="B19806" s="40" t="s">
        <v>13113</v>
      </c>
      <c r="C19806" s="62" t="s">
        <v>285</v>
      </c>
      <c r="D19806" s="107" t="s">
        <v>8660</v>
      </c>
      <c r="E19806" s="57">
        <v>1000</v>
      </c>
      <c r="F19806" s="57"/>
      <c r="G19806" s="125">
        <f t="shared" si="316"/>
        <v>-1000</v>
      </c>
      <c r="H19806" s="704" t="s">
        <v>13173</v>
      </c>
    </row>
    <row r="19807" spans="1:8" ht="15" customHeight="1" x14ac:dyDescent="0.2">
      <c r="A19807" s="733">
        <v>45467</v>
      </c>
      <c r="B19807" s="40" t="s">
        <v>13318</v>
      </c>
      <c r="C19807" s="62" t="s">
        <v>391</v>
      </c>
      <c r="D19807" s="107" t="s">
        <v>13319</v>
      </c>
      <c r="E19807" s="57">
        <v>1000</v>
      </c>
      <c r="F19807" s="57"/>
      <c r="G19807" s="125">
        <f t="shared" si="316"/>
        <v>-1000</v>
      </c>
      <c r="H19807" s="704" t="s">
        <v>13173</v>
      </c>
    </row>
    <row r="19808" spans="1:8" ht="15" customHeight="1" x14ac:dyDescent="0.2">
      <c r="A19808" s="733">
        <v>45467</v>
      </c>
      <c r="B19808" s="40" t="s">
        <v>12400</v>
      </c>
      <c r="C19808" s="62" t="s">
        <v>391</v>
      </c>
      <c r="D19808" s="107" t="s">
        <v>13320</v>
      </c>
      <c r="E19808" s="57">
        <v>1300</v>
      </c>
      <c r="F19808" s="57"/>
      <c r="G19808" s="125">
        <f t="shared" si="316"/>
        <v>-1300</v>
      </c>
      <c r="H19808" s="704" t="s">
        <v>13173</v>
      </c>
    </row>
    <row r="19809" spans="1:8" ht="15" customHeight="1" x14ac:dyDescent="0.2">
      <c r="A19809" s="733">
        <v>45467</v>
      </c>
      <c r="B19809" s="40" t="s">
        <v>11874</v>
      </c>
      <c r="C19809" s="62" t="s">
        <v>10981</v>
      </c>
      <c r="D19809" s="107" t="s">
        <v>13321</v>
      </c>
      <c r="E19809" s="57">
        <v>17500</v>
      </c>
      <c r="F19809" s="57"/>
      <c r="G19809" s="125">
        <f t="shared" si="316"/>
        <v>-17500</v>
      </c>
      <c r="H19809" s="704" t="s">
        <v>13173</v>
      </c>
    </row>
    <row r="19810" spans="1:8" ht="15" customHeight="1" x14ac:dyDescent="0.2">
      <c r="A19810" s="733">
        <v>45467</v>
      </c>
      <c r="B19810" s="40" t="s">
        <v>103</v>
      </c>
      <c r="C19810" s="62" t="s">
        <v>103</v>
      </c>
      <c r="D19810" s="107" t="s">
        <v>10208</v>
      </c>
      <c r="E19810" s="57">
        <v>5000</v>
      </c>
      <c r="F19810" s="57"/>
      <c r="G19810" s="125">
        <f t="shared" si="316"/>
        <v>-5000</v>
      </c>
      <c r="H19810" s="704" t="s">
        <v>13173</v>
      </c>
    </row>
    <row r="19811" spans="1:8" ht="15" customHeight="1" x14ac:dyDescent="0.2">
      <c r="A19811" s="733">
        <v>45467</v>
      </c>
      <c r="B19811" s="40" t="s">
        <v>12400</v>
      </c>
      <c r="C19811" s="62" t="s">
        <v>5740</v>
      </c>
      <c r="D19811" s="107" t="s">
        <v>369</v>
      </c>
      <c r="E19811" s="57">
        <v>270</v>
      </c>
      <c r="F19811" s="57"/>
      <c r="G19811" s="125">
        <f t="shared" si="316"/>
        <v>-270</v>
      </c>
      <c r="H19811" s="704" t="s">
        <v>13173</v>
      </c>
    </row>
    <row r="19812" spans="1:8" ht="15" x14ac:dyDescent="0.2">
      <c r="A19812" s="733">
        <v>45467</v>
      </c>
      <c r="B19812" s="40" t="s">
        <v>13318</v>
      </c>
      <c r="C19812" s="62" t="s">
        <v>5740</v>
      </c>
      <c r="D19812" s="107" t="s">
        <v>369</v>
      </c>
      <c r="E19812" s="57">
        <v>400</v>
      </c>
      <c r="F19812" s="57"/>
      <c r="G19812" s="125">
        <f t="shared" si="316"/>
        <v>-400</v>
      </c>
      <c r="H19812" s="704" t="s">
        <v>13173</v>
      </c>
    </row>
    <row r="19813" spans="1:8" ht="15" x14ac:dyDescent="0.2">
      <c r="A19813" s="733">
        <v>45467</v>
      </c>
      <c r="B19813" s="40" t="s">
        <v>12400</v>
      </c>
      <c r="C19813" s="62" t="s">
        <v>5740</v>
      </c>
      <c r="D19813" s="107" t="s">
        <v>369</v>
      </c>
      <c r="E19813" s="57">
        <v>1500</v>
      </c>
      <c r="F19813" s="57"/>
      <c r="G19813" s="125">
        <f t="shared" si="316"/>
        <v>-1500</v>
      </c>
      <c r="H19813" s="704" t="s">
        <v>13173</v>
      </c>
    </row>
    <row r="19814" spans="1:8" ht="15" x14ac:dyDescent="0.2">
      <c r="A19814" s="733">
        <v>45467</v>
      </c>
      <c r="B19814" s="40" t="s">
        <v>12607</v>
      </c>
      <c r="C19814" s="62" t="s">
        <v>10981</v>
      </c>
      <c r="D19814" s="107" t="s">
        <v>13323</v>
      </c>
      <c r="E19814" s="57">
        <v>210000</v>
      </c>
      <c r="F19814" s="57"/>
      <c r="G19814" s="125">
        <f t="shared" si="316"/>
        <v>-210000</v>
      </c>
      <c r="H19814" s="704" t="s">
        <v>13173</v>
      </c>
    </row>
    <row r="19815" spans="1:8" ht="15" x14ac:dyDescent="0.2">
      <c r="A19815" s="733">
        <v>45467</v>
      </c>
      <c r="B19815" s="40" t="s">
        <v>12400</v>
      </c>
      <c r="C19815" s="550" t="s">
        <v>10981</v>
      </c>
      <c r="D19815" s="891" t="s">
        <v>13324</v>
      </c>
      <c r="E19815" s="582">
        <v>237000</v>
      </c>
      <c r="F19815" s="57"/>
      <c r="G19815" s="125">
        <f t="shared" si="316"/>
        <v>-237000</v>
      </c>
      <c r="H19815" s="704" t="s">
        <v>13173</v>
      </c>
    </row>
    <row r="19816" spans="1:8" ht="15" x14ac:dyDescent="0.2">
      <c r="A19816" s="733">
        <v>45467</v>
      </c>
      <c r="B19816" s="40" t="s">
        <v>13113</v>
      </c>
      <c r="C19816" s="550" t="s">
        <v>10981</v>
      </c>
      <c r="D19816" s="891" t="s">
        <v>13324</v>
      </c>
      <c r="E19816" s="582">
        <v>237000</v>
      </c>
      <c r="F19816" s="57"/>
      <c r="G19816" s="125">
        <f t="shared" si="316"/>
        <v>-237000</v>
      </c>
      <c r="H19816" s="704" t="s">
        <v>13173</v>
      </c>
    </row>
    <row r="19817" spans="1:8" ht="15" x14ac:dyDescent="0.2">
      <c r="A19817" s="733">
        <v>45467</v>
      </c>
      <c r="B19817" s="40" t="s">
        <v>13256</v>
      </c>
      <c r="C19817" s="62" t="s">
        <v>8069</v>
      </c>
      <c r="D19817" s="107" t="s">
        <v>13322</v>
      </c>
      <c r="E19817" s="57">
        <v>50000</v>
      </c>
      <c r="F19817" s="57"/>
      <c r="G19817" s="125">
        <f t="shared" si="316"/>
        <v>-50000</v>
      </c>
      <c r="H19817" s="704" t="s">
        <v>13173</v>
      </c>
    </row>
    <row r="19818" spans="1:8" ht="15" x14ac:dyDescent="0.2">
      <c r="A19818" s="733">
        <v>45467</v>
      </c>
      <c r="B19818" s="40" t="s">
        <v>11874</v>
      </c>
      <c r="C19818" s="62" t="s">
        <v>391</v>
      </c>
      <c r="D19818" s="107" t="s">
        <v>4308</v>
      </c>
      <c r="E19818" s="57">
        <v>3800</v>
      </c>
      <c r="F19818" s="57"/>
      <c r="G19818" s="125">
        <f t="shared" si="316"/>
        <v>-3800</v>
      </c>
      <c r="H19818" s="704" t="s">
        <v>13173</v>
      </c>
    </row>
    <row r="19819" spans="1:8" ht="15" x14ac:dyDescent="0.2">
      <c r="A19819" s="733">
        <v>45467</v>
      </c>
      <c r="B19819" s="40" t="s">
        <v>25</v>
      </c>
      <c r="C19819" s="550" t="s">
        <v>8148</v>
      </c>
      <c r="D19819" s="891" t="s">
        <v>13364</v>
      </c>
      <c r="E19819" s="582">
        <f>29062+82316</f>
        <v>111378</v>
      </c>
      <c r="F19819" s="57"/>
      <c r="G19819" s="125">
        <f t="shared" si="316"/>
        <v>-111378</v>
      </c>
      <c r="H19819" s="704" t="s">
        <v>13173</v>
      </c>
    </row>
    <row r="19820" spans="1:8" ht="15" x14ac:dyDescent="0.2">
      <c r="A19820" s="733">
        <v>45467</v>
      </c>
      <c r="B19820" s="40" t="s">
        <v>103</v>
      </c>
      <c r="C19820" s="550" t="s">
        <v>8148</v>
      </c>
      <c r="D19820" s="891" t="s">
        <v>13364</v>
      </c>
      <c r="E19820" s="582">
        <f>70704+2874</f>
        <v>73578</v>
      </c>
      <c r="F19820" s="57"/>
      <c r="G19820" s="125">
        <f t="shared" si="316"/>
        <v>-73578</v>
      </c>
      <c r="H19820" s="704" t="s">
        <v>13173</v>
      </c>
    </row>
    <row r="19821" spans="1:8" ht="15" x14ac:dyDescent="0.2">
      <c r="A19821" s="733">
        <v>45468</v>
      </c>
      <c r="B19821" s="40" t="s">
        <v>12400</v>
      </c>
      <c r="C19821" s="62" t="s">
        <v>2189</v>
      </c>
      <c r="D19821" s="107" t="s">
        <v>1156</v>
      </c>
      <c r="E19821" s="57">
        <v>15000</v>
      </c>
      <c r="F19821" s="57"/>
      <c r="G19821" s="125">
        <f t="shared" si="316"/>
        <v>-15000</v>
      </c>
      <c r="H19821" s="704" t="s">
        <v>13173</v>
      </c>
    </row>
    <row r="19822" spans="1:8" ht="15" x14ac:dyDescent="0.2">
      <c r="A19822" s="733">
        <v>45468</v>
      </c>
      <c r="B19822" s="40" t="s">
        <v>13113</v>
      </c>
      <c r="C19822" s="62" t="s">
        <v>10981</v>
      </c>
      <c r="D19822" s="107" t="s">
        <v>13328</v>
      </c>
      <c r="E19822" s="57">
        <v>25600</v>
      </c>
      <c r="F19822" s="57"/>
      <c r="G19822" s="125">
        <f t="shared" si="316"/>
        <v>-25600</v>
      </c>
      <c r="H19822" s="704" t="s">
        <v>13173</v>
      </c>
    </row>
    <row r="19823" spans="1:8" ht="15" x14ac:dyDescent="0.2">
      <c r="A19823" s="733">
        <v>45468</v>
      </c>
      <c r="B19823" s="40" t="s">
        <v>13113</v>
      </c>
      <c r="C19823" s="62" t="s">
        <v>10981</v>
      </c>
      <c r="D19823" s="107" t="s">
        <v>13329</v>
      </c>
      <c r="E19823" s="57">
        <v>42000</v>
      </c>
      <c r="F19823" s="57"/>
      <c r="G19823" s="125">
        <f t="shared" si="316"/>
        <v>-42000</v>
      </c>
      <c r="H19823" s="704" t="s">
        <v>13173</v>
      </c>
    </row>
    <row r="19824" spans="1:8" ht="15" x14ac:dyDescent="0.2">
      <c r="A19824" s="733">
        <v>45468</v>
      </c>
      <c r="B19824" s="40" t="s">
        <v>103</v>
      </c>
      <c r="C19824" s="62" t="s">
        <v>103</v>
      </c>
      <c r="D19824" s="107" t="s">
        <v>10208</v>
      </c>
      <c r="E19824" s="57">
        <v>4000</v>
      </c>
      <c r="F19824" s="57"/>
      <c r="G19824" s="125">
        <f t="shared" si="316"/>
        <v>-4000</v>
      </c>
      <c r="H19824" s="704" t="s">
        <v>13173</v>
      </c>
    </row>
    <row r="19825" spans="1:8" ht="15" x14ac:dyDescent="0.2">
      <c r="A19825" s="733">
        <v>45468</v>
      </c>
      <c r="B19825" s="40" t="s">
        <v>12607</v>
      </c>
      <c r="C19825" s="62" t="s">
        <v>3103</v>
      </c>
      <c r="D19825" s="107" t="s">
        <v>7777</v>
      </c>
      <c r="E19825" s="57">
        <v>100000</v>
      </c>
      <c r="F19825" s="57"/>
      <c r="G19825" s="125">
        <f t="shared" si="316"/>
        <v>-100000</v>
      </c>
      <c r="H19825" s="704" t="s">
        <v>13173</v>
      </c>
    </row>
    <row r="19826" spans="1:8" ht="15" x14ac:dyDescent="0.2">
      <c r="A19826" s="733">
        <v>45468</v>
      </c>
      <c r="B19826" s="40" t="s">
        <v>11874</v>
      </c>
      <c r="C19826" s="62" t="s">
        <v>8369</v>
      </c>
      <c r="D19826" s="107" t="s">
        <v>13330</v>
      </c>
      <c r="E19826" s="57">
        <v>8000</v>
      </c>
      <c r="F19826" s="57"/>
      <c r="G19826" s="125">
        <f t="shared" si="316"/>
        <v>-8000</v>
      </c>
      <c r="H19826" s="704" t="s">
        <v>13173</v>
      </c>
    </row>
    <row r="19827" spans="1:8" ht="15" x14ac:dyDescent="0.2">
      <c r="A19827" s="733">
        <v>45468</v>
      </c>
      <c r="B19827" s="40" t="s">
        <v>13113</v>
      </c>
      <c r="C19827" s="62" t="s">
        <v>13331</v>
      </c>
      <c r="D19827" s="107" t="s">
        <v>13332</v>
      </c>
      <c r="E19827" s="57">
        <v>34000</v>
      </c>
      <c r="F19827" s="57"/>
      <c r="G19827" s="125">
        <f t="shared" si="316"/>
        <v>-34000</v>
      </c>
      <c r="H19827" s="704" t="s">
        <v>13173</v>
      </c>
    </row>
    <row r="19828" spans="1:8" ht="15" x14ac:dyDescent="0.2">
      <c r="A19828" s="733">
        <v>45468</v>
      </c>
      <c r="B19828" s="40" t="s">
        <v>13113</v>
      </c>
      <c r="C19828" s="62" t="s">
        <v>10981</v>
      </c>
      <c r="D19828" s="107" t="s">
        <v>13333</v>
      </c>
      <c r="E19828" s="57">
        <v>1000</v>
      </c>
      <c r="F19828" s="57"/>
      <c r="G19828" s="125">
        <f t="shared" si="316"/>
        <v>-1000</v>
      </c>
      <c r="H19828" s="704" t="s">
        <v>13173</v>
      </c>
    </row>
    <row r="19829" spans="1:8" ht="15" x14ac:dyDescent="0.2">
      <c r="A19829" s="733">
        <v>45468</v>
      </c>
      <c r="B19829" s="40" t="s">
        <v>12607</v>
      </c>
      <c r="C19829" s="62" t="s">
        <v>13334</v>
      </c>
      <c r="D19829" s="107" t="s">
        <v>13335</v>
      </c>
      <c r="E19829" s="57">
        <v>70000</v>
      </c>
      <c r="F19829" s="57"/>
      <c r="G19829" s="125">
        <f t="shared" si="316"/>
        <v>-70000</v>
      </c>
      <c r="H19829" s="704" t="s">
        <v>13173</v>
      </c>
    </row>
    <row r="19830" spans="1:8" ht="15" x14ac:dyDescent="0.2">
      <c r="A19830" s="733">
        <v>45468</v>
      </c>
      <c r="B19830" s="40" t="s">
        <v>13295</v>
      </c>
      <c r="C19830" s="62" t="s">
        <v>11442</v>
      </c>
      <c r="D19830" s="107" t="s">
        <v>13336</v>
      </c>
      <c r="E19830" s="57">
        <v>187340</v>
      </c>
      <c r="F19830" s="57"/>
      <c r="G19830" s="125">
        <f t="shared" si="316"/>
        <v>-187340</v>
      </c>
      <c r="H19830" s="704" t="s">
        <v>13173</v>
      </c>
    </row>
    <row r="19831" spans="1:8" ht="15" x14ac:dyDescent="0.2">
      <c r="A19831" s="733">
        <v>45468</v>
      </c>
      <c r="B19831" s="40" t="s">
        <v>13228</v>
      </c>
      <c r="C19831" s="62" t="s">
        <v>8089</v>
      </c>
      <c r="D19831" s="107" t="s">
        <v>13342</v>
      </c>
      <c r="E19831" s="57">
        <v>2000000</v>
      </c>
      <c r="F19831" s="57"/>
      <c r="G19831" s="125">
        <f t="shared" si="316"/>
        <v>-2000000</v>
      </c>
      <c r="H19831" s="704" t="s">
        <v>13173</v>
      </c>
    </row>
    <row r="19832" spans="1:8" ht="15" x14ac:dyDescent="0.2">
      <c r="A19832" s="733">
        <v>45468</v>
      </c>
      <c r="B19832" s="40" t="s">
        <v>13315</v>
      </c>
      <c r="C19832" s="62" t="s">
        <v>10981</v>
      </c>
      <c r="D19832" s="107" t="s">
        <v>13520</v>
      </c>
      <c r="E19832" s="57">
        <v>20000</v>
      </c>
      <c r="F19832" s="57"/>
      <c r="G19832" s="125">
        <f t="shared" si="316"/>
        <v>-20000</v>
      </c>
      <c r="H19832" s="704" t="s">
        <v>13173</v>
      </c>
    </row>
    <row r="19833" spans="1:8" ht="15" customHeight="1" x14ac:dyDescent="0.2">
      <c r="A19833" s="733">
        <v>45469</v>
      </c>
      <c r="B19833" s="40" t="s">
        <v>13113</v>
      </c>
      <c r="C19833" s="62" t="s">
        <v>5740</v>
      </c>
      <c r="D19833" s="107" t="s">
        <v>1156</v>
      </c>
      <c r="E19833" s="57">
        <v>3200</v>
      </c>
      <c r="F19833" s="57"/>
      <c r="G19833" s="125">
        <f t="shared" si="316"/>
        <v>-3200</v>
      </c>
      <c r="H19833" s="704" t="s">
        <v>13173</v>
      </c>
    </row>
    <row r="19834" spans="1:8" ht="15" customHeight="1" x14ac:dyDescent="0.2">
      <c r="A19834" s="733">
        <v>45469</v>
      </c>
      <c r="B19834" s="40" t="s">
        <v>13113</v>
      </c>
      <c r="C19834" s="62" t="s">
        <v>10981</v>
      </c>
      <c r="D19834" s="107" t="s">
        <v>13337</v>
      </c>
      <c r="E19834" s="57">
        <v>7050</v>
      </c>
      <c r="F19834" s="57"/>
      <c r="G19834" s="125">
        <f t="shared" si="316"/>
        <v>-7050</v>
      </c>
      <c r="H19834" s="704" t="s">
        <v>13173</v>
      </c>
    </row>
    <row r="19835" spans="1:8" ht="15" customHeight="1" x14ac:dyDescent="0.2">
      <c r="A19835" s="733">
        <v>45469</v>
      </c>
      <c r="B19835" s="40" t="s">
        <v>103</v>
      </c>
      <c r="C19835" s="62" t="s">
        <v>103</v>
      </c>
      <c r="D19835" s="107" t="s">
        <v>10208</v>
      </c>
      <c r="E19835" s="57">
        <v>3000</v>
      </c>
      <c r="F19835" s="57"/>
      <c r="G19835" s="125">
        <f t="shared" si="316"/>
        <v>-3000</v>
      </c>
      <c r="H19835" s="704" t="s">
        <v>13173</v>
      </c>
    </row>
    <row r="19836" spans="1:8" ht="15" x14ac:dyDescent="0.2">
      <c r="A19836" s="733">
        <v>45469</v>
      </c>
      <c r="B19836" s="40" t="s">
        <v>103</v>
      </c>
      <c r="C19836" s="62" t="s">
        <v>10981</v>
      </c>
      <c r="D19836" s="107" t="s">
        <v>13338</v>
      </c>
      <c r="E19836" s="57">
        <v>4280</v>
      </c>
      <c r="F19836" s="57"/>
      <c r="G19836" s="125">
        <f t="shared" si="316"/>
        <v>-4280</v>
      </c>
      <c r="H19836" s="704" t="s">
        <v>13173</v>
      </c>
    </row>
    <row r="19837" spans="1:8" ht="15" x14ac:dyDescent="0.2">
      <c r="A19837" s="733">
        <v>45469</v>
      </c>
      <c r="B19837" s="40" t="s">
        <v>13113</v>
      </c>
      <c r="C19837" s="669" t="s">
        <v>13339</v>
      </c>
      <c r="D19837" s="911" t="s">
        <v>13340</v>
      </c>
      <c r="E19837" s="584">
        <v>30000</v>
      </c>
      <c r="F19837" s="57"/>
      <c r="G19837" s="125">
        <f t="shared" si="316"/>
        <v>-30000</v>
      </c>
      <c r="H19837" s="704" t="s">
        <v>13173</v>
      </c>
    </row>
    <row r="19838" spans="1:8" ht="15" x14ac:dyDescent="0.2">
      <c r="A19838" s="733">
        <v>45469</v>
      </c>
      <c r="B19838" s="40" t="s">
        <v>12400</v>
      </c>
      <c r="C19838" s="669" t="s">
        <v>13339</v>
      </c>
      <c r="D19838" s="911" t="s">
        <v>13340</v>
      </c>
      <c r="E19838" s="584">
        <v>30000</v>
      </c>
      <c r="F19838" s="57"/>
      <c r="G19838" s="125">
        <f t="shared" si="316"/>
        <v>-30000</v>
      </c>
      <c r="H19838" s="704" t="s">
        <v>13173</v>
      </c>
    </row>
    <row r="19839" spans="1:8" ht="15" x14ac:dyDescent="0.2">
      <c r="A19839" s="733">
        <v>45469</v>
      </c>
      <c r="B19839" s="40" t="s">
        <v>11874</v>
      </c>
      <c r="C19839" s="62" t="s">
        <v>8230</v>
      </c>
      <c r="D19839" s="107" t="s">
        <v>13341</v>
      </c>
      <c r="E19839" s="57">
        <v>44000</v>
      </c>
      <c r="F19839" s="57"/>
      <c r="G19839" s="125">
        <f t="shared" si="316"/>
        <v>-44000</v>
      </c>
      <c r="H19839" s="704" t="s">
        <v>13173</v>
      </c>
    </row>
    <row r="19840" spans="1:8" ht="15" x14ac:dyDescent="0.2">
      <c r="A19840" s="733">
        <v>45469</v>
      </c>
      <c r="B19840" s="40" t="s">
        <v>12400</v>
      </c>
      <c r="C19840" s="62" t="s">
        <v>285</v>
      </c>
      <c r="D19840" s="107" t="s">
        <v>9892</v>
      </c>
      <c r="E19840" s="57">
        <v>500</v>
      </c>
      <c r="F19840" s="57"/>
      <c r="G19840" s="125">
        <f t="shared" si="316"/>
        <v>-500</v>
      </c>
      <c r="H19840" s="704" t="s">
        <v>13173</v>
      </c>
    </row>
    <row r="19841" spans="1:8" ht="15" x14ac:dyDescent="0.2">
      <c r="A19841" s="733">
        <v>45469</v>
      </c>
      <c r="B19841" s="40" t="s">
        <v>103</v>
      </c>
      <c r="C19841" s="62" t="s">
        <v>103</v>
      </c>
      <c r="D19841" s="107" t="s">
        <v>10208</v>
      </c>
      <c r="E19841" s="57">
        <v>4000</v>
      </c>
      <c r="F19841" s="57"/>
      <c r="G19841" s="125">
        <f t="shared" si="316"/>
        <v>-4000</v>
      </c>
      <c r="H19841" s="704" t="s">
        <v>13173</v>
      </c>
    </row>
    <row r="19842" spans="1:8" ht="15" x14ac:dyDescent="0.2">
      <c r="A19842" s="733">
        <v>45469</v>
      </c>
      <c r="B19842" s="40" t="s">
        <v>12400</v>
      </c>
      <c r="C19842" s="62" t="s">
        <v>12004</v>
      </c>
      <c r="D19842" s="107" t="s">
        <v>13348</v>
      </c>
      <c r="E19842" s="57">
        <v>500000</v>
      </c>
      <c r="F19842" s="57"/>
      <c r="G19842" s="125">
        <f t="shared" si="316"/>
        <v>-500000</v>
      </c>
      <c r="H19842" s="704" t="s">
        <v>13173</v>
      </c>
    </row>
    <row r="19843" spans="1:8" ht="15" x14ac:dyDescent="0.2">
      <c r="A19843" s="733">
        <v>45470</v>
      </c>
      <c r="B19843" s="40" t="s">
        <v>13228</v>
      </c>
      <c r="C19843" s="62" t="s">
        <v>5409</v>
      </c>
      <c r="D19843" s="107" t="s">
        <v>1156</v>
      </c>
      <c r="E19843" s="57">
        <v>10000</v>
      </c>
      <c r="F19843" s="57"/>
      <c r="G19843" s="125">
        <f t="shared" ref="G19843:G19907" si="317">F19843-E19843</f>
        <v>-10000</v>
      </c>
      <c r="H19843" s="704" t="s">
        <v>13173</v>
      </c>
    </row>
    <row r="19844" spans="1:8" ht="15" x14ac:dyDescent="0.2">
      <c r="A19844" s="1083">
        <v>45470</v>
      </c>
      <c r="B19844" s="69" t="s">
        <v>13228</v>
      </c>
      <c r="C19844" s="1084" t="s">
        <v>10981</v>
      </c>
      <c r="D19844" s="791" t="s">
        <v>13353</v>
      </c>
      <c r="E19844" s="70">
        <v>118000</v>
      </c>
      <c r="F19844" s="70"/>
      <c r="G19844" s="1085">
        <f t="shared" si="317"/>
        <v>-118000</v>
      </c>
      <c r="H19844" s="1086" t="s">
        <v>13173</v>
      </c>
    </row>
    <row r="19845" spans="1:8" ht="15" x14ac:dyDescent="0.2">
      <c r="A19845" s="733">
        <v>45470</v>
      </c>
      <c r="B19845" s="40" t="s">
        <v>13315</v>
      </c>
      <c r="C19845" s="62" t="s">
        <v>5740</v>
      </c>
      <c r="D19845" s="107" t="s">
        <v>1156</v>
      </c>
      <c r="E19845" s="57">
        <v>1800</v>
      </c>
      <c r="F19845" s="57"/>
      <c r="G19845" s="125">
        <f t="shared" si="317"/>
        <v>-1800</v>
      </c>
      <c r="H19845" s="704" t="s">
        <v>13173</v>
      </c>
    </row>
    <row r="19846" spans="1:8" ht="15" x14ac:dyDescent="0.2">
      <c r="A19846" s="733">
        <v>45470</v>
      </c>
      <c r="B19846" s="40" t="s">
        <v>13256</v>
      </c>
      <c r="C19846" s="62" t="s">
        <v>10981</v>
      </c>
      <c r="D19846" s="107" t="s">
        <v>13354</v>
      </c>
      <c r="E19846" s="57">
        <v>1750</v>
      </c>
      <c r="F19846" s="57"/>
      <c r="G19846" s="125">
        <f t="shared" si="317"/>
        <v>-1750</v>
      </c>
      <c r="H19846" s="704" t="s">
        <v>13173</v>
      </c>
    </row>
    <row r="19847" spans="1:8" ht="15" x14ac:dyDescent="0.2">
      <c r="A19847" s="733">
        <v>45470</v>
      </c>
      <c r="B19847" s="40" t="s">
        <v>11874</v>
      </c>
      <c r="C19847" s="62" t="s">
        <v>10981</v>
      </c>
      <c r="D19847" s="107" t="s">
        <v>13355</v>
      </c>
      <c r="E19847" s="57">
        <v>6500</v>
      </c>
      <c r="F19847" s="57"/>
      <c r="G19847" s="125">
        <f t="shared" si="317"/>
        <v>-6500</v>
      </c>
      <c r="H19847" s="704" t="s">
        <v>13173</v>
      </c>
    </row>
    <row r="19848" spans="1:8" ht="15" x14ac:dyDescent="0.2">
      <c r="A19848" s="733">
        <v>45470</v>
      </c>
      <c r="B19848" s="40" t="s">
        <v>103</v>
      </c>
      <c r="C19848" s="62" t="s">
        <v>103</v>
      </c>
      <c r="D19848" s="107" t="s">
        <v>10208</v>
      </c>
      <c r="E19848" s="57">
        <v>4000</v>
      </c>
      <c r="F19848" s="57"/>
      <c r="G19848" s="125">
        <f t="shared" si="317"/>
        <v>-4000</v>
      </c>
      <c r="H19848" s="704" t="s">
        <v>13173</v>
      </c>
    </row>
    <row r="19849" spans="1:8" ht="15" x14ac:dyDescent="0.2">
      <c r="A19849" s="733">
        <v>45470</v>
      </c>
      <c r="B19849" s="40" t="s">
        <v>10899</v>
      </c>
      <c r="C19849" s="62" t="s">
        <v>12797</v>
      </c>
      <c r="D19849" s="107" t="s">
        <v>13459</v>
      </c>
      <c r="E19849" s="57">
        <v>245000</v>
      </c>
      <c r="F19849" s="57"/>
      <c r="G19849" s="125">
        <f t="shared" si="317"/>
        <v>-245000</v>
      </c>
      <c r="H19849" s="704" t="s">
        <v>13173</v>
      </c>
    </row>
    <row r="19850" spans="1:8" ht="15" x14ac:dyDescent="0.2">
      <c r="A19850" s="733">
        <v>45470</v>
      </c>
      <c r="B19850" s="40" t="s">
        <v>11717</v>
      </c>
      <c r="C19850" s="62" t="s">
        <v>12928</v>
      </c>
      <c r="D19850" s="107" t="s">
        <v>13539</v>
      </c>
      <c r="E19850" s="57">
        <v>400000</v>
      </c>
      <c r="F19850" s="57"/>
      <c r="G19850" s="125">
        <f t="shared" si="317"/>
        <v>-400000</v>
      </c>
      <c r="H19850" s="704" t="s">
        <v>13173</v>
      </c>
    </row>
    <row r="19851" spans="1:8" ht="15" x14ac:dyDescent="0.2">
      <c r="A19851" s="733">
        <v>45471</v>
      </c>
      <c r="B19851" s="40" t="s">
        <v>11498</v>
      </c>
      <c r="C19851" s="669" t="s">
        <v>8391</v>
      </c>
      <c r="D19851" s="911" t="s">
        <v>13358</v>
      </c>
      <c r="E19851" s="584">
        <v>54293</v>
      </c>
      <c r="F19851" s="57"/>
      <c r="G19851" s="125">
        <f t="shared" si="317"/>
        <v>-54293</v>
      </c>
      <c r="H19851" s="704" t="s">
        <v>13173</v>
      </c>
    </row>
    <row r="19852" spans="1:8" ht="15" x14ac:dyDescent="0.2">
      <c r="A19852" s="733">
        <v>45471</v>
      </c>
      <c r="B19852" s="40" t="s">
        <v>11874</v>
      </c>
      <c r="C19852" s="669" t="s">
        <v>8391</v>
      </c>
      <c r="D19852" s="911" t="s">
        <v>13358</v>
      </c>
      <c r="E19852" s="584">
        <v>214017</v>
      </c>
      <c r="F19852" s="57"/>
      <c r="G19852" s="125">
        <f t="shared" si="317"/>
        <v>-214017</v>
      </c>
      <c r="H19852" s="704" t="s">
        <v>13173</v>
      </c>
    </row>
    <row r="19853" spans="1:8" ht="15" x14ac:dyDescent="0.2">
      <c r="A19853" s="733">
        <v>45471</v>
      </c>
      <c r="B19853" s="40" t="s">
        <v>12182</v>
      </c>
      <c r="C19853" s="669" t="s">
        <v>8391</v>
      </c>
      <c r="D19853" s="911" t="s">
        <v>13358</v>
      </c>
      <c r="E19853" s="584">
        <v>231690</v>
      </c>
      <c r="F19853" s="57"/>
      <c r="G19853" s="125">
        <f t="shared" si="317"/>
        <v>-231690</v>
      </c>
      <c r="H19853" s="704" t="s">
        <v>13173</v>
      </c>
    </row>
    <row r="19854" spans="1:8" s="681" customFormat="1" ht="16.5" customHeight="1" x14ac:dyDescent="0.25">
      <c r="A19854" s="733">
        <v>45471</v>
      </c>
      <c r="B19854" s="62" t="s">
        <v>13295</v>
      </c>
      <c r="C19854" s="1096" t="s">
        <v>13264</v>
      </c>
      <c r="D19854" s="1097" t="s">
        <v>13357</v>
      </c>
      <c r="E19854" s="1098">
        <v>87880</v>
      </c>
      <c r="F19854" s="125"/>
      <c r="G19854" s="125">
        <f t="shared" si="317"/>
        <v>-87880</v>
      </c>
      <c r="H19854" s="704" t="s">
        <v>13173</v>
      </c>
    </row>
    <row r="19855" spans="1:8" ht="15" x14ac:dyDescent="0.2">
      <c r="A19855" s="733">
        <v>45471</v>
      </c>
      <c r="B19855" s="40" t="s">
        <v>13113</v>
      </c>
      <c r="C19855" s="1096" t="s">
        <v>13264</v>
      </c>
      <c r="D19855" s="1097" t="s">
        <v>13357</v>
      </c>
      <c r="E19855" s="1098">
        <v>87880</v>
      </c>
      <c r="F19855" s="57"/>
      <c r="G19855" s="125">
        <f t="shared" si="317"/>
        <v>-87880</v>
      </c>
      <c r="H19855" s="704" t="s">
        <v>13173</v>
      </c>
    </row>
    <row r="19856" spans="1:8" ht="15" x14ac:dyDescent="0.2">
      <c r="A19856" s="733">
        <v>45471</v>
      </c>
      <c r="B19856" s="40" t="s">
        <v>11874</v>
      </c>
      <c r="C19856" s="669" t="s">
        <v>8230</v>
      </c>
      <c r="D19856" s="911" t="s">
        <v>13359</v>
      </c>
      <c r="E19856" s="584">
        <v>11000</v>
      </c>
      <c r="F19856" s="57"/>
      <c r="G19856" s="125">
        <f t="shared" si="317"/>
        <v>-11000</v>
      </c>
      <c r="H19856" s="704" t="s">
        <v>13173</v>
      </c>
    </row>
    <row r="19857" spans="1:8" ht="15" x14ac:dyDescent="0.2">
      <c r="A19857" s="733">
        <v>45471</v>
      </c>
      <c r="B19857" s="40" t="s">
        <v>12400</v>
      </c>
      <c r="C19857" s="669" t="s">
        <v>8230</v>
      </c>
      <c r="D19857" s="911" t="s">
        <v>13359</v>
      </c>
      <c r="E19857" s="584">
        <v>11500</v>
      </c>
      <c r="F19857" s="57"/>
      <c r="G19857" s="125">
        <f t="shared" si="317"/>
        <v>-11500</v>
      </c>
      <c r="H19857" s="704" t="s">
        <v>13173</v>
      </c>
    </row>
    <row r="19858" spans="1:8" ht="15" x14ac:dyDescent="0.2">
      <c r="A19858" s="733">
        <v>45471</v>
      </c>
      <c r="B19858" s="40" t="s">
        <v>11874</v>
      </c>
      <c r="C19858" s="565" t="s">
        <v>9868</v>
      </c>
      <c r="D19858" s="893" t="s">
        <v>13360</v>
      </c>
      <c r="E19858" s="629">
        <v>4600</v>
      </c>
      <c r="F19858" s="57"/>
      <c r="G19858" s="125">
        <f t="shared" si="317"/>
        <v>-4600</v>
      </c>
      <c r="H19858" s="704" t="s">
        <v>13173</v>
      </c>
    </row>
    <row r="19859" spans="1:8" ht="15" x14ac:dyDescent="0.2">
      <c r="A19859" s="733">
        <v>45471</v>
      </c>
      <c r="B19859" s="40" t="s">
        <v>13113</v>
      </c>
      <c r="C19859" s="565" t="s">
        <v>9868</v>
      </c>
      <c r="D19859" s="893" t="s">
        <v>13360</v>
      </c>
      <c r="E19859" s="629">
        <v>78900</v>
      </c>
      <c r="F19859" s="57"/>
      <c r="G19859" s="125">
        <f t="shared" si="317"/>
        <v>-78900</v>
      </c>
      <c r="H19859" s="704" t="s">
        <v>13173</v>
      </c>
    </row>
    <row r="19860" spans="1:8" ht="15" x14ac:dyDescent="0.2">
      <c r="A19860" s="733">
        <v>45471</v>
      </c>
      <c r="B19860" s="40" t="s">
        <v>10293</v>
      </c>
      <c r="C19860" s="649" t="s">
        <v>7465</v>
      </c>
      <c r="D19860" s="892" t="s">
        <v>13361</v>
      </c>
      <c r="E19860" s="626">
        <v>43900</v>
      </c>
      <c r="F19860" s="57"/>
      <c r="G19860" s="125">
        <f t="shared" si="317"/>
        <v>-43900</v>
      </c>
      <c r="H19860" s="704" t="s">
        <v>13173</v>
      </c>
    </row>
    <row r="19861" spans="1:8" ht="15" x14ac:dyDescent="0.2">
      <c r="A19861" s="733">
        <v>45471</v>
      </c>
      <c r="B19861" s="40" t="s">
        <v>9353</v>
      </c>
      <c r="C19861" s="649" t="s">
        <v>7465</v>
      </c>
      <c r="D19861" s="892" t="s">
        <v>13361</v>
      </c>
      <c r="E19861" s="626">
        <v>33559</v>
      </c>
      <c r="F19861" s="57"/>
      <c r="G19861" s="125">
        <f t="shared" si="317"/>
        <v>-33559</v>
      </c>
      <c r="H19861" s="704" t="s">
        <v>13173</v>
      </c>
    </row>
    <row r="19862" spans="1:8" ht="15" x14ac:dyDescent="0.2">
      <c r="A19862" s="733">
        <v>45471</v>
      </c>
      <c r="B19862" s="40" t="s">
        <v>10573</v>
      </c>
      <c r="C19862" s="649" t="s">
        <v>7465</v>
      </c>
      <c r="D19862" s="892" t="s">
        <v>13361</v>
      </c>
      <c r="E19862" s="626">
        <v>93755</v>
      </c>
      <c r="F19862" s="57"/>
      <c r="G19862" s="125">
        <f t="shared" si="317"/>
        <v>-93755</v>
      </c>
      <c r="H19862" s="704" t="s">
        <v>13173</v>
      </c>
    </row>
    <row r="19863" spans="1:8" ht="15" x14ac:dyDescent="0.2">
      <c r="A19863" s="733">
        <v>45471</v>
      </c>
      <c r="B19863" s="40" t="s">
        <v>10899</v>
      </c>
      <c r="C19863" s="649" t="s">
        <v>7465</v>
      </c>
      <c r="D19863" s="892" t="s">
        <v>13361</v>
      </c>
      <c r="E19863" s="626">
        <v>22780</v>
      </c>
      <c r="F19863" s="57"/>
      <c r="G19863" s="125">
        <f t="shared" si="317"/>
        <v>-22780</v>
      </c>
      <c r="H19863" s="704" t="s">
        <v>13173</v>
      </c>
    </row>
    <row r="19864" spans="1:8" ht="15" x14ac:dyDescent="0.2">
      <c r="A19864" s="733">
        <v>45471</v>
      </c>
      <c r="B19864" s="40" t="s">
        <v>11874</v>
      </c>
      <c r="C19864" s="649" t="s">
        <v>7465</v>
      </c>
      <c r="D19864" s="892" t="s">
        <v>13361</v>
      </c>
      <c r="E19864" s="626">
        <v>306006</v>
      </c>
      <c r="F19864" s="57"/>
      <c r="G19864" s="125">
        <f t="shared" si="317"/>
        <v>-306006</v>
      </c>
      <c r="H19864" s="704" t="s">
        <v>13173</v>
      </c>
    </row>
    <row r="19865" spans="1:8" ht="15" x14ac:dyDescent="0.2">
      <c r="A19865" s="733">
        <v>45471</v>
      </c>
      <c r="B19865" s="40" t="s">
        <v>3945</v>
      </c>
      <c r="C19865" s="62" t="s">
        <v>6422</v>
      </c>
      <c r="D19865" s="107" t="s">
        <v>13472</v>
      </c>
      <c r="E19865" s="57">
        <v>100000</v>
      </c>
      <c r="F19865" s="57"/>
      <c r="G19865" s="125">
        <f t="shared" si="317"/>
        <v>-100000</v>
      </c>
      <c r="H19865" s="704" t="s">
        <v>13173</v>
      </c>
    </row>
    <row r="19866" spans="1:8" ht="15" x14ac:dyDescent="0.2">
      <c r="A19866" s="733">
        <v>45471</v>
      </c>
      <c r="B19866" s="40" t="s">
        <v>13315</v>
      </c>
      <c r="C19866" s="62" t="s">
        <v>10981</v>
      </c>
      <c r="D19866" s="107" t="s">
        <v>13362</v>
      </c>
      <c r="E19866" s="57">
        <v>15500</v>
      </c>
      <c r="F19866" s="57"/>
      <c r="G19866" s="125">
        <f t="shared" si="317"/>
        <v>-15500</v>
      </c>
      <c r="H19866" s="704" t="s">
        <v>13173</v>
      </c>
    </row>
    <row r="19867" spans="1:8" ht="15" x14ac:dyDescent="0.2">
      <c r="A19867" s="733">
        <v>45471</v>
      </c>
      <c r="B19867" s="40" t="s">
        <v>103</v>
      </c>
      <c r="C19867" s="62" t="s">
        <v>103</v>
      </c>
      <c r="D19867" s="107" t="s">
        <v>10208</v>
      </c>
      <c r="E19867" s="57">
        <v>4000</v>
      </c>
      <c r="F19867" s="57"/>
      <c r="G19867" s="125">
        <f t="shared" si="317"/>
        <v>-4000</v>
      </c>
      <c r="H19867" s="704" t="s">
        <v>13173</v>
      </c>
    </row>
    <row r="19868" spans="1:8" ht="15" x14ac:dyDescent="0.2">
      <c r="A19868" s="733">
        <v>45471</v>
      </c>
      <c r="B19868" s="40" t="s">
        <v>13315</v>
      </c>
      <c r="C19868" s="62" t="s">
        <v>10981</v>
      </c>
      <c r="D19868" s="107" t="s">
        <v>2158</v>
      </c>
      <c r="E19868" s="57">
        <v>1936</v>
      </c>
      <c r="F19868" s="57"/>
      <c r="G19868" s="125">
        <f t="shared" si="317"/>
        <v>-1936</v>
      </c>
      <c r="H19868" s="704" t="s">
        <v>13173</v>
      </c>
    </row>
    <row r="19869" spans="1:8" ht="15" x14ac:dyDescent="0.2">
      <c r="A19869" s="733">
        <v>45471</v>
      </c>
      <c r="B19869" s="40" t="s">
        <v>3945</v>
      </c>
      <c r="C19869" s="62" t="s">
        <v>10981</v>
      </c>
      <c r="D19869" s="107" t="s">
        <v>13363</v>
      </c>
      <c r="E19869" s="57">
        <v>10000</v>
      </c>
      <c r="F19869" s="57"/>
      <c r="G19869" s="125">
        <f t="shared" si="317"/>
        <v>-10000</v>
      </c>
      <c r="H19869" s="704" t="s">
        <v>13173</v>
      </c>
    </row>
    <row r="19870" spans="1:8" ht="15" customHeight="1" x14ac:dyDescent="0.2">
      <c r="A19870" s="733">
        <v>45471</v>
      </c>
      <c r="B19870" s="40" t="s">
        <v>3945</v>
      </c>
      <c r="C19870" s="62" t="s">
        <v>5740</v>
      </c>
      <c r="D19870" s="107" t="s">
        <v>369</v>
      </c>
      <c r="E19870" s="57">
        <v>1000</v>
      </c>
      <c r="F19870" s="57"/>
      <c r="G19870" s="125">
        <f t="shared" si="317"/>
        <v>-1000</v>
      </c>
      <c r="H19870" s="704" t="s">
        <v>13173</v>
      </c>
    </row>
    <row r="19871" spans="1:8" ht="15" x14ac:dyDescent="0.2">
      <c r="A19871" s="733">
        <v>45471</v>
      </c>
      <c r="B19871" s="40" t="s">
        <v>13315</v>
      </c>
      <c r="C19871" s="62" t="s">
        <v>5740</v>
      </c>
      <c r="D19871" s="107" t="s">
        <v>369</v>
      </c>
      <c r="E19871" s="57">
        <v>500</v>
      </c>
      <c r="F19871" s="57"/>
      <c r="G19871" s="125">
        <f t="shared" si="317"/>
        <v>-500</v>
      </c>
      <c r="H19871" s="704" t="s">
        <v>13173</v>
      </c>
    </row>
    <row r="19872" spans="1:8" ht="15" x14ac:dyDescent="0.2">
      <c r="A19872" s="733">
        <v>45471</v>
      </c>
      <c r="B19872" s="40" t="s">
        <v>13315</v>
      </c>
      <c r="C19872" s="62" t="s">
        <v>285</v>
      </c>
      <c r="D19872" s="107" t="s">
        <v>13374</v>
      </c>
      <c r="E19872" s="57">
        <v>1000</v>
      </c>
      <c r="F19872" s="57"/>
      <c r="G19872" s="125">
        <f t="shared" si="317"/>
        <v>-1000</v>
      </c>
      <c r="H19872" s="704" t="s">
        <v>13173</v>
      </c>
    </row>
    <row r="19873" spans="1:8" ht="15" x14ac:dyDescent="0.2">
      <c r="A19873" s="733">
        <v>45472</v>
      </c>
      <c r="B19873" s="40" t="s">
        <v>12400</v>
      </c>
      <c r="C19873" s="62" t="s">
        <v>5740</v>
      </c>
      <c r="D19873" s="107" t="s">
        <v>1156</v>
      </c>
      <c r="E19873" s="57">
        <v>1000</v>
      </c>
      <c r="F19873" s="57"/>
      <c r="G19873" s="125">
        <f t="shared" si="317"/>
        <v>-1000</v>
      </c>
      <c r="H19873" s="704" t="s">
        <v>13173</v>
      </c>
    </row>
    <row r="19874" spans="1:8" ht="15" x14ac:dyDescent="0.2">
      <c r="A19874" s="733">
        <v>45472</v>
      </c>
      <c r="B19874" s="40" t="s">
        <v>11717</v>
      </c>
      <c r="C19874" s="62" t="s">
        <v>13367</v>
      </c>
      <c r="D19874" s="107" t="s">
        <v>13368</v>
      </c>
      <c r="E19874" s="57">
        <v>25000</v>
      </c>
      <c r="F19874" s="57"/>
      <c r="G19874" s="125">
        <f t="shared" si="317"/>
        <v>-25000</v>
      </c>
      <c r="H19874" s="704" t="s">
        <v>13173</v>
      </c>
    </row>
    <row r="19875" spans="1:8" ht="15" x14ac:dyDescent="0.2">
      <c r="A19875" s="733">
        <v>45472</v>
      </c>
      <c r="B19875" s="40" t="s">
        <v>11717</v>
      </c>
      <c r="C19875" s="62" t="s">
        <v>391</v>
      </c>
      <c r="D19875" s="107" t="s">
        <v>13369</v>
      </c>
      <c r="E19875" s="57">
        <v>5000</v>
      </c>
      <c r="F19875" s="57"/>
      <c r="G19875" s="125">
        <f t="shared" si="317"/>
        <v>-5000</v>
      </c>
      <c r="H19875" s="704" t="s">
        <v>13173</v>
      </c>
    </row>
    <row r="19876" spans="1:8" ht="15" x14ac:dyDescent="0.2">
      <c r="A19876" s="733">
        <v>45472</v>
      </c>
      <c r="B19876" s="40" t="s">
        <v>11077</v>
      </c>
      <c r="C19876" s="62" t="s">
        <v>5740</v>
      </c>
      <c r="D19876" s="107" t="s">
        <v>13370</v>
      </c>
      <c r="E19876" s="57">
        <v>5500</v>
      </c>
      <c r="F19876" s="57"/>
      <c r="G19876" s="125">
        <f t="shared" si="317"/>
        <v>-5500</v>
      </c>
      <c r="H19876" s="704" t="s">
        <v>13173</v>
      </c>
    </row>
    <row r="19877" spans="1:8" ht="15" x14ac:dyDescent="0.2">
      <c r="A19877" s="733">
        <v>45472</v>
      </c>
      <c r="B19877" s="40" t="s">
        <v>12607</v>
      </c>
      <c r="C19877" s="62" t="s">
        <v>13096</v>
      </c>
      <c r="D19877" s="107" t="s">
        <v>13371</v>
      </c>
      <c r="E19877" s="57">
        <v>107000</v>
      </c>
      <c r="F19877" s="57"/>
      <c r="G19877" s="125">
        <f t="shared" si="317"/>
        <v>-107000</v>
      </c>
      <c r="H19877" s="704" t="s">
        <v>13173</v>
      </c>
    </row>
    <row r="19878" spans="1:8" ht="15" x14ac:dyDescent="0.2">
      <c r="A19878" s="733">
        <v>45472</v>
      </c>
      <c r="B19878" s="40" t="s">
        <v>13315</v>
      </c>
      <c r="C19878" s="62" t="s">
        <v>10981</v>
      </c>
      <c r="D19878" s="107" t="s">
        <v>13372</v>
      </c>
      <c r="E19878" s="57">
        <v>20190</v>
      </c>
      <c r="F19878" s="57"/>
      <c r="G19878" s="125">
        <f t="shared" si="317"/>
        <v>-20190</v>
      </c>
      <c r="H19878" s="704" t="s">
        <v>13173</v>
      </c>
    </row>
    <row r="19879" spans="1:8" ht="15" x14ac:dyDescent="0.2">
      <c r="A19879" s="733">
        <v>45472</v>
      </c>
      <c r="B19879" s="40" t="s">
        <v>12607</v>
      </c>
      <c r="C19879" s="62" t="s">
        <v>10981</v>
      </c>
      <c r="D19879" s="107" t="s">
        <v>13372</v>
      </c>
      <c r="E19879" s="57">
        <v>39570</v>
      </c>
      <c r="F19879" s="57"/>
      <c r="G19879" s="125">
        <f t="shared" si="317"/>
        <v>-39570</v>
      </c>
      <c r="H19879" s="704" t="s">
        <v>13173</v>
      </c>
    </row>
    <row r="19880" spans="1:8" ht="15" customHeight="1" x14ac:dyDescent="0.2">
      <c r="A19880" s="733">
        <v>45472</v>
      </c>
      <c r="B19880" s="40" t="s">
        <v>12607</v>
      </c>
      <c r="C19880" s="62" t="s">
        <v>10981</v>
      </c>
      <c r="D19880" s="107" t="s">
        <v>13372</v>
      </c>
      <c r="E19880" s="57">
        <v>41265</v>
      </c>
      <c r="F19880" s="57"/>
      <c r="G19880" s="125">
        <f t="shared" si="317"/>
        <v>-41265</v>
      </c>
      <c r="H19880" s="704" t="s">
        <v>13173</v>
      </c>
    </row>
    <row r="19881" spans="1:8" ht="15" x14ac:dyDescent="0.2">
      <c r="A19881" s="733">
        <v>45472</v>
      </c>
      <c r="B19881" s="40" t="s">
        <v>12607</v>
      </c>
      <c r="C19881" s="62" t="s">
        <v>10981</v>
      </c>
      <c r="D19881" s="107" t="s">
        <v>13372</v>
      </c>
      <c r="E19881" s="57">
        <v>78619</v>
      </c>
      <c r="F19881" s="57"/>
      <c r="G19881" s="125">
        <f t="shared" si="317"/>
        <v>-78619</v>
      </c>
      <c r="H19881" s="704" t="s">
        <v>13173</v>
      </c>
    </row>
    <row r="19882" spans="1:8" ht="15" x14ac:dyDescent="0.2">
      <c r="A19882" s="733">
        <v>45472</v>
      </c>
      <c r="B19882" s="40" t="s">
        <v>12607</v>
      </c>
      <c r="C19882" s="62" t="s">
        <v>10981</v>
      </c>
      <c r="D19882" s="107" t="s">
        <v>13372</v>
      </c>
      <c r="E19882" s="57">
        <v>46130</v>
      </c>
      <c r="F19882" s="57"/>
      <c r="G19882" s="125">
        <f t="shared" si="317"/>
        <v>-46130</v>
      </c>
      <c r="H19882" s="704" t="s">
        <v>13173</v>
      </c>
    </row>
    <row r="19883" spans="1:8" ht="15" customHeight="1" x14ac:dyDescent="0.2">
      <c r="A19883" s="733">
        <v>45472</v>
      </c>
      <c r="B19883" s="40" t="s">
        <v>12607</v>
      </c>
      <c r="C19883" s="62" t="s">
        <v>13096</v>
      </c>
      <c r="D19883" s="107" t="s">
        <v>13373</v>
      </c>
      <c r="E19883" s="57">
        <v>54000</v>
      </c>
      <c r="F19883" s="57"/>
      <c r="G19883" s="125">
        <f t="shared" si="317"/>
        <v>-54000</v>
      </c>
      <c r="H19883" s="704" t="s">
        <v>13173</v>
      </c>
    </row>
    <row r="19884" spans="1:8" ht="15" x14ac:dyDescent="0.2">
      <c r="A19884" s="733">
        <v>45472</v>
      </c>
      <c r="B19884" s="40" t="s">
        <v>9353</v>
      </c>
      <c r="C19884" s="633" t="s">
        <v>1062</v>
      </c>
      <c r="D19884" s="916" t="s">
        <v>13375</v>
      </c>
      <c r="E19884" s="734">
        <v>100000</v>
      </c>
      <c r="F19884" s="57"/>
      <c r="G19884" s="125">
        <f t="shared" si="317"/>
        <v>-100000</v>
      </c>
      <c r="H19884" s="704" t="s">
        <v>13173</v>
      </c>
    </row>
    <row r="19885" spans="1:8" ht="15" x14ac:dyDescent="0.2">
      <c r="A19885" s="733">
        <v>45472</v>
      </c>
      <c r="B19885" s="40" t="s">
        <v>12400</v>
      </c>
      <c r="C19885" s="633" t="s">
        <v>1062</v>
      </c>
      <c r="D19885" s="916" t="s">
        <v>13375</v>
      </c>
      <c r="E19885" s="734">
        <v>200000</v>
      </c>
      <c r="F19885" s="57"/>
      <c r="G19885" s="125">
        <f t="shared" si="317"/>
        <v>-200000</v>
      </c>
      <c r="H19885" s="704" t="s">
        <v>13173</v>
      </c>
    </row>
    <row r="19886" spans="1:8" ht="15" x14ac:dyDescent="0.2">
      <c r="A19886" s="733">
        <v>45472</v>
      </c>
      <c r="B19886" s="40" t="s">
        <v>11717</v>
      </c>
      <c r="C19886" s="62" t="s">
        <v>10981</v>
      </c>
      <c r="D19886" s="107" t="s">
        <v>13376</v>
      </c>
      <c r="E19886" s="57">
        <v>1200</v>
      </c>
      <c r="F19886" s="57"/>
      <c r="G19886" s="125">
        <f t="shared" si="317"/>
        <v>-1200</v>
      </c>
      <c r="H19886" s="704" t="s">
        <v>13173</v>
      </c>
    </row>
    <row r="19887" spans="1:8" ht="15" x14ac:dyDescent="0.2">
      <c r="A19887" s="733">
        <v>45472</v>
      </c>
      <c r="B19887" s="40" t="s">
        <v>103</v>
      </c>
      <c r="C19887" s="62" t="s">
        <v>103</v>
      </c>
      <c r="D19887" s="107" t="s">
        <v>10208</v>
      </c>
      <c r="E19887" s="57">
        <v>5000</v>
      </c>
      <c r="F19887" s="57"/>
      <c r="G19887" s="125">
        <f t="shared" si="317"/>
        <v>-5000</v>
      </c>
      <c r="H19887" s="704" t="s">
        <v>13173</v>
      </c>
    </row>
    <row r="19888" spans="1:8" ht="15" x14ac:dyDescent="0.2">
      <c r="A19888" s="733">
        <v>45472</v>
      </c>
      <c r="B19888" s="40" t="s">
        <v>13256</v>
      </c>
      <c r="C19888" s="62" t="s">
        <v>5740</v>
      </c>
      <c r="D19888" s="107" t="s">
        <v>369</v>
      </c>
      <c r="E19888" s="57">
        <v>5500</v>
      </c>
      <c r="F19888" s="57"/>
      <c r="G19888" s="125">
        <f t="shared" si="317"/>
        <v>-5500</v>
      </c>
      <c r="H19888" s="704" t="s">
        <v>13173</v>
      </c>
    </row>
    <row r="19889" spans="1:8" ht="15" x14ac:dyDescent="0.2">
      <c r="A19889" s="733">
        <v>45472</v>
      </c>
      <c r="B19889" s="40" t="s">
        <v>11874</v>
      </c>
      <c r="C19889" s="62" t="s">
        <v>10981</v>
      </c>
      <c r="D19889" s="107" t="s">
        <v>13846</v>
      </c>
      <c r="E19889" s="57">
        <v>3000000</v>
      </c>
      <c r="F19889" s="57"/>
      <c r="G19889" s="125">
        <f t="shared" si="317"/>
        <v>-3000000</v>
      </c>
      <c r="H19889" s="704" t="s">
        <v>13173</v>
      </c>
    </row>
    <row r="19890" spans="1:8" ht="15" x14ac:dyDescent="0.2">
      <c r="A19890" s="733">
        <v>45472</v>
      </c>
      <c r="B19890" s="40" t="s">
        <v>3945</v>
      </c>
      <c r="C19890" s="62" t="s">
        <v>391</v>
      </c>
      <c r="D19890" s="107" t="s">
        <v>13379</v>
      </c>
      <c r="E19890" s="57">
        <v>50000</v>
      </c>
      <c r="F19890" s="57"/>
      <c r="G19890" s="125">
        <f t="shared" si="317"/>
        <v>-50000</v>
      </c>
      <c r="H19890" s="704" t="s">
        <v>13173</v>
      </c>
    </row>
    <row r="19891" spans="1:8" ht="15" x14ac:dyDescent="0.2">
      <c r="A19891" s="733">
        <v>45472</v>
      </c>
      <c r="B19891" s="40" t="s">
        <v>3945</v>
      </c>
      <c r="C19891" s="62" t="s">
        <v>12834</v>
      </c>
      <c r="D19891" s="107" t="s">
        <v>13378</v>
      </c>
      <c r="E19891" s="57">
        <v>40000</v>
      </c>
      <c r="F19891" s="57"/>
      <c r="G19891" s="125">
        <f t="shared" si="317"/>
        <v>-40000</v>
      </c>
      <c r="H19891" s="704" t="s">
        <v>13173</v>
      </c>
    </row>
    <row r="19892" spans="1:8" ht="15" x14ac:dyDescent="0.2">
      <c r="A19892" s="733">
        <v>45472</v>
      </c>
      <c r="B19892" s="40" t="s">
        <v>13256</v>
      </c>
      <c r="C19892" s="62" t="s">
        <v>10981</v>
      </c>
      <c r="D19892" s="107" t="s">
        <v>13377</v>
      </c>
      <c r="E19892" s="57">
        <v>10000</v>
      </c>
      <c r="F19892" s="57"/>
      <c r="G19892" s="125">
        <f t="shared" si="317"/>
        <v>-10000</v>
      </c>
      <c r="H19892" s="704" t="s">
        <v>13173</v>
      </c>
    </row>
    <row r="19893" spans="1:8" ht="15" x14ac:dyDescent="0.2">
      <c r="A19893" s="732">
        <v>45449</v>
      </c>
      <c r="B19893" s="173" t="s">
        <v>11717</v>
      </c>
      <c r="C19893" s="173" t="s">
        <v>12928</v>
      </c>
      <c r="D19893" s="227" t="s">
        <v>13537</v>
      </c>
      <c r="E19893" s="235">
        <v>400000</v>
      </c>
      <c r="F19893" s="235"/>
      <c r="G19893" s="235">
        <f t="shared" si="317"/>
        <v>-400000</v>
      </c>
      <c r="H19893" s="708" t="s">
        <v>13173</v>
      </c>
    </row>
    <row r="19894" spans="1:8" ht="15" x14ac:dyDescent="0.2">
      <c r="A19894" s="732">
        <v>45449</v>
      </c>
      <c r="B19894" s="173" t="s">
        <v>11717</v>
      </c>
      <c r="C19894" s="173" t="s">
        <v>12928</v>
      </c>
      <c r="D19894" s="227" t="s">
        <v>13538</v>
      </c>
      <c r="E19894" s="235">
        <v>400000</v>
      </c>
      <c r="F19894" s="235"/>
      <c r="G19894" s="235">
        <f t="shared" si="317"/>
        <v>-400000</v>
      </c>
      <c r="H19894" s="708" t="s">
        <v>13173</v>
      </c>
    </row>
    <row r="19895" spans="1:8" ht="24" x14ac:dyDescent="0.2">
      <c r="A19895" s="732">
        <v>45450</v>
      </c>
      <c r="B19895" s="173" t="s">
        <v>13113</v>
      </c>
      <c r="C19895" s="173" t="s">
        <v>13226</v>
      </c>
      <c r="D19895" s="227" t="s">
        <v>13227</v>
      </c>
      <c r="E19895" s="235">
        <v>1458946</v>
      </c>
      <c r="F19895" s="235"/>
      <c r="G19895" s="235">
        <f t="shared" si="317"/>
        <v>-1458946</v>
      </c>
      <c r="H19895" s="708" t="s">
        <v>13173</v>
      </c>
    </row>
    <row r="19896" spans="1:8" ht="15" x14ac:dyDescent="0.2">
      <c r="A19896" s="732">
        <v>45451</v>
      </c>
      <c r="B19896" s="173" t="s">
        <v>12607</v>
      </c>
      <c r="C19896" s="173" t="s">
        <v>10981</v>
      </c>
      <c r="D19896" s="227" t="s">
        <v>13220</v>
      </c>
      <c r="E19896" s="235">
        <v>105000</v>
      </c>
      <c r="F19896" s="235"/>
      <c r="G19896" s="235">
        <f t="shared" si="317"/>
        <v>-105000</v>
      </c>
      <c r="H19896" s="708" t="s">
        <v>13173</v>
      </c>
    </row>
    <row r="19897" spans="1:8" ht="36" x14ac:dyDescent="0.2">
      <c r="A19897" s="732">
        <v>45451</v>
      </c>
      <c r="B19897" s="173" t="s">
        <v>12400</v>
      </c>
      <c r="C19897" s="173" t="s">
        <v>4724</v>
      </c>
      <c r="D19897" s="227" t="s">
        <v>13207</v>
      </c>
      <c r="E19897" s="235">
        <v>1056979</v>
      </c>
      <c r="F19897" s="235"/>
      <c r="G19897" s="235">
        <f t="shared" si="317"/>
        <v>-1056979</v>
      </c>
      <c r="H19897" s="708" t="s">
        <v>13173</v>
      </c>
    </row>
    <row r="19898" spans="1:8" ht="27.75" customHeight="1" x14ac:dyDescent="0.2">
      <c r="A19898" s="732">
        <v>45453</v>
      </c>
      <c r="B19898" s="173" t="s">
        <v>13228</v>
      </c>
      <c r="C19898" s="173" t="s">
        <v>430</v>
      </c>
      <c r="D19898" s="227" t="s">
        <v>13229</v>
      </c>
      <c r="E19898" s="235">
        <v>1056979</v>
      </c>
      <c r="F19898" s="235"/>
      <c r="G19898" s="235">
        <f t="shared" si="317"/>
        <v>-1056979</v>
      </c>
      <c r="H19898" s="708" t="s">
        <v>13173</v>
      </c>
    </row>
    <row r="19899" spans="1:8" ht="27.75" customHeight="1" x14ac:dyDescent="0.2">
      <c r="A19899" s="732">
        <v>45453</v>
      </c>
      <c r="B19899" s="173" t="s">
        <v>12400</v>
      </c>
      <c r="C19899" s="173" t="s">
        <v>8089</v>
      </c>
      <c r="D19899" s="227" t="s">
        <v>13209</v>
      </c>
      <c r="E19899" s="235">
        <v>1056979</v>
      </c>
      <c r="F19899" s="235"/>
      <c r="G19899" s="235">
        <f t="shared" si="317"/>
        <v>-1056979</v>
      </c>
      <c r="H19899" s="708" t="s">
        <v>13173</v>
      </c>
    </row>
    <row r="19900" spans="1:8" ht="27.75" customHeight="1" x14ac:dyDescent="0.2">
      <c r="A19900" s="732">
        <v>45453</v>
      </c>
      <c r="B19900" s="173" t="s">
        <v>12400</v>
      </c>
      <c r="C19900" s="173" t="s">
        <v>8089</v>
      </c>
      <c r="D19900" s="227" t="s">
        <v>13209</v>
      </c>
      <c r="E19900" s="235">
        <v>1056979</v>
      </c>
      <c r="F19900" s="235"/>
      <c r="G19900" s="235">
        <f t="shared" si="317"/>
        <v>-1056979</v>
      </c>
      <c r="H19900" s="708" t="s">
        <v>13173</v>
      </c>
    </row>
    <row r="19901" spans="1:8" ht="21" customHeight="1" x14ac:dyDescent="0.2">
      <c r="A19901" s="732">
        <v>45453</v>
      </c>
      <c r="B19901" s="173" t="s">
        <v>12400</v>
      </c>
      <c r="C19901" s="173" t="s">
        <v>8089</v>
      </c>
      <c r="D19901" s="227" t="s">
        <v>13230</v>
      </c>
      <c r="E19901" s="235">
        <v>700000</v>
      </c>
      <c r="F19901" s="235"/>
      <c r="G19901" s="235">
        <f t="shared" si="317"/>
        <v>-700000</v>
      </c>
      <c r="H19901" s="708" t="s">
        <v>13173</v>
      </c>
    </row>
    <row r="19902" spans="1:8" ht="21" customHeight="1" x14ac:dyDescent="0.2">
      <c r="A19902" s="732">
        <v>45453</v>
      </c>
      <c r="B19902" s="173" t="s">
        <v>12400</v>
      </c>
      <c r="C19902" s="173" t="s">
        <v>8089</v>
      </c>
      <c r="D19902" s="227" t="s">
        <v>13230</v>
      </c>
      <c r="E19902" s="235">
        <v>770000</v>
      </c>
      <c r="F19902" s="235"/>
      <c r="G19902" s="235">
        <f t="shared" si="317"/>
        <v>-770000</v>
      </c>
      <c r="H19902" s="708" t="s">
        <v>13173</v>
      </c>
    </row>
    <row r="19903" spans="1:8" ht="21" customHeight="1" x14ac:dyDescent="0.2">
      <c r="A19903" s="732">
        <v>45453</v>
      </c>
      <c r="B19903" s="173" t="s">
        <v>12400</v>
      </c>
      <c r="C19903" s="173" t="s">
        <v>8089</v>
      </c>
      <c r="D19903" s="227" t="s">
        <v>13230</v>
      </c>
      <c r="E19903" s="235">
        <v>525000</v>
      </c>
      <c r="F19903" s="235"/>
      <c r="G19903" s="235">
        <f t="shared" si="317"/>
        <v>-525000</v>
      </c>
      <c r="H19903" s="708" t="s">
        <v>13173</v>
      </c>
    </row>
    <row r="19904" spans="1:8" ht="21" customHeight="1" x14ac:dyDescent="0.2">
      <c r="A19904" s="732">
        <v>45463</v>
      </c>
      <c r="B19904" s="173" t="s">
        <v>13113</v>
      </c>
      <c r="C19904" s="173" t="s">
        <v>4321</v>
      </c>
      <c r="D19904" s="227" t="s">
        <v>13299</v>
      </c>
      <c r="E19904" s="235">
        <v>178564</v>
      </c>
      <c r="F19904" s="235"/>
      <c r="G19904" s="235">
        <f t="shared" si="317"/>
        <v>-178564</v>
      </c>
      <c r="H19904" s="708" t="s">
        <v>13173</v>
      </c>
    </row>
    <row r="19905" spans="1:8" ht="21" customHeight="1" x14ac:dyDescent="0.2">
      <c r="A19905" s="732">
        <v>45469</v>
      </c>
      <c r="B19905" s="173" t="s">
        <v>13113</v>
      </c>
      <c r="C19905" s="173" t="s">
        <v>2709</v>
      </c>
      <c r="D19905" s="227" t="s">
        <v>13365</v>
      </c>
      <c r="E19905" s="235">
        <v>177832</v>
      </c>
      <c r="F19905" s="235"/>
      <c r="G19905" s="235">
        <f t="shared" si="317"/>
        <v>-177832</v>
      </c>
      <c r="H19905" s="708" t="s">
        <v>13173</v>
      </c>
    </row>
    <row r="19906" spans="1:8" ht="21" customHeight="1" x14ac:dyDescent="0.2">
      <c r="A19906" s="732">
        <v>45469</v>
      </c>
      <c r="B19906" s="173" t="s">
        <v>13113</v>
      </c>
      <c r="C19906" s="173" t="s">
        <v>4321</v>
      </c>
      <c r="D19906" s="227" t="s">
        <v>13366</v>
      </c>
      <c r="E19906" s="235">
        <v>385878</v>
      </c>
      <c r="F19906" s="235"/>
      <c r="G19906" s="235">
        <f t="shared" si="317"/>
        <v>-385878</v>
      </c>
      <c r="H19906" s="708" t="s">
        <v>13173</v>
      </c>
    </row>
    <row r="19907" spans="1:8" ht="21" customHeight="1" x14ac:dyDescent="0.2">
      <c r="A19907" s="732">
        <v>45471</v>
      </c>
      <c r="B19907" s="173" t="s">
        <v>13113</v>
      </c>
      <c r="C19907" s="173" t="s">
        <v>4321</v>
      </c>
      <c r="D19907" s="227" t="s">
        <v>13457</v>
      </c>
      <c r="E19907" s="235">
        <v>1910384</v>
      </c>
      <c r="F19907" s="235"/>
      <c r="G19907" s="235">
        <f t="shared" si="317"/>
        <v>-1910384</v>
      </c>
      <c r="H19907" s="708" t="s">
        <v>13173</v>
      </c>
    </row>
    <row r="19908" spans="1:8" ht="15" x14ac:dyDescent="0.2">
      <c r="A19908" s="729">
        <v>45444</v>
      </c>
      <c r="B19908" s="93" t="s">
        <v>11717</v>
      </c>
      <c r="C19908" s="93" t="s">
        <v>558</v>
      </c>
      <c r="D19908" s="800" t="s">
        <v>13174</v>
      </c>
      <c r="E19908" s="175"/>
      <c r="F19908" s="175">
        <v>3456382</v>
      </c>
      <c r="G19908" s="175">
        <f t="shared" ref="G19908:G19975" si="318">F19908-E19908</f>
        <v>3456382</v>
      </c>
      <c r="H19908" s="701" t="s">
        <v>13173</v>
      </c>
    </row>
    <row r="19909" spans="1:8" ht="15" x14ac:dyDescent="0.2">
      <c r="A19909" s="729">
        <v>45449</v>
      </c>
      <c r="B19909" s="93" t="s">
        <v>11077</v>
      </c>
      <c r="C19909" s="93" t="s">
        <v>558</v>
      </c>
      <c r="D19909" s="800" t="s">
        <v>13230</v>
      </c>
      <c r="E19909" s="175"/>
      <c r="F19909" s="175">
        <v>700000</v>
      </c>
      <c r="G19909" s="175">
        <f t="shared" si="318"/>
        <v>700000</v>
      </c>
      <c r="H19909" s="701" t="s">
        <v>13173</v>
      </c>
    </row>
    <row r="19910" spans="1:8" ht="15" x14ac:dyDescent="0.2">
      <c r="A19910" s="729">
        <v>45449</v>
      </c>
      <c r="B19910" s="93" t="s">
        <v>11077</v>
      </c>
      <c r="C19910" s="93" t="s">
        <v>558</v>
      </c>
      <c r="D19910" s="800" t="s">
        <v>13230</v>
      </c>
      <c r="E19910" s="175"/>
      <c r="F19910" s="175">
        <v>770000</v>
      </c>
      <c r="G19910" s="175">
        <f t="shared" si="318"/>
        <v>770000</v>
      </c>
      <c r="H19910" s="701" t="s">
        <v>13173</v>
      </c>
    </row>
    <row r="19911" spans="1:8" ht="15" x14ac:dyDescent="0.2">
      <c r="A19911" s="729">
        <v>45449</v>
      </c>
      <c r="B19911" s="93" t="s">
        <v>11077</v>
      </c>
      <c r="C19911" s="93" t="s">
        <v>558</v>
      </c>
      <c r="D19911" s="800" t="s">
        <v>13230</v>
      </c>
      <c r="E19911" s="175"/>
      <c r="F19911" s="175">
        <v>525000</v>
      </c>
      <c r="G19911" s="175">
        <f t="shared" si="318"/>
        <v>525000</v>
      </c>
      <c r="H19911" s="701" t="s">
        <v>13173</v>
      </c>
    </row>
    <row r="19912" spans="1:8" ht="27" customHeight="1" x14ac:dyDescent="0.2">
      <c r="A19912" s="729">
        <v>45449</v>
      </c>
      <c r="B19912" s="93" t="s">
        <v>12684</v>
      </c>
      <c r="C19912" s="93" t="s">
        <v>558</v>
      </c>
      <c r="D19912" s="800" t="s">
        <v>13207</v>
      </c>
      <c r="E19912" s="175"/>
      <c r="F19912" s="175">
        <v>1056979</v>
      </c>
      <c r="G19912" s="175">
        <f t="shared" si="318"/>
        <v>1056979</v>
      </c>
      <c r="H19912" s="701" t="s">
        <v>13173</v>
      </c>
    </row>
    <row r="19913" spans="1:8" ht="36" x14ac:dyDescent="0.2">
      <c r="A19913" s="729">
        <v>45449</v>
      </c>
      <c r="B19913" s="93" t="s">
        <v>12684</v>
      </c>
      <c r="C19913" s="93" t="s">
        <v>558</v>
      </c>
      <c r="D19913" s="800" t="s">
        <v>13208</v>
      </c>
      <c r="E19913" s="175"/>
      <c r="F19913" s="175">
        <v>1056979</v>
      </c>
      <c r="G19913" s="175">
        <f t="shared" si="318"/>
        <v>1056979</v>
      </c>
      <c r="H19913" s="701" t="s">
        <v>13173</v>
      </c>
    </row>
    <row r="19914" spans="1:8" ht="27.75" customHeight="1" x14ac:dyDescent="0.2">
      <c r="A19914" s="729">
        <v>45449</v>
      </c>
      <c r="B19914" s="93" t="s">
        <v>12684</v>
      </c>
      <c r="C19914" s="93" t="s">
        <v>558</v>
      </c>
      <c r="D19914" s="800" t="s">
        <v>13209</v>
      </c>
      <c r="E19914" s="175"/>
      <c r="F19914" s="175">
        <v>1056979</v>
      </c>
      <c r="G19914" s="175">
        <f t="shared" si="318"/>
        <v>1056979</v>
      </c>
      <c r="H19914" s="701" t="s">
        <v>13173</v>
      </c>
    </row>
    <row r="19915" spans="1:8" ht="36" x14ac:dyDescent="0.2">
      <c r="A19915" s="729">
        <v>45449</v>
      </c>
      <c r="B19915" s="93" t="s">
        <v>12684</v>
      </c>
      <c r="C19915" s="93" t="s">
        <v>558</v>
      </c>
      <c r="D19915" s="800" t="s">
        <v>13209</v>
      </c>
      <c r="E19915" s="175"/>
      <c r="F19915" s="175">
        <v>1056979</v>
      </c>
      <c r="G19915" s="175">
        <f t="shared" si="318"/>
        <v>1056979</v>
      </c>
      <c r="H19915" s="701" t="s">
        <v>13173</v>
      </c>
    </row>
    <row r="19916" spans="1:8" ht="31.5" customHeight="1" x14ac:dyDescent="0.2">
      <c r="A19916" s="729">
        <v>45450</v>
      </c>
      <c r="B19916" s="93" t="s">
        <v>10899</v>
      </c>
      <c r="C19916" s="93" t="s">
        <v>558</v>
      </c>
      <c r="D19916" s="800" t="s">
        <v>13205</v>
      </c>
      <c r="E19916" s="175"/>
      <c r="F19916" s="175">
        <v>1458946</v>
      </c>
      <c r="G19916" s="175">
        <f t="shared" si="318"/>
        <v>1458946</v>
      </c>
      <c r="H19916" s="701" t="s">
        <v>13173</v>
      </c>
    </row>
    <row r="19917" spans="1:8" ht="15" x14ac:dyDescent="0.2">
      <c r="A19917" s="729">
        <v>45450</v>
      </c>
      <c r="B19917" s="93" t="s">
        <v>12607</v>
      </c>
      <c r="C19917" s="93" t="s">
        <v>558</v>
      </c>
      <c r="D19917" s="800" t="s">
        <v>13206</v>
      </c>
      <c r="E19917" s="175"/>
      <c r="F19917" s="175">
        <v>10666429</v>
      </c>
      <c r="G19917" s="175">
        <f t="shared" si="318"/>
        <v>10666429</v>
      </c>
      <c r="H19917" s="701" t="s">
        <v>13173</v>
      </c>
    </row>
    <row r="19918" spans="1:8" ht="15" x14ac:dyDescent="0.2">
      <c r="A19918" s="729">
        <v>45453</v>
      </c>
      <c r="B19918" s="93" t="s">
        <v>10899</v>
      </c>
      <c r="C19918" s="633" t="s">
        <v>558</v>
      </c>
      <c r="D19918" s="894" t="s">
        <v>13327</v>
      </c>
      <c r="E19918" s="635"/>
      <c r="F19918" s="635">
        <v>986074</v>
      </c>
      <c r="G19918" s="175">
        <f t="shared" si="318"/>
        <v>986074</v>
      </c>
      <c r="H19918" s="701" t="s">
        <v>13173</v>
      </c>
    </row>
    <row r="19919" spans="1:8" ht="15" x14ac:dyDescent="0.2">
      <c r="A19919" s="729">
        <v>45453</v>
      </c>
      <c r="B19919" s="93" t="s">
        <v>9353</v>
      </c>
      <c r="C19919" s="633" t="s">
        <v>558</v>
      </c>
      <c r="D19919" s="894" t="s">
        <v>13327</v>
      </c>
      <c r="E19919" s="635"/>
      <c r="F19919" s="635">
        <v>13926</v>
      </c>
      <c r="G19919" s="175">
        <f t="shared" si="318"/>
        <v>13926</v>
      </c>
      <c r="H19919" s="701" t="s">
        <v>13173</v>
      </c>
    </row>
    <row r="19920" spans="1:8" ht="15" x14ac:dyDescent="0.2">
      <c r="A19920" s="729">
        <v>45464</v>
      </c>
      <c r="B19920" s="93" t="s">
        <v>3945</v>
      </c>
      <c r="C19920" s="93" t="s">
        <v>558</v>
      </c>
      <c r="D19920" s="890" t="s">
        <v>13312</v>
      </c>
      <c r="E19920" s="175"/>
      <c r="F19920" s="175">
        <v>359992</v>
      </c>
      <c r="G19920" s="175">
        <f t="shared" si="318"/>
        <v>359992</v>
      </c>
      <c r="H19920" s="701" t="s">
        <v>13173</v>
      </c>
    </row>
    <row r="19921" spans="1:8" ht="15" x14ac:dyDescent="0.2">
      <c r="A19921" s="729">
        <v>45467</v>
      </c>
      <c r="B19921" s="93" t="s">
        <v>10773</v>
      </c>
      <c r="C19921" s="93" t="s">
        <v>558</v>
      </c>
      <c r="D19921" s="890" t="s">
        <v>12838</v>
      </c>
      <c r="E19921" s="175"/>
      <c r="F19921" s="175">
        <v>250000</v>
      </c>
      <c r="G19921" s="175">
        <f t="shared" si="318"/>
        <v>250000</v>
      </c>
      <c r="H19921" s="701" t="s">
        <v>13173</v>
      </c>
    </row>
    <row r="19922" spans="1:8" ht="15" x14ac:dyDescent="0.2">
      <c r="A19922" s="729">
        <v>45468</v>
      </c>
      <c r="B19922" s="93" t="s">
        <v>9353</v>
      </c>
      <c r="C19922" s="93" t="s">
        <v>558</v>
      </c>
      <c r="D19922" s="890" t="s">
        <v>13326</v>
      </c>
      <c r="E19922" s="175"/>
      <c r="F19922" s="175">
        <v>2000000</v>
      </c>
      <c r="G19922" s="175">
        <f t="shared" si="318"/>
        <v>2000000</v>
      </c>
      <c r="H19922" s="701" t="s">
        <v>13173</v>
      </c>
    </row>
    <row r="19923" spans="1:8" s="681" customFormat="1" ht="24" customHeight="1" x14ac:dyDescent="0.25">
      <c r="A19923" s="729">
        <v>45469</v>
      </c>
      <c r="B19923" s="93" t="s">
        <v>13113</v>
      </c>
      <c r="C19923" s="93" t="s">
        <v>558</v>
      </c>
      <c r="D19923" s="800" t="s">
        <v>13343</v>
      </c>
      <c r="E19923" s="175"/>
      <c r="F19923" s="175">
        <v>6619389</v>
      </c>
      <c r="G19923" s="175">
        <f t="shared" si="318"/>
        <v>6619389</v>
      </c>
      <c r="H19923" s="701" t="s">
        <v>13173</v>
      </c>
    </row>
    <row r="19924" spans="1:8" s="681" customFormat="1" ht="15" customHeight="1" x14ac:dyDescent="0.25">
      <c r="A19924" s="729">
        <v>45469</v>
      </c>
      <c r="B19924" s="93" t="s">
        <v>13113</v>
      </c>
      <c r="C19924" s="1054" t="s">
        <v>558</v>
      </c>
      <c r="D19924" s="896" t="s">
        <v>12017</v>
      </c>
      <c r="E19924" s="642">
        <v>66000</v>
      </c>
      <c r="F19924" s="175"/>
      <c r="G19924" s="175">
        <f t="shared" si="318"/>
        <v>-66000</v>
      </c>
      <c r="H19924" s="701" t="s">
        <v>13173</v>
      </c>
    </row>
    <row r="19925" spans="1:8" ht="15" x14ac:dyDescent="0.2">
      <c r="A19925" s="729">
        <v>45470</v>
      </c>
      <c r="B19925" s="93" t="s">
        <v>11614</v>
      </c>
      <c r="C19925" s="93" t="s">
        <v>558</v>
      </c>
      <c r="D19925" s="800" t="s">
        <v>13344</v>
      </c>
      <c r="E19925" s="175"/>
      <c r="F19925" s="175">
        <v>1402277</v>
      </c>
      <c r="G19925" s="175">
        <f t="shared" si="318"/>
        <v>1402277</v>
      </c>
      <c r="H19925" s="701" t="s">
        <v>13173</v>
      </c>
    </row>
    <row r="19926" spans="1:8" ht="24" x14ac:dyDescent="0.2">
      <c r="A19926" s="729">
        <v>45470</v>
      </c>
      <c r="B19926" s="93" t="s">
        <v>11717</v>
      </c>
      <c r="C19926" s="93" t="s">
        <v>558</v>
      </c>
      <c r="D19926" s="896" t="s">
        <v>13771</v>
      </c>
      <c r="E19926" s="642">
        <v>24978</v>
      </c>
      <c r="F19926" s="175"/>
      <c r="G19926" s="175">
        <f t="shared" si="318"/>
        <v>-24978</v>
      </c>
      <c r="H19926" s="701" t="s">
        <v>12802</v>
      </c>
    </row>
    <row r="19927" spans="1:8" ht="15" x14ac:dyDescent="0.2">
      <c r="A19927" s="729">
        <v>45470</v>
      </c>
      <c r="B19927" s="93" t="s">
        <v>11498</v>
      </c>
      <c r="C19927" s="93" t="s">
        <v>558</v>
      </c>
      <c r="D19927" s="800" t="s">
        <v>13345</v>
      </c>
      <c r="E19927" s="175"/>
      <c r="F19927" s="175">
        <v>1904728.8212000001</v>
      </c>
      <c r="G19927" s="175">
        <f t="shared" si="318"/>
        <v>1904728.8212000001</v>
      </c>
      <c r="H19927" s="701" t="s">
        <v>13173</v>
      </c>
    </row>
    <row r="19928" spans="1:8" ht="15" x14ac:dyDescent="0.2">
      <c r="A19928" s="729">
        <v>45470</v>
      </c>
      <c r="B19928" s="93" t="s">
        <v>13297</v>
      </c>
      <c r="C19928" s="93" t="s">
        <v>558</v>
      </c>
      <c r="D19928" s="800" t="s">
        <v>13346</v>
      </c>
      <c r="E19928" s="175"/>
      <c r="F19928" s="175">
        <v>1421846</v>
      </c>
      <c r="G19928" s="175">
        <f t="shared" si="318"/>
        <v>1421846</v>
      </c>
      <c r="H19928" s="701" t="s">
        <v>13173</v>
      </c>
    </row>
    <row r="19929" spans="1:8" ht="15" x14ac:dyDescent="0.2">
      <c r="A19929" s="729">
        <v>45470</v>
      </c>
      <c r="B19929" s="93" t="s">
        <v>13297</v>
      </c>
      <c r="C19929" s="1054" t="s">
        <v>558</v>
      </c>
      <c r="D19929" s="896" t="s">
        <v>12017</v>
      </c>
      <c r="E19929" s="642">
        <v>14000</v>
      </c>
      <c r="F19929" s="175"/>
      <c r="G19929" s="175">
        <f t="shared" si="318"/>
        <v>-14000</v>
      </c>
      <c r="H19929" s="701" t="s">
        <v>13173</v>
      </c>
    </row>
    <row r="19930" spans="1:8" ht="15" x14ac:dyDescent="0.2">
      <c r="A19930" s="729">
        <v>45470</v>
      </c>
      <c r="B19930" s="93" t="s">
        <v>37</v>
      </c>
      <c r="C19930" s="93" t="s">
        <v>558</v>
      </c>
      <c r="D19930" s="890" t="s">
        <v>13347</v>
      </c>
      <c r="E19930" s="175"/>
      <c r="F19930" s="175">
        <v>246087</v>
      </c>
      <c r="G19930" s="175">
        <f t="shared" si="318"/>
        <v>246087</v>
      </c>
      <c r="H19930" s="701" t="s">
        <v>13173</v>
      </c>
    </row>
    <row r="19931" spans="1:8" ht="15" x14ac:dyDescent="0.2">
      <c r="A19931" s="729">
        <v>45470</v>
      </c>
      <c r="B19931" s="93" t="s">
        <v>11874</v>
      </c>
      <c r="C19931" s="93" t="s">
        <v>558</v>
      </c>
      <c r="D19931" s="890" t="s">
        <v>13349</v>
      </c>
      <c r="E19931" s="175"/>
      <c r="F19931" s="175">
        <v>10400000</v>
      </c>
      <c r="G19931" s="175">
        <f t="shared" si="318"/>
        <v>10400000</v>
      </c>
      <c r="H19931" s="701" t="s">
        <v>13173</v>
      </c>
    </row>
    <row r="19932" spans="1:8" ht="15" x14ac:dyDescent="0.2">
      <c r="A19932" s="729">
        <v>45470</v>
      </c>
      <c r="B19932" s="93" t="s">
        <v>11874</v>
      </c>
      <c r="C19932" s="1054" t="s">
        <v>558</v>
      </c>
      <c r="D19932" s="896" t="s">
        <v>12017</v>
      </c>
      <c r="E19932" s="642">
        <v>104000</v>
      </c>
      <c r="F19932" s="175"/>
      <c r="G19932" s="175">
        <f t="shared" si="318"/>
        <v>-104000</v>
      </c>
      <c r="H19932" s="701" t="s">
        <v>13173</v>
      </c>
    </row>
    <row r="19933" spans="1:8" ht="15" x14ac:dyDescent="0.2">
      <c r="A19933" s="733">
        <v>45474</v>
      </c>
      <c r="B19933" s="1070" t="s">
        <v>103</v>
      </c>
      <c r="C19933" s="1048" t="s">
        <v>793</v>
      </c>
      <c r="D19933" s="1071" t="s">
        <v>13380</v>
      </c>
      <c r="E19933" s="1072">
        <v>6000</v>
      </c>
      <c r="F19933" s="57"/>
      <c r="G19933" s="125">
        <f t="shared" si="318"/>
        <v>-6000</v>
      </c>
      <c r="H19933" s="704" t="s">
        <v>10654</v>
      </c>
    </row>
    <row r="19934" spans="1:8" ht="15" x14ac:dyDescent="0.2">
      <c r="A19934" s="733">
        <v>45474</v>
      </c>
      <c r="B19934" s="1070" t="s">
        <v>12607</v>
      </c>
      <c r="C19934" s="1048" t="s">
        <v>793</v>
      </c>
      <c r="D19934" s="1071" t="s">
        <v>12803</v>
      </c>
      <c r="E19934" s="1072">
        <v>50000</v>
      </c>
      <c r="F19934" s="57"/>
      <c r="G19934" s="125">
        <f t="shared" si="318"/>
        <v>-50000</v>
      </c>
      <c r="H19934" s="704" t="s">
        <v>10654</v>
      </c>
    </row>
    <row r="19935" spans="1:8" ht="15" x14ac:dyDescent="0.2">
      <c r="A19935" s="733">
        <v>45474</v>
      </c>
      <c r="B19935" s="1070" t="s">
        <v>10176</v>
      </c>
      <c r="C19935" s="1048" t="s">
        <v>793</v>
      </c>
      <c r="D19935" s="1071" t="s">
        <v>8428</v>
      </c>
      <c r="E19935" s="1072">
        <v>5000</v>
      </c>
      <c r="F19935" s="57"/>
      <c r="G19935" s="125">
        <f t="shared" si="318"/>
        <v>-5000</v>
      </c>
      <c r="H19935" s="704" t="s">
        <v>10654</v>
      </c>
    </row>
    <row r="19936" spans="1:8" ht="15" x14ac:dyDescent="0.2">
      <c r="A19936" s="733">
        <v>45474</v>
      </c>
      <c r="B19936" s="1070" t="s">
        <v>13113</v>
      </c>
      <c r="C19936" s="1048" t="s">
        <v>793</v>
      </c>
      <c r="D19936" s="1071" t="s">
        <v>12194</v>
      </c>
      <c r="E19936" s="1072">
        <v>50000</v>
      </c>
      <c r="F19936" s="57"/>
      <c r="G19936" s="125">
        <f t="shared" si="318"/>
        <v>-50000</v>
      </c>
      <c r="H19936" s="704" t="s">
        <v>10654</v>
      </c>
    </row>
    <row r="19937" spans="1:8" ht="15" x14ac:dyDescent="0.2">
      <c r="A19937" s="733">
        <v>45474</v>
      </c>
      <c r="B19937" s="1070" t="s">
        <v>103</v>
      </c>
      <c r="C19937" s="1048" t="s">
        <v>793</v>
      </c>
      <c r="D19937" s="1071" t="s">
        <v>12804</v>
      </c>
      <c r="E19937" s="1072">
        <v>105000</v>
      </c>
      <c r="F19937" s="57"/>
      <c r="G19937" s="125">
        <f t="shared" si="318"/>
        <v>-105000</v>
      </c>
      <c r="H19937" s="704" t="s">
        <v>10654</v>
      </c>
    </row>
    <row r="19938" spans="1:8" ht="15" x14ac:dyDescent="0.2">
      <c r="A19938" s="733">
        <v>45474</v>
      </c>
      <c r="B19938" s="1070" t="s">
        <v>12400</v>
      </c>
      <c r="C19938" s="1048" t="s">
        <v>793</v>
      </c>
      <c r="D19938" s="1071" t="s">
        <v>10746</v>
      </c>
      <c r="E19938" s="1072">
        <v>88625</v>
      </c>
      <c r="F19938" s="57"/>
      <c r="G19938" s="125">
        <f t="shared" si="318"/>
        <v>-88625</v>
      </c>
      <c r="H19938" s="704" t="s">
        <v>10654</v>
      </c>
    </row>
    <row r="19939" spans="1:8" ht="15" x14ac:dyDescent="0.2">
      <c r="A19939" s="733">
        <v>45474</v>
      </c>
      <c r="B19939" s="1070" t="s">
        <v>103</v>
      </c>
      <c r="C19939" s="1048" t="s">
        <v>793</v>
      </c>
      <c r="D19939" s="1071" t="s">
        <v>13390</v>
      </c>
      <c r="E19939" s="1072">
        <v>20000</v>
      </c>
      <c r="F19939" s="57"/>
      <c r="G19939" s="125">
        <f t="shared" si="318"/>
        <v>-20000</v>
      </c>
      <c r="H19939" s="704" t="s">
        <v>10654</v>
      </c>
    </row>
    <row r="19940" spans="1:8" ht="15" x14ac:dyDescent="0.2">
      <c r="A19940" s="733">
        <v>45474</v>
      </c>
      <c r="B19940" s="1070" t="s">
        <v>103</v>
      </c>
      <c r="C19940" s="1048" t="s">
        <v>793</v>
      </c>
      <c r="D19940" s="1071" t="s">
        <v>13402</v>
      </c>
      <c r="E19940" s="1072">
        <v>153500</v>
      </c>
      <c r="F19940" s="57"/>
      <c r="G19940" s="125">
        <f t="shared" si="318"/>
        <v>-153500</v>
      </c>
      <c r="H19940" s="704" t="s">
        <v>10654</v>
      </c>
    </row>
    <row r="19941" spans="1:8" ht="15" x14ac:dyDescent="0.2">
      <c r="A19941" s="733">
        <v>45475</v>
      </c>
      <c r="B19941" s="1070" t="s">
        <v>37</v>
      </c>
      <c r="C19941" s="1048" t="s">
        <v>793</v>
      </c>
      <c r="D19941" s="1071" t="s">
        <v>11823</v>
      </c>
      <c r="E19941" s="1072">
        <v>181737.5</v>
      </c>
      <c r="F19941" s="57"/>
      <c r="G19941" s="125">
        <f t="shared" si="318"/>
        <v>-181737.5</v>
      </c>
      <c r="H19941" s="704" t="s">
        <v>10654</v>
      </c>
    </row>
    <row r="19942" spans="1:8" ht="15" x14ac:dyDescent="0.2">
      <c r="A19942" s="733">
        <v>45475</v>
      </c>
      <c r="B19942" s="1070" t="s">
        <v>12400</v>
      </c>
      <c r="C19942" s="1048" t="s">
        <v>793</v>
      </c>
      <c r="D19942" s="1071" t="s">
        <v>13391</v>
      </c>
      <c r="E19942" s="1072">
        <v>204043</v>
      </c>
      <c r="F19942" s="57"/>
      <c r="G19942" s="125">
        <f t="shared" si="318"/>
        <v>-204043</v>
      </c>
      <c r="H19942" s="704" t="s">
        <v>10654</v>
      </c>
    </row>
    <row r="19943" spans="1:8" ht="15" x14ac:dyDescent="0.2">
      <c r="A19943" s="733">
        <v>45476</v>
      </c>
      <c r="B19943" s="1070" t="s">
        <v>11717</v>
      </c>
      <c r="C19943" s="1048" t="s">
        <v>793</v>
      </c>
      <c r="D19943" s="1071" t="s">
        <v>12385</v>
      </c>
      <c r="E19943" s="1072">
        <v>877970.83333333314</v>
      </c>
      <c r="F19943" s="57"/>
      <c r="G19943" s="125">
        <f t="shared" si="318"/>
        <v>-877970.83333333314</v>
      </c>
      <c r="H19943" s="704" t="s">
        <v>10654</v>
      </c>
    </row>
    <row r="19944" spans="1:8" ht="15" x14ac:dyDescent="0.2">
      <c r="A19944" s="733">
        <v>45476</v>
      </c>
      <c r="B19944" s="1048" t="s">
        <v>13295</v>
      </c>
      <c r="C19944" s="1048" t="s">
        <v>793</v>
      </c>
      <c r="D19944" s="1071" t="s">
        <v>13403</v>
      </c>
      <c r="E19944" s="1072">
        <v>126000</v>
      </c>
      <c r="F19944" s="57"/>
      <c r="G19944" s="125">
        <f t="shared" si="318"/>
        <v>-126000</v>
      </c>
      <c r="H19944" s="704" t="s">
        <v>10654</v>
      </c>
    </row>
    <row r="19945" spans="1:8" ht="15" x14ac:dyDescent="0.2">
      <c r="A19945" s="733">
        <v>45476</v>
      </c>
      <c r="B19945" s="1070" t="s">
        <v>12607</v>
      </c>
      <c r="C19945" s="1048" t="s">
        <v>793</v>
      </c>
      <c r="D19945" s="1071" t="s">
        <v>10744</v>
      </c>
      <c r="E19945" s="1072">
        <v>53333</v>
      </c>
      <c r="F19945" s="57"/>
      <c r="G19945" s="125">
        <f t="shared" si="318"/>
        <v>-53333</v>
      </c>
      <c r="H19945" s="704" t="s">
        <v>10654</v>
      </c>
    </row>
    <row r="19946" spans="1:8" ht="15" x14ac:dyDescent="0.2">
      <c r="A19946" s="733">
        <v>45476</v>
      </c>
      <c r="B19946" s="1070" t="s">
        <v>11077</v>
      </c>
      <c r="C19946" s="1048" t="s">
        <v>793</v>
      </c>
      <c r="D19946" s="1071" t="s">
        <v>11825</v>
      </c>
      <c r="E19946" s="1072">
        <v>61500</v>
      </c>
      <c r="F19946" s="57"/>
      <c r="G19946" s="125">
        <f t="shared" si="318"/>
        <v>-61500</v>
      </c>
      <c r="H19946" s="704" t="s">
        <v>10654</v>
      </c>
    </row>
    <row r="19947" spans="1:8" ht="15" x14ac:dyDescent="0.2">
      <c r="A19947" s="733">
        <v>45476</v>
      </c>
      <c r="B19947" s="1070" t="s">
        <v>12607</v>
      </c>
      <c r="C19947" s="1048" t="s">
        <v>793</v>
      </c>
      <c r="D19947" s="1071" t="s">
        <v>13404</v>
      </c>
      <c r="E19947" s="1072">
        <v>84790</v>
      </c>
      <c r="F19947" s="57"/>
      <c r="G19947" s="125">
        <f t="shared" si="318"/>
        <v>-84790</v>
      </c>
      <c r="H19947" s="704" t="s">
        <v>10654</v>
      </c>
    </row>
    <row r="19948" spans="1:8" ht="15" x14ac:dyDescent="0.2">
      <c r="A19948" s="733">
        <v>45477</v>
      </c>
      <c r="B19948" s="1070" t="s">
        <v>3945</v>
      </c>
      <c r="C19948" s="1048" t="s">
        <v>793</v>
      </c>
      <c r="D19948" s="1071" t="s">
        <v>12082</v>
      </c>
      <c r="E19948" s="1072">
        <v>148664.58333333334</v>
      </c>
      <c r="F19948" s="57"/>
      <c r="G19948" s="125">
        <f t="shared" si="318"/>
        <v>-148664.58333333334</v>
      </c>
      <c r="H19948" s="704" t="s">
        <v>10654</v>
      </c>
    </row>
    <row r="19949" spans="1:8" ht="15" x14ac:dyDescent="0.2">
      <c r="A19949" s="733">
        <v>45477</v>
      </c>
      <c r="B19949" s="1070" t="s">
        <v>103</v>
      </c>
      <c r="C19949" s="1048" t="s">
        <v>793</v>
      </c>
      <c r="D19949" s="1071" t="s">
        <v>13418</v>
      </c>
      <c r="E19949" s="1072">
        <v>143066.66666666666</v>
      </c>
      <c r="F19949" s="57"/>
      <c r="G19949" s="125">
        <f t="shared" si="318"/>
        <v>-143066.66666666666</v>
      </c>
      <c r="H19949" s="704" t="s">
        <v>10654</v>
      </c>
    </row>
    <row r="19950" spans="1:8" ht="15" x14ac:dyDescent="0.2">
      <c r="A19950" s="733">
        <v>45478</v>
      </c>
      <c r="B19950" s="1070" t="s">
        <v>3944</v>
      </c>
      <c r="C19950" s="1048" t="s">
        <v>793</v>
      </c>
      <c r="D19950" s="1071" t="s">
        <v>12389</v>
      </c>
      <c r="E19950" s="1072">
        <v>165810</v>
      </c>
      <c r="F19950" s="57"/>
      <c r="G19950" s="125">
        <f t="shared" si="318"/>
        <v>-165810</v>
      </c>
      <c r="H19950" s="704" t="s">
        <v>10654</v>
      </c>
    </row>
    <row r="19951" spans="1:8" ht="15" x14ac:dyDescent="0.2">
      <c r="A19951" s="733">
        <v>45478</v>
      </c>
      <c r="B19951" s="1070" t="s">
        <v>12607</v>
      </c>
      <c r="C19951" s="1048" t="s">
        <v>793</v>
      </c>
      <c r="D19951" s="1071" t="s">
        <v>13425</v>
      </c>
      <c r="E19951" s="1072">
        <v>219375</v>
      </c>
      <c r="F19951" s="57"/>
      <c r="G19951" s="125">
        <f t="shared" si="318"/>
        <v>-219375</v>
      </c>
      <c r="H19951" s="704" t="s">
        <v>10654</v>
      </c>
    </row>
    <row r="19952" spans="1:8" ht="15" x14ac:dyDescent="0.2">
      <c r="A19952" s="733">
        <v>45478</v>
      </c>
      <c r="B19952" s="1070" t="s">
        <v>11077</v>
      </c>
      <c r="C19952" s="1048" t="s">
        <v>793</v>
      </c>
      <c r="D19952" s="1071" t="s">
        <v>13429</v>
      </c>
      <c r="E19952" s="1072">
        <v>20225</v>
      </c>
      <c r="F19952" s="57"/>
      <c r="G19952" s="125">
        <f t="shared" si="318"/>
        <v>-20225</v>
      </c>
      <c r="H19952" s="704" t="s">
        <v>10654</v>
      </c>
    </row>
    <row r="19953" spans="1:8" ht="15" x14ac:dyDescent="0.2">
      <c r="A19953" s="733">
        <v>45478</v>
      </c>
      <c r="B19953" s="1070" t="s">
        <v>11077</v>
      </c>
      <c r="C19953" s="1048" t="s">
        <v>793</v>
      </c>
      <c r="D19953" s="1071" t="s">
        <v>13430</v>
      </c>
      <c r="E19953" s="1072">
        <v>17200</v>
      </c>
      <c r="F19953" s="57"/>
      <c r="G19953" s="125">
        <f t="shared" si="318"/>
        <v>-17200</v>
      </c>
      <c r="H19953" s="704" t="s">
        <v>10654</v>
      </c>
    </row>
    <row r="19954" spans="1:8" ht="15" x14ac:dyDescent="0.2">
      <c r="A19954" s="733">
        <v>45478</v>
      </c>
      <c r="B19954" s="1070" t="s">
        <v>3945</v>
      </c>
      <c r="C19954" s="1048" t="s">
        <v>793</v>
      </c>
      <c r="D19954" s="1071" t="s">
        <v>8427</v>
      </c>
      <c r="E19954" s="1072">
        <v>28000</v>
      </c>
      <c r="F19954" s="57"/>
      <c r="G19954" s="125">
        <f t="shared" si="318"/>
        <v>-28000</v>
      </c>
      <c r="H19954" s="704" t="s">
        <v>10654</v>
      </c>
    </row>
    <row r="19955" spans="1:8" ht="15" x14ac:dyDescent="0.2">
      <c r="A19955" s="733">
        <v>45480</v>
      </c>
      <c r="B19955" s="1070" t="s">
        <v>10899</v>
      </c>
      <c r="C19955" s="1048" t="s">
        <v>793</v>
      </c>
      <c r="D19955" s="1071" t="s">
        <v>11576</v>
      </c>
      <c r="E19955" s="1072">
        <v>52300</v>
      </c>
      <c r="F19955" s="57"/>
      <c r="G19955" s="125">
        <f t="shared" si="318"/>
        <v>-52300</v>
      </c>
      <c r="H19955" s="704" t="s">
        <v>10654</v>
      </c>
    </row>
    <row r="19956" spans="1:8" ht="15" x14ac:dyDescent="0.2">
      <c r="A19956" s="733">
        <v>45483</v>
      </c>
      <c r="B19956" s="1070" t="s">
        <v>12059</v>
      </c>
      <c r="C19956" s="1048" t="s">
        <v>793</v>
      </c>
      <c r="D19956" s="1071" t="s">
        <v>13465</v>
      </c>
      <c r="E19956" s="1072">
        <v>55000</v>
      </c>
      <c r="F19956" s="57"/>
      <c r="G19956" s="125">
        <f t="shared" si="318"/>
        <v>-55000</v>
      </c>
      <c r="H19956" s="704" t="s">
        <v>10654</v>
      </c>
    </row>
    <row r="19957" spans="1:8" ht="15" x14ac:dyDescent="0.2">
      <c r="A19957" s="733">
        <v>45485</v>
      </c>
      <c r="B19957" s="1070" t="s">
        <v>11717</v>
      </c>
      <c r="C19957" s="1048" t="s">
        <v>793</v>
      </c>
      <c r="D19957" s="1071" t="s">
        <v>13486</v>
      </c>
      <c r="E19957" s="1072">
        <v>15000</v>
      </c>
      <c r="F19957" s="57"/>
      <c r="G19957" s="125">
        <f>F19957-E19957</f>
        <v>-15000</v>
      </c>
      <c r="H19957" s="704" t="s">
        <v>10654</v>
      </c>
    </row>
    <row r="19958" spans="1:8" ht="15" x14ac:dyDescent="0.2">
      <c r="A19958" s="733">
        <v>45474</v>
      </c>
      <c r="B19958" s="40" t="s">
        <v>103</v>
      </c>
      <c r="C19958" s="62" t="s">
        <v>103</v>
      </c>
      <c r="D19958" s="107" t="s">
        <v>10208</v>
      </c>
      <c r="E19958" s="57">
        <v>5000</v>
      </c>
      <c r="F19958" s="57"/>
      <c r="G19958" s="125">
        <f t="shared" si="318"/>
        <v>-5000</v>
      </c>
      <c r="H19958" s="704" t="s">
        <v>10654</v>
      </c>
    </row>
    <row r="19959" spans="1:8" ht="15" x14ac:dyDescent="0.2">
      <c r="A19959" s="733">
        <v>45474</v>
      </c>
      <c r="B19959" s="40" t="s">
        <v>10176</v>
      </c>
      <c r="C19959" s="62" t="s">
        <v>10981</v>
      </c>
      <c r="D19959" s="107" t="s">
        <v>13381</v>
      </c>
      <c r="E19959" s="57">
        <v>7600</v>
      </c>
      <c r="F19959" s="57"/>
      <c r="G19959" s="125">
        <f t="shared" si="318"/>
        <v>-7600</v>
      </c>
      <c r="H19959" s="704" t="s">
        <v>10654</v>
      </c>
    </row>
    <row r="19960" spans="1:8" ht="15" x14ac:dyDescent="0.2">
      <c r="A19960" s="733">
        <v>45474</v>
      </c>
      <c r="B19960" s="62" t="s">
        <v>13295</v>
      </c>
      <c r="C19960" s="62" t="s">
        <v>10981</v>
      </c>
      <c r="D19960" s="107" t="s">
        <v>13382</v>
      </c>
      <c r="E19960" s="57">
        <v>1900</v>
      </c>
      <c r="F19960" s="57"/>
      <c r="G19960" s="125">
        <f t="shared" si="318"/>
        <v>-1900</v>
      </c>
      <c r="H19960" s="704" t="s">
        <v>10654</v>
      </c>
    </row>
    <row r="19961" spans="1:8" ht="15" x14ac:dyDescent="0.2">
      <c r="A19961" s="733">
        <v>45474</v>
      </c>
      <c r="B19961" s="40" t="s">
        <v>13228</v>
      </c>
      <c r="C19961" s="62" t="s">
        <v>13260</v>
      </c>
      <c r="D19961" s="107" t="s">
        <v>13383</v>
      </c>
      <c r="E19961" s="57">
        <v>443500</v>
      </c>
      <c r="F19961" s="57"/>
      <c r="G19961" s="125">
        <f t="shared" si="318"/>
        <v>-443500</v>
      </c>
      <c r="H19961" s="704" t="s">
        <v>10654</v>
      </c>
    </row>
    <row r="19962" spans="1:8" ht="15" x14ac:dyDescent="0.2">
      <c r="A19962" s="733">
        <v>45474</v>
      </c>
      <c r="B19962" s="40" t="s">
        <v>13384</v>
      </c>
      <c r="C19962" s="62" t="s">
        <v>13385</v>
      </c>
      <c r="D19962" s="107" t="s">
        <v>13386</v>
      </c>
      <c r="E19962" s="57">
        <v>400000</v>
      </c>
      <c r="F19962" s="57"/>
      <c r="G19962" s="125">
        <f t="shared" si="318"/>
        <v>-400000</v>
      </c>
      <c r="H19962" s="704" t="s">
        <v>10654</v>
      </c>
    </row>
    <row r="19963" spans="1:8" ht="15" x14ac:dyDescent="0.2">
      <c r="A19963" s="733">
        <v>45474</v>
      </c>
      <c r="B19963" s="40" t="s">
        <v>12684</v>
      </c>
      <c r="C19963" s="62" t="s">
        <v>11727</v>
      </c>
      <c r="D19963" s="107" t="s">
        <v>13407</v>
      </c>
      <c r="E19963" s="57">
        <v>450000</v>
      </c>
      <c r="F19963" s="57"/>
      <c r="G19963" s="125">
        <f t="shared" si="318"/>
        <v>-450000</v>
      </c>
      <c r="H19963" s="704" t="s">
        <v>10654</v>
      </c>
    </row>
    <row r="19964" spans="1:8" ht="15" x14ac:dyDescent="0.2">
      <c r="A19964" s="733">
        <v>45474</v>
      </c>
      <c r="B19964" s="40" t="s">
        <v>13180</v>
      </c>
      <c r="C19964" s="62" t="s">
        <v>10981</v>
      </c>
      <c r="D19964" s="107" t="s">
        <v>13387</v>
      </c>
      <c r="E19964" s="57">
        <v>100000</v>
      </c>
      <c r="F19964" s="57"/>
      <c r="G19964" s="125">
        <f t="shared" si="318"/>
        <v>-100000</v>
      </c>
      <c r="H19964" s="704" t="s">
        <v>10654</v>
      </c>
    </row>
    <row r="19965" spans="1:8" ht="15" x14ac:dyDescent="0.2">
      <c r="A19965" s="733">
        <v>45474</v>
      </c>
      <c r="B19965" s="40" t="s">
        <v>12400</v>
      </c>
      <c r="C19965" s="62" t="s">
        <v>10981</v>
      </c>
      <c r="D19965" s="107" t="s">
        <v>12510</v>
      </c>
      <c r="E19965" s="57">
        <v>960</v>
      </c>
      <c r="F19965" s="57"/>
      <c r="G19965" s="125">
        <f t="shared" si="318"/>
        <v>-960</v>
      </c>
      <c r="H19965" s="704" t="s">
        <v>10654</v>
      </c>
    </row>
    <row r="19966" spans="1:8" ht="15" x14ac:dyDescent="0.2">
      <c r="A19966" s="733">
        <v>45474</v>
      </c>
      <c r="B19966" s="40" t="s">
        <v>13113</v>
      </c>
      <c r="C19966" s="62" t="s">
        <v>10981</v>
      </c>
      <c r="D19966" s="107" t="s">
        <v>13389</v>
      </c>
      <c r="E19966" s="57">
        <v>800</v>
      </c>
      <c r="F19966" s="57"/>
      <c r="G19966" s="125">
        <f t="shared" si="318"/>
        <v>-800</v>
      </c>
      <c r="H19966" s="704" t="s">
        <v>10654</v>
      </c>
    </row>
    <row r="19967" spans="1:8" ht="15" x14ac:dyDescent="0.2">
      <c r="A19967" s="733">
        <v>45474</v>
      </c>
      <c r="B19967" s="40" t="s">
        <v>13318</v>
      </c>
      <c r="C19967" s="62" t="s">
        <v>10981</v>
      </c>
      <c r="D19967" s="107" t="s">
        <v>13520</v>
      </c>
      <c r="E19967" s="57">
        <v>50000</v>
      </c>
      <c r="F19967" s="57"/>
      <c r="G19967" s="125">
        <f t="shared" si="318"/>
        <v>-50000</v>
      </c>
      <c r="H19967" s="704" t="s">
        <v>10654</v>
      </c>
    </row>
    <row r="19968" spans="1:8" ht="15" x14ac:dyDescent="0.2">
      <c r="A19968" s="733">
        <v>45475</v>
      </c>
      <c r="B19968" s="40" t="s">
        <v>11717</v>
      </c>
      <c r="C19968" s="62" t="s">
        <v>5740</v>
      </c>
      <c r="D19968" s="107" t="s">
        <v>13392</v>
      </c>
      <c r="E19968" s="57">
        <v>300</v>
      </c>
      <c r="F19968" s="57"/>
      <c r="G19968" s="125">
        <f t="shared" si="318"/>
        <v>-300</v>
      </c>
      <c r="H19968" s="704" t="s">
        <v>10654</v>
      </c>
    </row>
    <row r="19969" spans="1:8" ht="15" x14ac:dyDescent="0.2">
      <c r="A19969" s="733">
        <v>45475</v>
      </c>
      <c r="B19969" s="40" t="s">
        <v>37</v>
      </c>
      <c r="C19969" s="62" t="s">
        <v>391</v>
      </c>
      <c r="D19969" s="107" t="s">
        <v>13393</v>
      </c>
      <c r="E19969" s="57">
        <v>700</v>
      </c>
      <c r="F19969" s="57"/>
      <c r="G19969" s="125">
        <f t="shared" si="318"/>
        <v>-700</v>
      </c>
      <c r="H19969" s="704" t="s">
        <v>10654</v>
      </c>
    </row>
    <row r="19970" spans="1:8" ht="15" x14ac:dyDescent="0.2">
      <c r="A19970" s="733">
        <v>45475</v>
      </c>
      <c r="B19970" s="40" t="s">
        <v>37</v>
      </c>
      <c r="C19970" s="62" t="s">
        <v>391</v>
      </c>
      <c r="D19970" s="107" t="s">
        <v>5754</v>
      </c>
      <c r="E19970" s="57">
        <v>3000</v>
      </c>
      <c r="F19970" s="57"/>
      <c r="G19970" s="125">
        <f t="shared" si="318"/>
        <v>-3000</v>
      </c>
      <c r="H19970" s="704" t="s">
        <v>10654</v>
      </c>
    </row>
    <row r="19971" spans="1:8" ht="15" x14ac:dyDescent="0.2">
      <c r="A19971" s="733">
        <v>45475</v>
      </c>
      <c r="B19971" s="40" t="s">
        <v>13113</v>
      </c>
      <c r="C19971" s="62" t="s">
        <v>10981</v>
      </c>
      <c r="D19971" s="107" t="s">
        <v>13394</v>
      </c>
      <c r="E19971" s="57">
        <v>3500</v>
      </c>
      <c r="F19971" s="57"/>
      <c r="G19971" s="125">
        <f t="shared" si="318"/>
        <v>-3500</v>
      </c>
      <c r="H19971" s="704" t="s">
        <v>10654</v>
      </c>
    </row>
    <row r="19972" spans="1:8" ht="15" x14ac:dyDescent="0.2">
      <c r="A19972" s="733">
        <v>45475</v>
      </c>
      <c r="B19972" s="40" t="s">
        <v>6503</v>
      </c>
      <c r="C19972" s="62" t="s">
        <v>5740</v>
      </c>
      <c r="D19972" s="107" t="s">
        <v>369</v>
      </c>
      <c r="E19972" s="57">
        <v>1000</v>
      </c>
      <c r="F19972" s="57"/>
      <c r="G19972" s="125">
        <f t="shared" si="318"/>
        <v>-1000</v>
      </c>
      <c r="H19972" s="704" t="s">
        <v>10654</v>
      </c>
    </row>
    <row r="19973" spans="1:8" ht="15" x14ac:dyDescent="0.2">
      <c r="A19973" s="733">
        <v>45475</v>
      </c>
      <c r="B19973" s="40" t="s">
        <v>103</v>
      </c>
      <c r="C19973" s="62" t="s">
        <v>103</v>
      </c>
      <c r="D19973" s="107" t="s">
        <v>10208</v>
      </c>
      <c r="E19973" s="57">
        <v>5000</v>
      </c>
      <c r="F19973" s="57"/>
      <c r="G19973" s="125">
        <f t="shared" si="318"/>
        <v>-5000</v>
      </c>
      <c r="H19973" s="704" t="s">
        <v>10654</v>
      </c>
    </row>
    <row r="19974" spans="1:8" ht="15" x14ac:dyDescent="0.2">
      <c r="A19974" s="733">
        <v>45475</v>
      </c>
      <c r="B19974" s="40" t="s">
        <v>103</v>
      </c>
      <c r="C19974" s="62" t="s">
        <v>2671</v>
      </c>
      <c r="D19974" s="107" t="s">
        <v>13395</v>
      </c>
      <c r="E19974" s="57">
        <v>1000</v>
      </c>
      <c r="F19974" s="57"/>
      <c r="G19974" s="125">
        <f t="shared" si="318"/>
        <v>-1000</v>
      </c>
      <c r="H19974" s="704" t="s">
        <v>10654</v>
      </c>
    </row>
    <row r="19975" spans="1:8" ht="15" x14ac:dyDescent="0.2">
      <c r="A19975" s="733">
        <v>45475</v>
      </c>
      <c r="B19975" s="40" t="s">
        <v>103</v>
      </c>
      <c r="C19975" s="62" t="s">
        <v>2671</v>
      </c>
      <c r="D19975" s="107" t="s">
        <v>13396</v>
      </c>
      <c r="E19975" s="57">
        <v>1500</v>
      </c>
      <c r="F19975" s="57"/>
      <c r="G19975" s="125">
        <f t="shared" si="318"/>
        <v>-1500</v>
      </c>
      <c r="H19975" s="704" t="s">
        <v>10654</v>
      </c>
    </row>
    <row r="19976" spans="1:8" ht="15" x14ac:dyDescent="0.2">
      <c r="A19976" s="733">
        <v>45475</v>
      </c>
      <c r="B19976" s="40" t="s">
        <v>25</v>
      </c>
      <c r="C19976" s="62" t="s">
        <v>8148</v>
      </c>
      <c r="D19976" s="107" t="s">
        <v>8616</v>
      </c>
      <c r="E19976" s="57">
        <v>920</v>
      </c>
      <c r="F19976" s="57"/>
      <c r="G19976" s="125">
        <f t="shared" ref="G19976:G20039" si="319">F19976-E19976</f>
        <v>-920</v>
      </c>
      <c r="H19976" s="704" t="s">
        <v>10654</v>
      </c>
    </row>
    <row r="19977" spans="1:8" ht="15" x14ac:dyDescent="0.2">
      <c r="A19977" s="733">
        <v>45475</v>
      </c>
      <c r="B19977" s="40" t="s">
        <v>103</v>
      </c>
      <c r="C19977" s="62" t="s">
        <v>8148</v>
      </c>
      <c r="D19977" s="107" t="s">
        <v>8616</v>
      </c>
      <c r="E19977" s="57">
        <v>1250</v>
      </c>
      <c r="F19977" s="57"/>
      <c r="G19977" s="125">
        <f t="shared" si="319"/>
        <v>-1250</v>
      </c>
      <c r="H19977" s="704" t="s">
        <v>10654</v>
      </c>
    </row>
    <row r="19978" spans="1:8" ht="15" x14ac:dyDescent="0.2">
      <c r="A19978" s="733">
        <v>45475</v>
      </c>
      <c r="B19978" s="40" t="s">
        <v>13113</v>
      </c>
      <c r="C19978" s="62" t="s">
        <v>5740</v>
      </c>
      <c r="D19978" s="107" t="s">
        <v>369</v>
      </c>
      <c r="E19978" s="57">
        <v>5000</v>
      </c>
      <c r="F19978" s="57"/>
      <c r="G19978" s="125">
        <f t="shared" si="319"/>
        <v>-5000</v>
      </c>
      <c r="H19978" s="704" t="s">
        <v>10654</v>
      </c>
    </row>
    <row r="19979" spans="1:8" ht="15" x14ac:dyDescent="0.2">
      <c r="A19979" s="733">
        <v>45475</v>
      </c>
      <c r="B19979" s="40" t="s">
        <v>12607</v>
      </c>
      <c r="C19979" s="62" t="s">
        <v>3103</v>
      </c>
      <c r="D19979" s="107" t="s">
        <v>13397</v>
      </c>
      <c r="E19979" s="57">
        <v>10000</v>
      </c>
      <c r="F19979" s="57"/>
      <c r="G19979" s="125">
        <f t="shared" si="319"/>
        <v>-10000</v>
      </c>
      <c r="H19979" s="704" t="s">
        <v>10654</v>
      </c>
    </row>
    <row r="19980" spans="1:8" ht="15" x14ac:dyDescent="0.2">
      <c r="A19980" s="733">
        <v>45475</v>
      </c>
      <c r="B19980" s="40" t="s">
        <v>13228</v>
      </c>
      <c r="C19980" s="62" t="s">
        <v>13260</v>
      </c>
      <c r="D19980" s="107" t="s">
        <v>13398</v>
      </c>
      <c r="E19980" s="57">
        <v>500000</v>
      </c>
      <c r="F19980" s="57"/>
      <c r="G19980" s="125">
        <f t="shared" si="319"/>
        <v>-500000</v>
      </c>
      <c r="H19980" s="704" t="s">
        <v>10654</v>
      </c>
    </row>
    <row r="19981" spans="1:8" ht="15" x14ac:dyDescent="0.2">
      <c r="A19981" s="733">
        <v>45475</v>
      </c>
      <c r="B19981" s="40" t="s">
        <v>10899</v>
      </c>
      <c r="C19981" s="62" t="s">
        <v>13274</v>
      </c>
      <c r="D19981" s="107" t="s">
        <v>13399</v>
      </c>
      <c r="E19981" s="57">
        <v>350000</v>
      </c>
      <c r="F19981" s="57"/>
      <c r="G19981" s="125">
        <f t="shared" si="319"/>
        <v>-350000</v>
      </c>
      <c r="H19981" s="704" t="s">
        <v>10654</v>
      </c>
    </row>
    <row r="19982" spans="1:8" ht="15" customHeight="1" x14ac:dyDescent="0.2">
      <c r="A19982" s="733">
        <v>45475</v>
      </c>
      <c r="B19982" s="40" t="s">
        <v>13318</v>
      </c>
      <c r="C19982" s="62" t="s">
        <v>13175</v>
      </c>
      <c r="D19982" s="107" t="s">
        <v>13400</v>
      </c>
      <c r="E19982" s="57">
        <v>25000</v>
      </c>
      <c r="F19982" s="57"/>
      <c r="G19982" s="125">
        <f t="shared" si="319"/>
        <v>-25000</v>
      </c>
      <c r="H19982" s="704" t="s">
        <v>10654</v>
      </c>
    </row>
    <row r="19983" spans="1:8" ht="15" x14ac:dyDescent="0.2">
      <c r="A19983" s="733">
        <v>45475</v>
      </c>
      <c r="B19983" s="40" t="s">
        <v>12607</v>
      </c>
      <c r="C19983" s="62" t="s">
        <v>11386</v>
      </c>
      <c r="D19983" s="107" t="s">
        <v>13409</v>
      </c>
      <c r="E19983" s="57">
        <v>300000</v>
      </c>
      <c r="F19983" s="57"/>
      <c r="G19983" s="125">
        <f t="shared" si="319"/>
        <v>-300000</v>
      </c>
      <c r="H19983" s="704" t="s">
        <v>10654</v>
      </c>
    </row>
    <row r="19984" spans="1:8" ht="15" x14ac:dyDescent="0.2">
      <c r="A19984" s="733">
        <v>45475</v>
      </c>
      <c r="B19984" s="40" t="s">
        <v>12607</v>
      </c>
      <c r="C19984" s="62" t="s">
        <v>10981</v>
      </c>
      <c r="D19984" s="107" t="s">
        <v>13408</v>
      </c>
      <c r="E19984" s="57">
        <v>150000</v>
      </c>
      <c r="F19984" s="57"/>
      <c r="G19984" s="125">
        <f t="shared" si="319"/>
        <v>-150000</v>
      </c>
      <c r="H19984" s="704" t="s">
        <v>10654</v>
      </c>
    </row>
    <row r="19985" spans="1:8" ht="15" x14ac:dyDescent="0.2">
      <c r="A19985" s="733">
        <v>45475</v>
      </c>
      <c r="B19985" s="40" t="s">
        <v>12607</v>
      </c>
      <c r="C19985" s="62" t="s">
        <v>10981</v>
      </c>
      <c r="D19985" s="107" t="s">
        <v>13416</v>
      </c>
      <c r="E19985" s="57">
        <v>4500</v>
      </c>
      <c r="F19985" s="57"/>
      <c r="G19985" s="125">
        <f t="shared" si="319"/>
        <v>-4500</v>
      </c>
      <c r="H19985" s="704" t="s">
        <v>10654</v>
      </c>
    </row>
    <row r="19986" spans="1:8" ht="15" x14ac:dyDescent="0.2">
      <c r="A19986" s="733">
        <v>45476</v>
      </c>
      <c r="B19986" s="40" t="s">
        <v>13318</v>
      </c>
      <c r="C19986" s="62" t="s">
        <v>6422</v>
      </c>
      <c r="D19986" s="107" t="s">
        <v>13401</v>
      </c>
      <c r="E19986" s="57">
        <v>150000</v>
      </c>
      <c r="F19986" s="57"/>
      <c r="G19986" s="125">
        <f t="shared" si="319"/>
        <v>-150000</v>
      </c>
      <c r="H19986" s="704" t="s">
        <v>10654</v>
      </c>
    </row>
    <row r="19987" spans="1:8" ht="15" x14ac:dyDescent="0.2">
      <c r="A19987" s="733">
        <v>45476</v>
      </c>
      <c r="B19987" s="40" t="s">
        <v>103</v>
      </c>
      <c r="C19987" s="62" t="s">
        <v>13419</v>
      </c>
      <c r="D19987" s="107" t="s">
        <v>13460</v>
      </c>
      <c r="E19987" s="57">
        <v>98000</v>
      </c>
      <c r="F19987" s="57"/>
      <c r="G19987" s="125">
        <f t="shared" si="319"/>
        <v>-98000</v>
      </c>
      <c r="H19987" s="704" t="s">
        <v>10654</v>
      </c>
    </row>
    <row r="19988" spans="1:8" ht="15" x14ac:dyDescent="0.2">
      <c r="A19988" s="733">
        <v>45476</v>
      </c>
      <c r="B19988" s="40" t="s">
        <v>13180</v>
      </c>
      <c r="C19988" s="62" t="s">
        <v>10233</v>
      </c>
      <c r="D19988" s="107" t="s">
        <v>13420</v>
      </c>
      <c r="E19988" s="57">
        <v>105000</v>
      </c>
      <c r="F19988" s="57"/>
      <c r="G19988" s="125">
        <f t="shared" si="319"/>
        <v>-105000</v>
      </c>
      <c r="H19988" s="704" t="s">
        <v>10654</v>
      </c>
    </row>
    <row r="19989" spans="1:8" ht="15" x14ac:dyDescent="0.2">
      <c r="A19989" s="733">
        <v>45476</v>
      </c>
      <c r="B19989" s="40" t="s">
        <v>11077</v>
      </c>
      <c r="C19989" s="62" t="s">
        <v>391</v>
      </c>
      <c r="D19989" s="107" t="s">
        <v>13405</v>
      </c>
      <c r="E19989" s="57">
        <v>1500</v>
      </c>
      <c r="F19989" s="57"/>
      <c r="G19989" s="125">
        <f t="shared" si="319"/>
        <v>-1500</v>
      </c>
      <c r="H19989" s="704" t="s">
        <v>10654</v>
      </c>
    </row>
    <row r="19990" spans="1:8" ht="15" x14ac:dyDescent="0.2">
      <c r="A19990" s="733">
        <v>45476</v>
      </c>
      <c r="B19990" s="40" t="s">
        <v>103</v>
      </c>
      <c r="C19990" s="62" t="s">
        <v>103</v>
      </c>
      <c r="D19990" s="107" t="s">
        <v>10208</v>
      </c>
      <c r="E19990" s="57">
        <v>5000</v>
      </c>
      <c r="F19990" s="57"/>
      <c r="G19990" s="125">
        <f t="shared" si="319"/>
        <v>-5000</v>
      </c>
      <c r="H19990" s="704" t="s">
        <v>10654</v>
      </c>
    </row>
    <row r="19991" spans="1:8" ht="15" x14ac:dyDescent="0.2">
      <c r="A19991" s="733">
        <v>45476</v>
      </c>
      <c r="B19991" s="40" t="s">
        <v>103</v>
      </c>
      <c r="C19991" s="62" t="s">
        <v>391</v>
      </c>
      <c r="D19991" s="107" t="s">
        <v>13406</v>
      </c>
      <c r="E19991" s="57">
        <v>1900</v>
      </c>
      <c r="F19991" s="57"/>
      <c r="G19991" s="125">
        <f t="shared" si="319"/>
        <v>-1900</v>
      </c>
      <c r="H19991" s="704" t="s">
        <v>10654</v>
      </c>
    </row>
    <row r="19992" spans="1:8" ht="15" customHeight="1" x14ac:dyDescent="0.2">
      <c r="A19992" s="733">
        <v>45477</v>
      </c>
      <c r="B19992" s="40" t="s">
        <v>3945</v>
      </c>
      <c r="C19992" s="62" t="s">
        <v>391</v>
      </c>
      <c r="D19992" s="107" t="s">
        <v>13417</v>
      </c>
      <c r="E19992" s="57">
        <v>10000</v>
      </c>
      <c r="F19992" s="57"/>
      <c r="G19992" s="125">
        <f t="shared" si="319"/>
        <v>-10000</v>
      </c>
      <c r="H19992" s="704" t="s">
        <v>10654</v>
      </c>
    </row>
    <row r="19993" spans="1:8" ht="15" customHeight="1" x14ac:dyDescent="0.2">
      <c r="A19993" s="733">
        <v>45477</v>
      </c>
      <c r="B19993" s="40" t="s">
        <v>13180</v>
      </c>
      <c r="C19993" s="62" t="s">
        <v>10233</v>
      </c>
      <c r="D19993" s="107" t="s">
        <v>13421</v>
      </c>
      <c r="E19993" s="57">
        <v>500000</v>
      </c>
      <c r="F19993" s="57"/>
      <c r="G19993" s="125">
        <f t="shared" si="319"/>
        <v>-500000</v>
      </c>
      <c r="H19993" s="704" t="s">
        <v>10654</v>
      </c>
    </row>
    <row r="19994" spans="1:8" ht="15" x14ac:dyDescent="0.2">
      <c r="A19994" s="733">
        <v>45477</v>
      </c>
      <c r="B19994" s="40" t="s">
        <v>13180</v>
      </c>
      <c r="C19994" s="62" t="s">
        <v>13422</v>
      </c>
      <c r="D19994" s="107" t="s">
        <v>13423</v>
      </c>
      <c r="E19994" s="57">
        <v>200000</v>
      </c>
      <c r="F19994" s="57"/>
      <c r="G19994" s="125">
        <f t="shared" si="319"/>
        <v>-200000</v>
      </c>
      <c r="H19994" s="704" t="s">
        <v>10654</v>
      </c>
    </row>
    <row r="19995" spans="1:8" ht="15" x14ac:dyDescent="0.2">
      <c r="A19995" s="733">
        <v>45477</v>
      </c>
      <c r="B19995" s="40" t="s">
        <v>11874</v>
      </c>
      <c r="C19995" s="62" t="s">
        <v>391</v>
      </c>
      <c r="D19995" s="107" t="s">
        <v>13799</v>
      </c>
      <c r="E19995" s="57">
        <v>500000</v>
      </c>
      <c r="F19995" s="57"/>
      <c r="G19995" s="125">
        <f t="shared" si="319"/>
        <v>-500000</v>
      </c>
      <c r="H19995" s="704" t="s">
        <v>10654</v>
      </c>
    </row>
    <row r="19996" spans="1:8" ht="15" x14ac:dyDescent="0.2">
      <c r="A19996" s="733">
        <v>45477</v>
      </c>
      <c r="B19996" s="40" t="s">
        <v>13180</v>
      </c>
      <c r="C19996" s="62" t="s">
        <v>13422</v>
      </c>
      <c r="D19996" s="107" t="s">
        <v>13433</v>
      </c>
      <c r="E19996" s="57">
        <v>500000</v>
      </c>
      <c r="F19996" s="57"/>
      <c r="G19996" s="125">
        <f t="shared" si="319"/>
        <v>-500000</v>
      </c>
      <c r="H19996" s="704" t="s">
        <v>10654</v>
      </c>
    </row>
    <row r="19997" spans="1:8" ht="15" customHeight="1" x14ac:dyDescent="0.2">
      <c r="A19997" s="733">
        <v>45477</v>
      </c>
      <c r="B19997" s="40" t="s">
        <v>12607</v>
      </c>
      <c r="C19997" s="62" t="s">
        <v>13334</v>
      </c>
      <c r="D19997" s="107" t="s">
        <v>13424</v>
      </c>
      <c r="E19997" s="57">
        <v>75750</v>
      </c>
      <c r="F19997" s="57"/>
      <c r="G19997" s="125">
        <f t="shared" si="319"/>
        <v>-75750</v>
      </c>
      <c r="H19997" s="704" t="s">
        <v>10654</v>
      </c>
    </row>
    <row r="19998" spans="1:8" ht="15" x14ac:dyDescent="0.2">
      <c r="A19998" s="733">
        <v>45477</v>
      </c>
      <c r="B19998" s="40" t="s">
        <v>37</v>
      </c>
      <c r="C19998" s="62" t="s">
        <v>391</v>
      </c>
      <c r="D19998" s="107" t="s">
        <v>12593</v>
      </c>
      <c r="E19998" s="57">
        <v>3550</v>
      </c>
      <c r="F19998" s="57"/>
      <c r="G19998" s="125">
        <f t="shared" si="319"/>
        <v>-3550</v>
      </c>
      <c r="H19998" s="704" t="s">
        <v>10654</v>
      </c>
    </row>
    <row r="19999" spans="1:8" ht="15" x14ac:dyDescent="0.2">
      <c r="A19999" s="733">
        <v>45477</v>
      </c>
      <c r="B19999" s="40" t="s">
        <v>6503</v>
      </c>
      <c r="C19999" s="62" t="s">
        <v>391</v>
      </c>
      <c r="D19999" s="107" t="s">
        <v>13449</v>
      </c>
      <c r="E19999" s="57">
        <v>3000</v>
      </c>
      <c r="F19999" s="57"/>
      <c r="G19999" s="125">
        <f t="shared" si="319"/>
        <v>-3000</v>
      </c>
      <c r="H19999" s="704" t="s">
        <v>10654</v>
      </c>
    </row>
    <row r="20000" spans="1:8" ht="15" x14ac:dyDescent="0.2">
      <c r="A20000" s="733">
        <v>45477</v>
      </c>
      <c r="B20000" s="40" t="s">
        <v>37</v>
      </c>
      <c r="C20000" s="62" t="s">
        <v>391</v>
      </c>
      <c r="D20000" s="107" t="s">
        <v>12589</v>
      </c>
      <c r="E20000" s="57">
        <v>6040</v>
      </c>
      <c r="F20000" s="57"/>
      <c r="G20000" s="125">
        <f t="shared" si="319"/>
        <v>-6040</v>
      </c>
      <c r="H20000" s="704" t="s">
        <v>10654</v>
      </c>
    </row>
    <row r="20001" spans="1:8" ht="15" x14ac:dyDescent="0.2">
      <c r="A20001" s="733">
        <v>45477</v>
      </c>
      <c r="B20001" s="40" t="s">
        <v>11717</v>
      </c>
      <c r="C20001" s="62" t="s">
        <v>391</v>
      </c>
      <c r="D20001" s="107" t="s">
        <v>13450</v>
      </c>
      <c r="E20001" s="57">
        <v>4500</v>
      </c>
      <c r="F20001" s="57"/>
      <c r="G20001" s="125">
        <f t="shared" si="319"/>
        <v>-4500</v>
      </c>
      <c r="H20001" s="704" t="s">
        <v>10654</v>
      </c>
    </row>
    <row r="20002" spans="1:8" ht="15" x14ac:dyDescent="0.2">
      <c r="A20002" s="733">
        <v>45477</v>
      </c>
      <c r="B20002" s="40" t="s">
        <v>37</v>
      </c>
      <c r="C20002" s="62" t="s">
        <v>391</v>
      </c>
      <c r="D20002" s="107" t="s">
        <v>13451</v>
      </c>
      <c r="E20002" s="57">
        <v>6650</v>
      </c>
      <c r="F20002" s="57"/>
      <c r="G20002" s="125">
        <f t="shared" si="319"/>
        <v>-6650</v>
      </c>
      <c r="H20002" s="704" t="s">
        <v>10654</v>
      </c>
    </row>
    <row r="20003" spans="1:8" ht="15" customHeight="1" x14ac:dyDescent="0.2">
      <c r="A20003" s="733">
        <v>45478</v>
      </c>
      <c r="B20003" s="40" t="s">
        <v>13113</v>
      </c>
      <c r="C20003" s="62" t="s">
        <v>5740</v>
      </c>
      <c r="D20003" s="107" t="s">
        <v>1156</v>
      </c>
      <c r="E20003" s="57">
        <v>500</v>
      </c>
      <c r="F20003" s="57"/>
      <c r="G20003" s="125">
        <f t="shared" si="319"/>
        <v>-500</v>
      </c>
      <c r="H20003" s="704" t="s">
        <v>10654</v>
      </c>
    </row>
    <row r="20004" spans="1:8" ht="15" customHeight="1" x14ac:dyDescent="0.2">
      <c r="A20004" s="733">
        <v>45478</v>
      </c>
      <c r="B20004" s="40" t="s">
        <v>103</v>
      </c>
      <c r="C20004" s="62" t="s">
        <v>103</v>
      </c>
      <c r="D20004" s="107" t="s">
        <v>10208</v>
      </c>
      <c r="E20004" s="57">
        <v>5000</v>
      </c>
      <c r="F20004" s="57"/>
      <c r="G20004" s="125">
        <f t="shared" si="319"/>
        <v>-5000</v>
      </c>
      <c r="H20004" s="704" t="s">
        <v>10654</v>
      </c>
    </row>
    <row r="20005" spans="1:8" ht="15" customHeight="1" x14ac:dyDescent="0.2">
      <c r="A20005" s="733">
        <v>45478</v>
      </c>
      <c r="B20005" s="40" t="s">
        <v>12607</v>
      </c>
      <c r="C20005" s="62" t="s">
        <v>371</v>
      </c>
      <c r="D20005" s="107" t="s">
        <v>13426</v>
      </c>
      <c r="E20005" s="57">
        <v>1000</v>
      </c>
      <c r="F20005" s="57"/>
      <c r="G20005" s="125">
        <f t="shared" si="319"/>
        <v>-1000</v>
      </c>
      <c r="H20005" s="704" t="s">
        <v>10654</v>
      </c>
    </row>
    <row r="20006" spans="1:8" ht="15" customHeight="1" x14ac:dyDescent="0.2">
      <c r="A20006" s="733">
        <v>45478</v>
      </c>
      <c r="B20006" s="40" t="s">
        <v>13297</v>
      </c>
      <c r="C20006" s="62" t="s">
        <v>5409</v>
      </c>
      <c r="D20006" s="107" t="s">
        <v>13427</v>
      </c>
      <c r="E20006" s="57">
        <v>5000</v>
      </c>
      <c r="F20006" s="57"/>
      <c r="G20006" s="125">
        <f t="shared" si="319"/>
        <v>-5000</v>
      </c>
      <c r="H20006" s="704" t="s">
        <v>10654</v>
      </c>
    </row>
    <row r="20007" spans="1:8" ht="15" customHeight="1" x14ac:dyDescent="0.2">
      <c r="A20007" s="733">
        <v>45478</v>
      </c>
      <c r="B20007" s="40" t="s">
        <v>11077</v>
      </c>
      <c r="C20007" s="62" t="s">
        <v>11952</v>
      </c>
      <c r="D20007" s="107" t="s">
        <v>13428</v>
      </c>
      <c r="E20007" s="57">
        <v>6000</v>
      </c>
      <c r="F20007" s="57"/>
      <c r="G20007" s="125">
        <f t="shared" si="319"/>
        <v>-6000</v>
      </c>
      <c r="H20007" s="704" t="s">
        <v>10654</v>
      </c>
    </row>
    <row r="20008" spans="1:8" ht="15" customHeight="1" x14ac:dyDescent="0.2">
      <c r="A20008" s="733">
        <v>45478</v>
      </c>
      <c r="B20008" s="40" t="s">
        <v>13113</v>
      </c>
      <c r="C20008" s="62" t="s">
        <v>5740</v>
      </c>
      <c r="D20008" s="107" t="s">
        <v>369</v>
      </c>
      <c r="E20008" s="57">
        <v>3500</v>
      </c>
      <c r="F20008" s="57"/>
      <c r="G20008" s="125">
        <f t="shared" si="319"/>
        <v>-3500</v>
      </c>
      <c r="H20008" s="704" t="s">
        <v>10654</v>
      </c>
    </row>
    <row r="20009" spans="1:8" ht="15" customHeight="1" x14ac:dyDescent="0.2">
      <c r="A20009" s="733">
        <v>45478</v>
      </c>
      <c r="B20009" s="40" t="s">
        <v>103</v>
      </c>
      <c r="C20009" s="62" t="s">
        <v>1494</v>
      </c>
      <c r="D20009" s="107" t="s">
        <v>369</v>
      </c>
      <c r="E20009" s="57">
        <v>3080</v>
      </c>
      <c r="F20009" s="57"/>
      <c r="G20009" s="125">
        <f t="shared" si="319"/>
        <v>-3080</v>
      </c>
      <c r="H20009" s="704" t="s">
        <v>10654</v>
      </c>
    </row>
    <row r="20010" spans="1:8" ht="15" customHeight="1" x14ac:dyDescent="0.2">
      <c r="A20010" s="733">
        <v>45478</v>
      </c>
      <c r="B20010" s="40" t="s">
        <v>6503</v>
      </c>
      <c r="C20010" s="62" t="s">
        <v>13431</v>
      </c>
      <c r="D20010" s="107" t="s">
        <v>13432</v>
      </c>
      <c r="E20010" s="57">
        <v>40000</v>
      </c>
      <c r="F20010" s="57"/>
      <c r="G20010" s="125">
        <f t="shared" si="319"/>
        <v>-40000</v>
      </c>
      <c r="H20010" s="704" t="s">
        <v>10654</v>
      </c>
    </row>
    <row r="20011" spans="1:8" ht="15" customHeight="1" x14ac:dyDescent="0.2">
      <c r="A20011" s="733">
        <v>45478</v>
      </c>
      <c r="B20011" s="40" t="s">
        <v>13256</v>
      </c>
      <c r="C20011" s="62" t="s">
        <v>5740</v>
      </c>
      <c r="D20011" s="107" t="s">
        <v>369</v>
      </c>
      <c r="E20011" s="57">
        <v>500</v>
      </c>
      <c r="F20011" s="57"/>
      <c r="G20011" s="125">
        <f t="shared" si="319"/>
        <v>-500</v>
      </c>
      <c r="H20011" s="704" t="s">
        <v>10654</v>
      </c>
    </row>
    <row r="20012" spans="1:8" ht="15" customHeight="1" x14ac:dyDescent="0.2">
      <c r="A20012" s="733">
        <v>45478</v>
      </c>
      <c r="B20012" s="40" t="s">
        <v>11614</v>
      </c>
      <c r="C20012" s="62" t="s">
        <v>5740</v>
      </c>
      <c r="D20012" s="107" t="s">
        <v>369</v>
      </c>
      <c r="E20012" s="57">
        <v>500</v>
      </c>
      <c r="F20012" s="57"/>
      <c r="G20012" s="125">
        <f t="shared" si="319"/>
        <v>-500</v>
      </c>
      <c r="H20012" s="704" t="s">
        <v>10654</v>
      </c>
    </row>
    <row r="20013" spans="1:8" ht="15" customHeight="1" x14ac:dyDescent="0.2">
      <c r="A20013" s="733">
        <v>45478</v>
      </c>
      <c r="B20013" s="40" t="s">
        <v>13113</v>
      </c>
      <c r="C20013" s="62" t="s">
        <v>5740</v>
      </c>
      <c r="D20013" s="107" t="s">
        <v>369</v>
      </c>
      <c r="E20013" s="57">
        <v>1000</v>
      </c>
      <c r="F20013" s="57"/>
      <c r="G20013" s="125">
        <f t="shared" si="319"/>
        <v>-1000</v>
      </c>
      <c r="H20013" s="704" t="s">
        <v>10654</v>
      </c>
    </row>
    <row r="20014" spans="1:8" ht="15" customHeight="1" x14ac:dyDescent="0.2">
      <c r="A20014" s="733">
        <v>45478</v>
      </c>
      <c r="B20014" s="40" t="s">
        <v>13113</v>
      </c>
      <c r="C20014" s="62" t="s">
        <v>285</v>
      </c>
      <c r="D20014" s="107" t="s">
        <v>8531</v>
      </c>
      <c r="E20014" s="57">
        <v>1000</v>
      </c>
      <c r="F20014" s="57"/>
      <c r="G20014" s="125">
        <f t="shared" si="319"/>
        <v>-1000</v>
      </c>
      <c r="H20014" s="704" t="s">
        <v>10654</v>
      </c>
    </row>
    <row r="20015" spans="1:8" ht="15" customHeight="1" x14ac:dyDescent="0.2">
      <c r="A20015" s="733">
        <v>45478</v>
      </c>
      <c r="B20015" s="40" t="s">
        <v>13180</v>
      </c>
      <c r="C20015" s="62" t="s">
        <v>10233</v>
      </c>
      <c r="D20015" s="107" t="s">
        <v>13421</v>
      </c>
      <c r="E20015" s="57">
        <v>300000</v>
      </c>
      <c r="F20015" s="57"/>
      <c r="G20015" s="125">
        <f t="shared" si="319"/>
        <v>-300000</v>
      </c>
      <c r="H20015" s="704" t="s">
        <v>10654</v>
      </c>
    </row>
    <row r="20016" spans="1:8" ht="15" x14ac:dyDescent="0.2">
      <c r="A20016" s="733">
        <v>45478</v>
      </c>
      <c r="B20016" s="40" t="s">
        <v>13180</v>
      </c>
      <c r="C20016" s="62" t="s">
        <v>10233</v>
      </c>
      <c r="D20016" s="107" t="s">
        <v>13421</v>
      </c>
      <c r="E20016" s="57">
        <v>100000</v>
      </c>
      <c r="F20016" s="57"/>
      <c r="G20016" s="125">
        <f t="shared" si="319"/>
        <v>-100000</v>
      </c>
      <c r="H20016" s="704" t="s">
        <v>10654</v>
      </c>
    </row>
    <row r="20017" spans="1:8" ht="15" x14ac:dyDescent="0.2">
      <c r="A20017" s="733">
        <v>45478</v>
      </c>
      <c r="B20017" s="40" t="s">
        <v>13113</v>
      </c>
      <c r="C20017" s="62" t="s">
        <v>10981</v>
      </c>
      <c r="D20017" s="107" t="s">
        <v>13434</v>
      </c>
      <c r="E20017" s="57">
        <v>115000</v>
      </c>
      <c r="F20017" s="57"/>
      <c r="G20017" s="125">
        <f t="shared" si="319"/>
        <v>-115000</v>
      </c>
      <c r="H20017" s="704" t="s">
        <v>10654</v>
      </c>
    </row>
    <row r="20018" spans="1:8" ht="15" x14ac:dyDescent="0.2">
      <c r="A20018" s="733">
        <v>45478</v>
      </c>
      <c r="B20018" s="40" t="s">
        <v>6503</v>
      </c>
      <c r="C20018" s="669" t="s">
        <v>8391</v>
      </c>
      <c r="D20018" s="911" t="s">
        <v>13443</v>
      </c>
      <c r="E20018" s="584">
        <v>255098</v>
      </c>
      <c r="F20018" s="57"/>
      <c r="G20018" s="125">
        <f t="shared" si="319"/>
        <v>-255098</v>
      </c>
      <c r="H20018" s="704" t="s">
        <v>10654</v>
      </c>
    </row>
    <row r="20019" spans="1:8" ht="15" x14ac:dyDescent="0.2">
      <c r="A20019" s="733">
        <v>45478</v>
      </c>
      <c r="B20019" s="40" t="s">
        <v>11077</v>
      </c>
      <c r="C20019" s="669" t="s">
        <v>8391</v>
      </c>
      <c r="D20019" s="911" t="s">
        <v>13443</v>
      </c>
      <c r="E20019" s="584">
        <v>24451</v>
      </c>
      <c r="F20019" s="57"/>
      <c r="G20019" s="125">
        <f t="shared" si="319"/>
        <v>-24451</v>
      </c>
      <c r="H20019" s="704" t="s">
        <v>10654</v>
      </c>
    </row>
    <row r="20020" spans="1:8" ht="15" x14ac:dyDescent="0.2">
      <c r="A20020" s="733">
        <v>45478</v>
      </c>
      <c r="B20020" s="40" t="s">
        <v>11498</v>
      </c>
      <c r="C20020" s="669" t="s">
        <v>8391</v>
      </c>
      <c r="D20020" s="911" t="s">
        <v>13443</v>
      </c>
      <c r="E20020" s="584">
        <v>37853</v>
      </c>
      <c r="F20020" s="57"/>
      <c r="G20020" s="125">
        <f t="shared" si="319"/>
        <v>-37853</v>
      </c>
      <c r="H20020" s="704" t="s">
        <v>10654</v>
      </c>
    </row>
    <row r="20021" spans="1:8" ht="15" x14ac:dyDescent="0.2">
      <c r="A20021" s="733">
        <v>45478</v>
      </c>
      <c r="B20021" s="40" t="s">
        <v>12182</v>
      </c>
      <c r="C20021" s="669" t="s">
        <v>8391</v>
      </c>
      <c r="D20021" s="911" t="s">
        <v>13443</v>
      </c>
      <c r="E20021" s="584">
        <v>261620</v>
      </c>
      <c r="F20021" s="57"/>
      <c r="G20021" s="125">
        <f t="shared" si="319"/>
        <v>-261620</v>
      </c>
      <c r="H20021" s="704" t="s">
        <v>10654</v>
      </c>
    </row>
    <row r="20022" spans="1:8" ht="15" x14ac:dyDescent="0.2">
      <c r="A20022" s="733">
        <v>45478</v>
      </c>
      <c r="B20022" s="40" t="s">
        <v>13113</v>
      </c>
      <c r="C20022" s="669" t="s">
        <v>8391</v>
      </c>
      <c r="D20022" s="911" t="s">
        <v>13443</v>
      </c>
      <c r="E20022" s="584">
        <v>69112</v>
      </c>
      <c r="F20022" s="57"/>
      <c r="G20022" s="125">
        <f t="shared" si="319"/>
        <v>-69112</v>
      </c>
      <c r="H20022" s="704" t="s">
        <v>10654</v>
      </c>
    </row>
    <row r="20023" spans="1:8" ht="15" x14ac:dyDescent="0.2">
      <c r="A20023" s="733">
        <v>45478</v>
      </c>
      <c r="B20023" s="40" t="s">
        <v>13256</v>
      </c>
      <c r="C20023" s="669" t="s">
        <v>8391</v>
      </c>
      <c r="D20023" s="911" t="s">
        <v>13443</v>
      </c>
      <c r="E20023" s="584">
        <v>195823</v>
      </c>
      <c r="F20023" s="57"/>
      <c r="G20023" s="125">
        <f t="shared" si="319"/>
        <v>-195823</v>
      </c>
      <c r="H20023" s="704" t="s">
        <v>10654</v>
      </c>
    </row>
    <row r="20024" spans="1:8" ht="15" x14ac:dyDescent="0.2">
      <c r="A20024" s="733">
        <v>45478</v>
      </c>
      <c r="B20024" s="40" t="s">
        <v>13113</v>
      </c>
      <c r="C20024" s="669" t="s">
        <v>8391</v>
      </c>
      <c r="D20024" s="911" t="s">
        <v>13443</v>
      </c>
      <c r="E20024" s="584">
        <v>331043</v>
      </c>
      <c r="F20024" s="57"/>
      <c r="G20024" s="125">
        <f t="shared" si="319"/>
        <v>-331043</v>
      </c>
      <c r="H20024" s="704" t="s">
        <v>10654</v>
      </c>
    </row>
    <row r="20025" spans="1:8" ht="15" x14ac:dyDescent="0.2">
      <c r="A20025" s="733">
        <v>45478</v>
      </c>
      <c r="B20025" s="40" t="s">
        <v>13113</v>
      </c>
      <c r="C20025" s="565" t="s">
        <v>1197</v>
      </c>
      <c r="D20025" s="893" t="s">
        <v>13441</v>
      </c>
      <c r="E20025" s="629">
        <v>1000000</v>
      </c>
      <c r="F20025" s="57"/>
      <c r="G20025" s="125">
        <f t="shared" si="319"/>
        <v>-1000000</v>
      </c>
      <c r="H20025" s="704" t="s">
        <v>10654</v>
      </c>
    </row>
    <row r="20026" spans="1:8" ht="15" x14ac:dyDescent="0.2">
      <c r="A20026" s="733">
        <v>45478</v>
      </c>
      <c r="B20026" s="40" t="s">
        <v>13228</v>
      </c>
      <c r="C20026" s="565" t="s">
        <v>1197</v>
      </c>
      <c r="D20026" s="893" t="s">
        <v>13442</v>
      </c>
      <c r="E20026" s="629">
        <v>500000</v>
      </c>
      <c r="F20026" s="57"/>
      <c r="G20026" s="125">
        <f t="shared" si="319"/>
        <v>-500000</v>
      </c>
      <c r="H20026" s="704" t="s">
        <v>10654</v>
      </c>
    </row>
    <row r="20027" spans="1:8" ht="15" x14ac:dyDescent="0.2">
      <c r="A20027" s="733">
        <v>45479</v>
      </c>
      <c r="B20027" s="40" t="s">
        <v>13228</v>
      </c>
      <c r="C20027" s="62" t="s">
        <v>5740</v>
      </c>
      <c r="D20027" s="107" t="s">
        <v>1156</v>
      </c>
      <c r="E20027" s="57">
        <v>7000</v>
      </c>
      <c r="F20027" s="57"/>
      <c r="G20027" s="125">
        <f t="shared" si="319"/>
        <v>-7000</v>
      </c>
      <c r="H20027" s="704" t="s">
        <v>10654</v>
      </c>
    </row>
    <row r="20028" spans="1:8" ht="15" x14ac:dyDescent="0.2">
      <c r="A20028" s="733">
        <v>45479</v>
      </c>
      <c r="B20028" s="40" t="s">
        <v>25</v>
      </c>
      <c r="C20028" s="62" t="s">
        <v>4064</v>
      </c>
      <c r="D20028" s="107" t="s">
        <v>13435</v>
      </c>
      <c r="E20028" s="57">
        <v>2500</v>
      </c>
      <c r="F20028" s="57"/>
      <c r="G20028" s="125">
        <f t="shared" si="319"/>
        <v>-2500</v>
      </c>
      <c r="H20028" s="704" t="s">
        <v>10654</v>
      </c>
    </row>
    <row r="20029" spans="1:8" ht="15" x14ac:dyDescent="0.2">
      <c r="A20029" s="733">
        <v>45479</v>
      </c>
      <c r="B20029" s="40" t="s">
        <v>13113</v>
      </c>
      <c r="C20029" s="62" t="s">
        <v>8369</v>
      </c>
      <c r="D20029" s="107" t="s">
        <v>13436</v>
      </c>
      <c r="E20029" s="57">
        <v>8700</v>
      </c>
      <c r="F20029" s="57"/>
      <c r="G20029" s="125">
        <f t="shared" si="319"/>
        <v>-8700</v>
      </c>
      <c r="H20029" s="704" t="s">
        <v>10654</v>
      </c>
    </row>
    <row r="20030" spans="1:8" ht="15" x14ac:dyDescent="0.2">
      <c r="A20030" s="733">
        <v>45479</v>
      </c>
      <c r="B20030" s="40" t="s">
        <v>13113</v>
      </c>
      <c r="C20030" s="62" t="s">
        <v>10981</v>
      </c>
      <c r="D20030" s="107" t="s">
        <v>13437</v>
      </c>
      <c r="E20030" s="57">
        <v>51000</v>
      </c>
      <c r="F20030" s="57"/>
      <c r="G20030" s="125">
        <f t="shared" si="319"/>
        <v>-51000</v>
      </c>
      <c r="H20030" s="704" t="s">
        <v>10654</v>
      </c>
    </row>
    <row r="20031" spans="1:8" ht="15" x14ac:dyDescent="0.2">
      <c r="A20031" s="733">
        <v>45479</v>
      </c>
      <c r="B20031" s="40" t="s">
        <v>11874</v>
      </c>
      <c r="C20031" s="62" t="s">
        <v>13446</v>
      </c>
      <c r="D20031" s="107" t="s">
        <v>13447</v>
      </c>
      <c r="E20031" s="57">
        <v>3000</v>
      </c>
      <c r="F20031" s="57"/>
      <c r="G20031" s="125">
        <f t="shared" si="319"/>
        <v>-3000</v>
      </c>
      <c r="H20031" s="704" t="s">
        <v>10654</v>
      </c>
    </row>
    <row r="20032" spans="1:8" ht="15" x14ac:dyDescent="0.2">
      <c r="A20032" s="733">
        <v>45479</v>
      </c>
      <c r="B20032" s="40" t="s">
        <v>103</v>
      </c>
      <c r="C20032" s="62" t="s">
        <v>103</v>
      </c>
      <c r="D20032" s="107" t="s">
        <v>10208</v>
      </c>
      <c r="E20032" s="57">
        <v>5000</v>
      </c>
      <c r="F20032" s="57"/>
      <c r="G20032" s="125">
        <f t="shared" si="319"/>
        <v>-5000</v>
      </c>
      <c r="H20032" s="704" t="s">
        <v>10654</v>
      </c>
    </row>
    <row r="20033" spans="1:8" ht="15" x14ac:dyDescent="0.2">
      <c r="A20033" s="733">
        <v>45479</v>
      </c>
      <c r="B20033" s="40" t="s">
        <v>13113</v>
      </c>
      <c r="C20033" s="62" t="s">
        <v>391</v>
      </c>
      <c r="D20033" s="107" t="s">
        <v>11265</v>
      </c>
      <c r="E20033" s="57">
        <v>1000</v>
      </c>
      <c r="F20033" s="57"/>
      <c r="G20033" s="125">
        <f t="shared" si="319"/>
        <v>-1000</v>
      </c>
      <c r="H20033" s="704" t="s">
        <v>10654</v>
      </c>
    </row>
    <row r="20034" spans="1:8" ht="15" x14ac:dyDescent="0.2">
      <c r="A20034" s="733">
        <v>45479</v>
      </c>
      <c r="B20034" s="40" t="s">
        <v>3944</v>
      </c>
      <c r="C20034" s="62" t="s">
        <v>391</v>
      </c>
      <c r="D20034" s="107" t="s">
        <v>13438</v>
      </c>
      <c r="E20034" s="57">
        <v>500</v>
      </c>
      <c r="F20034" s="57"/>
      <c r="G20034" s="125">
        <f t="shared" si="319"/>
        <v>-500</v>
      </c>
      <c r="H20034" s="704" t="s">
        <v>10654</v>
      </c>
    </row>
    <row r="20035" spans="1:8" ht="15" x14ac:dyDescent="0.2">
      <c r="A20035" s="733">
        <v>45479</v>
      </c>
      <c r="B20035" s="40" t="s">
        <v>13439</v>
      </c>
      <c r="C20035" s="62" t="s">
        <v>13440</v>
      </c>
      <c r="D20035" s="107" t="s">
        <v>10572</v>
      </c>
      <c r="E20035" s="57">
        <v>50000</v>
      </c>
      <c r="F20035" s="57"/>
      <c r="G20035" s="125">
        <f t="shared" si="319"/>
        <v>-50000</v>
      </c>
      <c r="H20035" s="704" t="s">
        <v>10654</v>
      </c>
    </row>
    <row r="20036" spans="1:8" ht="15" x14ac:dyDescent="0.2">
      <c r="A20036" s="733">
        <v>45479</v>
      </c>
      <c r="B20036" s="40" t="s">
        <v>11077</v>
      </c>
      <c r="C20036" s="62" t="s">
        <v>10981</v>
      </c>
      <c r="D20036" s="107" t="s">
        <v>13445</v>
      </c>
      <c r="E20036" s="57">
        <v>15330</v>
      </c>
      <c r="F20036" s="57"/>
      <c r="G20036" s="125">
        <f t="shared" si="319"/>
        <v>-15330</v>
      </c>
      <c r="H20036" s="704" t="s">
        <v>10654</v>
      </c>
    </row>
    <row r="20037" spans="1:8" ht="15" x14ac:dyDescent="0.2">
      <c r="A20037" s="733">
        <v>45479</v>
      </c>
      <c r="B20037" s="40" t="s">
        <v>13228</v>
      </c>
      <c r="C20037" s="62" t="s">
        <v>10981</v>
      </c>
      <c r="D20037" s="107" t="s">
        <v>13452</v>
      </c>
      <c r="E20037" s="57">
        <v>10000</v>
      </c>
      <c r="F20037" s="57"/>
      <c r="G20037" s="125">
        <f t="shared" si="319"/>
        <v>-10000</v>
      </c>
      <c r="H20037" s="704" t="s">
        <v>10654</v>
      </c>
    </row>
    <row r="20038" spans="1:8" ht="15" x14ac:dyDescent="0.2">
      <c r="A20038" s="733">
        <v>45479</v>
      </c>
      <c r="B20038" s="40" t="s">
        <v>11874</v>
      </c>
      <c r="C20038" s="62" t="s">
        <v>5740</v>
      </c>
      <c r="D20038" s="107" t="s">
        <v>369</v>
      </c>
      <c r="E20038" s="57">
        <v>1000</v>
      </c>
      <c r="F20038" s="57"/>
      <c r="G20038" s="125">
        <f t="shared" si="319"/>
        <v>-1000</v>
      </c>
      <c r="H20038" s="704" t="s">
        <v>10654</v>
      </c>
    </row>
    <row r="20039" spans="1:8" ht="15" x14ac:dyDescent="0.2">
      <c r="A20039" s="733">
        <v>45480</v>
      </c>
      <c r="B20039" s="40" t="s">
        <v>12182</v>
      </c>
      <c r="C20039" s="669" t="s">
        <v>8391</v>
      </c>
      <c r="D20039" s="911" t="s">
        <v>13478</v>
      </c>
      <c r="E20039" s="584">
        <v>235968</v>
      </c>
      <c r="F20039" s="57"/>
      <c r="G20039" s="125">
        <f t="shared" si="319"/>
        <v>-235968</v>
      </c>
      <c r="H20039" s="704" t="s">
        <v>10654</v>
      </c>
    </row>
    <row r="20040" spans="1:8" ht="15" x14ac:dyDescent="0.2">
      <c r="A20040" s="733">
        <v>45480</v>
      </c>
      <c r="B20040" s="40" t="s">
        <v>13113</v>
      </c>
      <c r="C20040" s="669" t="s">
        <v>8391</v>
      </c>
      <c r="D20040" s="911" t="s">
        <v>13478</v>
      </c>
      <c r="E20040" s="584">
        <v>319738</v>
      </c>
      <c r="F20040" s="57"/>
      <c r="G20040" s="125">
        <f t="shared" ref="G20040:G20042" si="320">F20040-E20040</f>
        <v>-319738</v>
      </c>
      <c r="H20040" s="704" t="s">
        <v>10654</v>
      </c>
    </row>
    <row r="20041" spans="1:8" ht="15" x14ac:dyDescent="0.2">
      <c r="A20041" s="733">
        <v>45480</v>
      </c>
      <c r="B20041" s="40" t="s">
        <v>13180</v>
      </c>
      <c r="C20041" s="669" t="s">
        <v>8391</v>
      </c>
      <c r="D20041" s="911" t="s">
        <v>13478</v>
      </c>
      <c r="E20041" s="584">
        <v>120070</v>
      </c>
      <c r="F20041" s="57"/>
      <c r="G20041" s="125">
        <f t="shared" si="320"/>
        <v>-120070</v>
      </c>
      <c r="H20041" s="704" t="s">
        <v>10654</v>
      </c>
    </row>
    <row r="20042" spans="1:8" ht="15" x14ac:dyDescent="0.2">
      <c r="A20042" s="733">
        <v>45480</v>
      </c>
      <c r="B20042" s="40" t="s">
        <v>13476</v>
      </c>
      <c r="C20042" s="669" t="s">
        <v>8391</v>
      </c>
      <c r="D20042" s="911" t="s">
        <v>13478</v>
      </c>
      <c r="E20042" s="584">
        <v>260520</v>
      </c>
      <c r="F20042" s="57"/>
      <c r="G20042" s="125">
        <f t="shared" si="320"/>
        <v>-260520</v>
      </c>
      <c r="H20042" s="704" t="s">
        <v>10654</v>
      </c>
    </row>
    <row r="20043" spans="1:8" ht="15" x14ac:dyDescent="0.2">
      <c r="A20043" s="733">
        <v>45480</v>
      </c>
      <c r="B20043" s="40" t="s">
        <v>12182</v>
      </c>
      <c r="C20043" s="669" t="s">
        <v>8391</v>
      </c>
      <c r="D20043" s="911" t="s">
        <v>13478</v>
      </c>
      <c r="E20043" s="584">
        <v>13344</v>
      </c>
      <c r="F20043" s="57"/>
      <c r="G20043" s="125">
        <f t="shared" ref="G20043" si="321">F20043-E20043</f>
        <v>-13344</v>
      </c>
      <c r="H20043" s="704" t="s">
        <v>10654</v>
      </c>
    </row>
    <row r="20044" spans="1:8" ht="15" x14ac:dyDescent="0.2">
      <c r="A20044" s="733">
        <v>45481</v>
      </c>
      <c r="B20044" s="40" t="s">
        <v>12607</v>
      </c>
      <c r="C20044" s="62" t="s">
        <v>3103</v>
      </c>
      <c r="D20044" s="107" t="s">
        <v>7777</v>
      </c>
      <c r="E20044" s="57">
        <v>50000</v>
      </c>
      <c r="F20044" s="57"/>
      <c r="G20044" s="125">
        <f t="shared" ref="G20044:G20265" si="322">F20044-E20044</f>
        <v>-50000</v>
      </c>
      <c r="H20044" s="704" t="s">
        <v>10654</v>
      </c>
    </row>
    <row r="20045" spans="1:8" ht="15" x14ac:dyDescent="0.2">
      <c r="A20045" s="733">
        <v>45481</v>
      </c>
      <c r="B20045" s="40" t="s">
        <v>11874</v>
      </c>
      <c r="C20045" s="62" t="s">
        <v>10981</v>
      </c>
      <c r="D20045" s="107" t="s">
        <v>13453</v>
      </c>
      <c r="E20045" s="57">
        <v>2000</v>
      </c>
      <c r="F20045" s="57"/>
      <c r="G20045" s="125">
        <f t="shared" si="322"/>
        <v>-2000</v>
      </c>
      <c r="H20045" s="704" t="s">
        <v>10654</v>
      </c>
    </row>
    <row r="20046" spans="1:8" ht="15" x14ac:dyDescent="0.2">
      <c r="A20046" s="733">
        <v>45481</v>
      </c>
      <c r="B20046" s="40" t="s">
        <v>11717</v>
      </c>
      <c r="C20046" s="62" t="s">
        <v>5740</v>
      </c>
      <c r="D20046" s="107" t="s">
        <v>369</v>
      </c>
      <c r="E20046" s="57">
        <v>900</v>
      </c>
      <c r="F20046" s="57"/>
      <c r="G20046" s="125">
        <f t="shared" si="322"/>
        <v>-900</v>
      </c>
      <c r="H20046" s="704" t="s">
        <v>10654</v>
      </c>
    </row>
    <row r="20047" spans="1:8" ht="15" x14ac:dyDescent="0.2">
      <c r="A20047" s="733">
        <v>45481</v>
      </c>
      <c r="B20047" s="40" t="s">
        <v>13256</v>
      </c>
      <c r="C20047" s="62" t="s">
        <v>10981</v>
      </c>
      <c r="D20047" s="107" t="s">
        <v>13452</v>
      </c>
      <c r="E20047" s="57">
        <v>7690</v>
      </c>
      <c r="F20047" s="57"/>
      <c r="G20047" s="125">
        <f t="shared" si="322"/>
        <v>-7690</v>
      </c>
      <c r="H20047" s="704" t="s">
        <v>10654</v>
      </c>
    </row>
    <row r="20048" spans="1:8" ht="15" x14ac:dyDescent="0.2">
      <c r="A20048" s="733">
        <v>45481</v>
      </c>
      <c r="B20048" s="40" t="s">
        <v>103</v>
      </c>
      <c r="C20048" s="62" t="s">
        <v>103</v>
      </c>
      <c r="D20048" s="107" t="s">
        <v>10208</v>
      </c>
      <c r="E20048" s="57">
        <v>5000</v>
      </c>
      <c r="F20048" s="57"/>
      <c r="G20048" s="125">
        <f t="shared" si="322"/>
        <v>-5000</v>
      </c>
      <c r="H20048" s="704" t="s">
        <v>10654</v>
      </c>
    </row>
    <row r="20049" spans="1:8" ht="15" x14ac:dyDescent="0.2">
      <c r="A20049" s="733">
        <v>45481</v>
      </c>
      <c r="B20049" s="40" t="s">
        <v>12607</v>
      </c>
      <c r="C20049" s="62" t="s">
        <v>10981</v>
      </c>
      <c r="D20049" s="107" t="s">
        <v>13323</v>
      </c>
      <c r="E20049" s="57">
        <v>105000</v>
      </c>
      <c r="F20049" s="57"/>
      <c r="G20049" s="125">
        <f t="shared" si="322"/>
        <v>-105000</v>
      </c>
      <c r="H20049" s="704" t="s">
        <v>10654</v>
      </c>
    </row>
    <row r="20050" spans="1:8" ht="15" x14ac:dyDescent="0.2">
      <c r="A20050" s="733">
        <v>45481</v>
      </c>
      <c r="B20050" s="40" t="s">
        <v>11874</v>
      </c>
      <c r="C20050" s="62" t="s">
        <v>391</v>
      </c>
      <c r="D20050" s="107" t="s">
        <v>13454</v>
      </c>
      <c r="E20050" s="57">
        <v>14500</v>
      </c>
      <c r="F20050" s="57"/>
      <c r="G20050" s="125">
        <f t="shared" si="322"/>
        <v>-14500</v>
      </c>
      <c r="H20050" s="704" t="s">
        <v>10654</v>
      </c>
    </row>
    <row r="20051" spans="1:8" ht="15" x14ac:dyDescent="0.2">
      <c r="A20051" s="733">
        <v>45482</v>
      </c>
      <c r="B20051" s="62" t="s">
        <v>13295</v>
      </c>
      <c r="C20051" s="62" t="s">
        <v>391</v>
      </c>
      <c r="D20051" s="107" t="s">
        <v>13456</v>
      </c>
      <c r="E20051" s="57">
        <v>2500</v>
      </c>
      <c r="F20051" s="57"/>
      <c r="G20051" s="125">
        <f t="shared" si="322"/>
        <v>-2500</v>
      </c>
      <c r="H20051" s="704" t="s">
        <v>10654</v>
      </c>
    </row>
    <row r="20052" spans="1:8" ht="15" x14ac:dyDescent="0.2">
      <c r="A20052" s="733">
        <v>45482</v>
      </c>
      <c r="B20052" s="40" t="s">
        <v>13113</v>
      </c>
      <c r="C20052" s="62" t="s">
        <v>5740</v>
      </c>
      <c r="D20052" s="107" t="s">
        <v>369</v>
      </c>
      <c r="E20052" s="57">
        <v>1200</v>
      </c>
      <c r="F20052" s="57"/>
      <c r="G20052" s="125">
        <f t="shared" si="322"/>
        <v>-1200</v>
      </c>
      <c r="H20052" s="704" t="s">
        <v>10654</v>
      </c>
    </row>
    <row r="20053" spans="1:8" ht="15" x14ac:dyDescent="0.2">
      <c r="A20053" s="733">
        <v>45482</v>
      </c>
      <c r="B20053" s="40" t="s">
        <v>12059</v>
      </c>
      <c r="C20053" s="62" t="s">
        <v>5740</v>
      </c>
      <c r="D20053" s="107" t="s">
        <v>369</v>
      </c>
      <c r="E20053" s="57">
        <v>2000</v>
      </c>
      <c r="F20053" s="57"/>
      <c r="G20053" s="125">
        <f t="shared" si="322"/>
        <v>-2000</v>
      </c>
      <c r="H20053" s="704" t="s">
        <v>10654</v>
      </c>
    </row>
    <row r="20054" spans="1:8" ht="15" x14ac:dyDescent="0.2">
      <c r="A20054" s="733">
        <v>45482</v>
      </c>
      <c r="B20054" s="40" t="s">
        <v>13543</v>
      </c>
      <c r="C20054" s="62" t="s">
        <v>5409</v>
      </c>
      <c r="D20054" s="107" t="s">
        <v>369</v>
      </c>
      <c r="E20054" s="57">
        <v>5000</v>
      </c>
      <c r="F20054" s="57"/>
      <c r="G20054" s="125">
        <f t="shared" ref="G20054:G20055" si="323">F20054-E20054</f>
        <v>-5000</v>
      </c>
      <c r="H20054" s="704" t="s">
        <v>10654</v>
      </c>
    </row>
    <row r="20055" spans="1:8" ht="15" x14ac:dyDescent="0.2">
      <c r="A20055" s="733">
        <v>45482</v>
      </c>
      <c r="B20055" s="40" t="s">
        <v>103</v>
      </c>
      <c r="C20055" s="62" t="s">
        <v>5340</v>
      </c>
      <c r="D20055" s="107" t="s">
        <v>13461</v>
      </c>
      <c r="E20055" s="57">
        <v>10000</v>
      </c>
      <c r="F20055" s="57"/>
      <c r="G20055" s="125">
        <f t="shared" si="323"/>
        <v>-10000</v>
      </c>
      <c r="H20055" s="704" t="s">
        <v>10654</v>
      </c>
    </row>
    <row r="20056" spans="1:8" ht="15" x14ac:dyDescent="0.2">
      <c r="A20056" s="733">
        <v>45482</v>
      </c>
      <c r="B20056" s="40" t="s">
        <v>13228</v>
      </c>
      <c r="C20056" s="62" t="s">
        <v>5740</v>
      </c>
      <c r="D20056" s="107" t="s">
        <v>369</v>
      </c>
      <c r="E20056" s="57">
        <v>1800</v>
      </c>
      <c r="F20056" s="57"/>
      <c r="G20056" s="125">
        <f t="shared" si="322"/>
        <v>-1800</v>
      </c>
      <c r="H20056" s="704" t="s">
        <v>10654</v>
      </c>
    </row>
    <row r="20057" spans="1:8" ht="15" x14ac:dyDescent="0.2">
      <c r="A20057" s="733">
        <v>45482</v>
      </c>
      <c r="B20057" s="40" t="s">
        <v>13113</v>
      </c>
      <c r="C20057" s="62" t="s">
        <v>285</v>
      </c>
      <c r="D20057" s="107" t="s">
        <v>9892</v>
      </c>
      <c r="E20057" s="57">
        <v>350</v>
      </c>
      <c r="F20057" s="57"/>
      <c r="G20057" s="125">
        <f t="shared" si="322"/>
        <v>-350</v>
      </c>
      <c r="H20057" s="704" t="s">
        <v>10654</v>
      </c>
    </row>
    <row r="20058" spans="1:8" ht="15" x14ac:dyDescent="0.2">
      <c r="A20058" s="733">
        <v>45482</v>
      </c>
      <c r="B20058" s="40" t="s">
        <v>103</v>
      </c>
      <c r="C20058" s="62" t="s">
        <v>103</v>
      </c>
      <c r="D20058" s="107" t="s">
        <v>10208</v>
      </c>
      <c r="E20058" s="57">
        <v>5000</v>
      </c>
      <c r="F20058" s="57"/>
      <c r="G20058" s="125">
        <f t="shared" si="322"/>
        <v>-5000</v>
      </c>
      <c r="H20058" s="704" t="s">
        <v>10654</v>
      </c>
    </row>
    <row r="20059" spans="1:8" ht="15" x14ac:dyDescent="0.2">
      <c r="A20059" s="733">
        <v>45482</v>
      </c>
      <c r="B20059" s="40" t="s">
        <v>12059</v>
      </c>
      <c r="C20059" s="62" t="s">
        <v>2600</v>
      </c>
      <c r="D20059" s="107" t="s">
        <v>13462</v>
      </c>
      <c r="E20059" s="57">
        <v>98400</v>
      </c>
      <c r="F20059" s="57"/>
      <c r="G20059" s="125">
        <f t="shared" si="322"/>
        <v>-98400</v>
      </c>
      <c r="H20059" s="704" t="s">
        <v>10654</v>
      </c>
    </row>
    <row r="20060" spans="1:8" ht="15" x14ac:dyDescent="0.2">
      <c r="A20060" s="733">
        <v>45482</v>
      </c>
      <c r="B20060" s="40" t="s">
        <v>8873</v>
      </c>
      <c r="C20060" s="62" t="s">
        <v>10911</v>
      </c>
      <c r="D20060" s="107" t="s">
        <v>13463</v>
      </c>
      <c r="E20060" s="57">
        <v>25000</v>
      </c>
      <c r="F20060" s="57"/>
      <c r="G20060" s="125">
        <f t="shared" si="322"/>
        <v>-25000</v>
      </c>
      <c r="H20060" s="704" t="s">
        <v>10654</v>
      </c>
    </row>
    <row r="20061" spans="1:8" ht="15" x14ac:dyDescent="0.2">
      <c r="A20061" s="733">
        <v>45483</v>
      </c>
      <c r="B20061" s="40" t="s">
        <v>13113</v>
      </c>
      <c r="C20061" s="62" t="s">
        <v>10981</v>
      </c>
      <c r="D20061" s="107" t="s">
        <v>13464</v>
      </c>
      <c r="E20061" s="57">
        <v>600</v>
      </c>
      <c r="F20061" s="57"/>
      <c r="G20061" s="125">
        <f t="shared" si="322"/>
        <v>-600</v>
      </c>
      <c r="H20061" s="704" t="s">
        <v>10654</v>
      </c>
    </row>
    <row r="20062" spans="1:8" ht="15" x14ac:dyDescent="0.2">
      <c r="A20062" s="733">
        <v>45483</v>
      </c>
      <c r="B20062" s="40" t="s">
        <v>10360</v>
      </c>
      <c r="C20062" s="62" t="s">
        <v>2189</v>
      </c>
      <c r="D20062" s="107" t="s">
        <v>13466</v>
      </c>
      <c r="E20062" s="57">
        <v>20000</v>
      </c>
      <c r="F20062" s="57"/>
      <c r="G20062" s="125">
        <f t="shared" si="322"/>
        <v>-20000</v>
      </c>
      <c r="H20062" s="704" t="s">
        <v>10654</v>
      </c>
    </row>
    <row r="20063" spans="1:8" ht="15" x14ac:dyDescent="0.2">
      <c r="A20063" s="733">
        <v>45483</v>
      </c>
      <c r="B20063" s="40" t="s">
        <v>103</v>
      </c>
      <c r="C20063" s="62" t="s">
        <v>103</v>
      </c>
      <c r="D20063" s="107" t="s">
        <v>10208</v>
      </c>
      <c r="E20063" s="57">
        <v>5000</v>
      </c>
      <c r="F20063" s="57"/>
      <c r="G20063" s="125">
        <f t="shared" si="322"/>
        <v>-5000</v>
      </c>
      <c r="H20063" s="704" t="s">
        <v>10654</v>
      </c>
    </row>
    <row r="20064" spans="1:8" ht="15" x14ac:dyDescent="0.2">
      <c r="A20064" s="733">
        <v>45483</v>
      </c>
      <c r="B20064" s="40" t="s">
        <v>13439</v>
      </c>
      <c r="C20064" s="62" t="s">
        <v>5740</v>
      </c>
      <c r="D20064" s="107" t="s">
        <v>369</v>
      </c>
      <c r="E20064" s="57">
        <v>1100</v>
      </c>
      <c r="F20064" s="57"/>
      <c r="G20064" s="125">
        <f t="shared" si="322"/>
        <v>-1100</v>
      </c>
      <c r="H20064" s="704" t="s">
        <v>10654</v>
      </c>
    </row>
    <row r="20065" spans="1:8" ht="15" x14ac:dyDescent="0.2">
      <c r="A20065" s="733">
        <v>45483</v>
      </c>
      <c r="B20065" s="40" t="s">
        <v>13113</v>
      </c>
      <c r="C20065" s="62" t="s">
        <v>10981</v>
      </c>
      <c r="D20065" s="107" t="s">
        <v>2271</v>
      </c>
      <c r="E20065" s="57">
        <v>700</v>
      </c>
      <c r="F20065" s="57"/>
      <c r="G20065" s="125">
        <f t="shared" si="322"/>
        <v>-700</v>
      </c>
      <c r="H20065" s="704" t="s">
        <v>10654</v>
      </c>
    </row>
    <row r="20066" spans="1:8" ht="15" x14ac:dyDescent="0.2">
      <c r="A20066" s="733">
        <v>45483</v>
      </c>
      <c r="B20066" s="40" t="s">
        <v>13113</v>
      </c>
      <c r="C20066" s="62" t="s">
        <v>10981</v>
      </c>
      <c r="D20066" s="107" t="s">
        <v>13469</v>
      </c>
      <c r="E20066" s="57">
        <v>34140</v>
      </c>
      <c r="F20066" s="57"/>
      <c r="G20066" s="125">
        <f t="shared" si="322"/>
        <v>-34140</v>
      </c>
      <c r="H20066" s="704" t="s">
        <v>10654</v>
      </c>
    </row>
    <row r="20067" spans="1:8" ht="15" x14ac:dyDescent="0.2">
      <c r="A20067" s="733">
        <v>45483</v>
      </c>
      <c r="B20067" s="40" t="s">
        <v>13228</v>
      </c>
      <c r="C20067" s="62" t="s">
        <v>10981</v>
      </c>
      <c r="D20067" s="107" t="s">
        <v>13470</v>
      </c>
      <c r="E20067" s="57">
        <v>145000</v>
      </c>
      <c r="F20067" s="57"/>
      <c r="G20067" s="125">
        <f t="shared" si="322"/>
        <v>-145000</v>
      </c>
      <c r="H20067" s="704" t="s">
        <v>10654</v>
      </c>
    </row>
    <row r="20068" spans="1:8" ht="15" x14ac:dyDescent="0.2">
      <c r="A20068" s="733">
        <v>45484</v>
      </c>
      <c r="B20068" s="40" t="s">
        <v>13318</v>
      </c>
      <c r="C20068" s="62" t="s">
        <v>12282</v>
      </c>
      <c r="D20068" s="107" t="s">
        <v>13467</v>
      </c>
      <c r="E20068" s="57">
        <v>150000</v>
      </c>
      <c r="F20068" s="57"/>
      <c r="G20068" s="125">
        <f t="shared" si="322"/>
        <v>-150000</v>
      </c>
      <c r="H20068" s="704" t="s">
        <v>10654</v>
      </c>
    </row>
    <row r="20069" spans="1:8" ht="15" x14ac:dyDescent="0.2">
      <c r="A20069" s="733">
        <v>45484</v>
      </c>
      <c r="B20069" s="40" t="s">
        <v>13318</v>
      </c>
      <c r="C20069" s="62" t="s">
        <v>12282</v>
      </c>
      <c r="D20069" s="107" t="s">
        <v>13468</v>
      </c>
      <c r="E20069" s="57">
        <v>115000</v>
      </c>
      <c r="F20069" s="57"/>
      <c r="G20069" s="125">
        <f t="shared" si="322"/>
        <v>-115000</v>
      </c>
      <c r="H20069" s="704" t="s">
        <v>10654</v>
      </c>
    </row>
    <row r="20070" spans="1:8" ht="15" x14ac:dyDescent="0.2">
      <c r="A20070" s="733">
        <v>45484</v>
      </c>
      <c r="B20070" s="40" t="s">
        <v>13228</v>
      </c>
      <c r="C20070" s="62" t="s">
        <v>8071</v>
      </c>
      <c r="D20070" s="107" t="s">
        <v>13471</v>
      </c>
      <c r="E20070" s="57">
        <v>214000</v>
      </c>
      <c r="F20070" s="57"/>
      <c r="G20070" s="125">
        <f t="shared" si="322"/>
        <v>-214000</v>
      </c>
      <c r="H20070" s="704" t="s">
        <v>10654</v>
      </c>
    </row>
    <row r="20071" spans="1:8" ht="15" x14ac:dyDescent="0.2">
      <c r="A20071" s="733">
        <v>45484</v>
      </c>
      <c r="B20071" s="40" t="s">
        <v>13228</v>
      </c>
      <c r="C20071" s="62" t="s">
        <v>285</v>
      </c>
      <c r="D20071" s="107" t="s">
        <v>8660</v>
      </c>
      <c r="E20071" s="57">
        <v>1000</v>
      </c>
      <c r="F20071" s="57"/>
      <c r="G20071" s="125">
        <f t="shared" ref="G20071" si="324">F20071-E20071</f>
        <v>-1000</v>
      </c>
      <c r="H20071" s="704" t="s">
        <v>10654</v>
      </c>
    </row>
    <row r="20072" spans="1:8" ht="15" x14ac:dyDescent="0.2">
      <c r="A20072" s="733">
        <v>45485</v>
      </c>
      <c r="B20072" s="40" t="s">
        <v>103</v>
      </c>
      <c r="C20072" s="62" t="s">
        <v>103</v>
      </c>
      <c r="D20072" s="107" t="s">
        <v>10208</v>
      </c>
      <c r="E20072" s="57">
        <v>6000</v>
      </c>
      <c r="F20072" s="57"/>
      <c r="G20072" s="125">
        <f t="shared" ref="G20072:G20077" si="325">F20072-E20072</f>
        <v>-6000</v>
      </c>
      <c r="H20072" s="704" t="s">
        <v>10654</v>
      </c>
    </row>
    <row r="20073" spans="1:8" ht="15" x14ac:dyDescent="0.2">
      <c r="A20073" s="733">
        <v>45485</v>
      </c>
      <c r="B20073" s="40" t="s">
        <v>103</v>
      </c>
      <c r="C20073" s="62" t="s">
        <v>103</v>
      </c>
      <c r="D20073" s="107" t="s">
        <v>13480</v>
      </c>
      <c r="E20073" s="57">
        <v>3000</v>
      </c>
      <c r="F20073" s="57"/>
      <c r="G20073" s="125">
        <f t="shared" si="325"/>
        <v>-3000</v>
      </c>
      <c r="H20073" s="704" t="s">
        <v>10654</v>
      </c>
    </row>
    <row r="20074" spans="1:8" ht="15" x14ac:dyDescent="0.2">
      <c r="A20074" s="733">
        <v>45485</v>
      </c>
      <c r="B20074" s="40" t="s">
        <v>13256</v>
      </c>
      <c r="C20074" s="62" t="s">
        <v>10981</v>
      </c>
      <c r="D20074" s="107" t="s">
        <v>13481</v>
      </c>
      <c r="E20074" s="57">
        <v>16000</v>
      </c>
      <c r="F20074" s="57"/>
      <c r="G20074" s="125">
        <f t="shared" si="325"/>
        <v>-16000</v>
      </c>
      <c r="H20074" s="704" t="s">
        <v>10654</v>
      </c>
    </row>
    <row r="20075" spans="1:8" ht="15" x14ac:dyDescent="0.2">
      <c r="A20075" s="733">
        <v>45485</v>
      </c>
      <c r="B20075" s="40" t="s">
        <v>13256</v>
      </c>
      <c r="C20075" s="62" t="s">
        <v>10981</v>
      </c>
      <c r="D20075" s="107" t="s">
        <v>13482</v>
      </c>
      <c r="E20075" s="57">
        <v>9000</v>
      </c>
      <c r="F20075" s="57"/>
      <c r="G20075" s="125">
        <f t="shared" si="325"/>
        <v>-9000</v>
      </c>
      <c r="H20075" s="704" t="s">
        <v>10654</v>
      </c>
    </row>
    <row r="20076" spans="1:8" ht="15" x14ac:dyDescent="0.2">
      <c r="A20076" s="733">
        <v>45485</v>
      </c>
      <c r="B20076" s="40" t="s">
        <v>37</v>
      </c>
      <c r="C20076" s="62" t="s">
        <v>13483</v>
      </c>
      <c r="D20076" s="107" t="s">
        <v>13484</v>
      </c>
      <c r="E20076" s="57">
        <v>4000</v>
      </c>
      <c r="F20076" s="57"/>
      <c r="G20076" s="125">
        <f t="shared" si="325"/>
        <v>-4000</v>
      </c>
      <c r="H20076" s="704" t="s">
        <v>10654</v>
      </c>
    </row>
    <row r="20077" spans="1:8" ht="15" x14ac:dyDescent="0.2">
      <c r="A20077" s="733">
        <v>45485</v>
      </c>
      <c r="B20077" s="40" t="s">
        <v>37</v>
      </c>
      <c r="C20077" s="62" t="s">
        <v>10981</v>
      </c>
      <c r="D20077" s="107" t="s">
        <v>13485</v>
      </c>
      <c r="E20077" s="57">
        <v>5000</v>
      </c>
      <c r="F20077" s="57"/>
      <c r="G20077" s="125">
        <f t="shared" si="325"/>
        <v>-5000</v>
      </c>
      <c r="H20077" s="704" t="s">
        <v>10654</v>
      </c>
    </row>
    <row r="20078" spans="1:8" ht="15" x14ac:dyDescent="0.2">
      <c r="A20078" s="733">
        <v>45485</v>
      </c>
      <c r="B20078" s="40" t="s">
        <v>12607</v>
      </c>
      <c r="C20078" s="62" t="s">
        <v>10981</v>
      </c>
      <c r="D20078" s="107" t="s">
        <v>13488</v>
      </c>
      <c r="E20078" s="57">
        <v>105000</v>
      </c>
      <c r="F20078" s="57"/>
      <c r="G20078" s="125">
        <f t="shared" ref="G20078:G20080" si="326">F20078-E20078</f>
        <v>-105000</v>
      </c>
      <c r="H20078" s="704" t="s">
        <v>10654</v>
      </c>
    </row>
    <row r="20079" spans="1:8" ht="15" x14ac:dyDescent="0.2">
      <c r="A20079" s="733">
        <v>45485</v>
      </c>
      <c r="B20079" s="40" t="s">
        <v>12607</v>
      </c>
      <c r="C20079" s="62" t="s">
        <v>13334</v>
      </c>
      <c r="D20079" s="107" t="s">
        <v>13487</v>
      </c>
      <c r="E20079" s="57">
        <v>100000</v>
      </c>
      <c r="F20079" s="57"/>
      <c r="G20079" s="125">
        <f t="shared" si="326"/>
        <v>-100000</v>
      </c>
      <c r="H20079" s="704" t="s">
        <v>10654</v>
      </c>
    </row>
    <row r="20080" spans="1:8" ht="15" x14ac:dyDescent="0.2">
      <c r="A20080" s="733">
        <v>45485</v>
      </c>
      <c r="B20080" s="40" t="s">
        <v>10899</v>
      </c>
      <c r="C20080" s="62" t="s">
        <v>10850</v>
      </c>
      <c r="D20080" s="107" t="s">
        <v>13489</v>
      </c>
      <c r="E20080" s="57">
        <v>1000000</v>
      </c>
      <c r="F20080" s="57"/>
      <c r="G20080" s="125">
        <f t="shared" si="326"/>
        <v>-1000000</v>
      </c>
      <c r="H20080" s="704" t="s">
        <v>10654</v>
      </c>
    </row>
    <row r="20081" spans="1:8" ht="15" x14ac:dyDescent="0.2">
      <c r="A20081" s="733">
        <v>45485</v>
      </c>
      <c r="B20081" s="40" t="s">
        <v>13180</v>
      </c>
      <c r="C20081" s="62" t="s">
        <v>10981</v>
      </c>
      <c r="D20081" s="107" t="s">
        <v>13420</v>
      </c>
      <c r="E20081" s="57">
        <v>100000</v>
      </c>
      <c r="F20081" s="57"/>
      <c r="G20081" s="125">
        <f t="shared" ref="G20081:G20083" si="327">F20081-E20081</f>
        <v>-100000</v>
      </c>
      <c r="H20081" s="704" t="s">
        <v>10654</v>
      </c>
    </row>
    <row r="20082" spans="1:8" ht="15" x14ac:dyDescent="0.2">
      <c r="A20082" s="733">
        <v>45485</v>
      </c>
      <c r="B20082" s="40" t="s">
        <v>13228</v>
      </c>
      <c r="C20082" s="62" t="s">
        <v>5740</v>
      </c>
      <c r="D20082" s="107" t="s">
        <v>369</v>
      </c>
      <c r="E20082" s="57">
        <v>1500</v>
      </c>
      <c r="F20082" s="57"/>
      <c r="G20082" s="125">
        <f t="shared" si="327"/>
        <v>-1500</v>
      </c>
      <c r="H20082" s="704" t="s">
        <v>10654</v>
      </c>
    </row>
    <row r="20083" spans="1:8" ht="15" x14ac:dyDescent="0.2">
      <c r="A20083" s="733">
        <v>45485</v>
      </c>
      <c r="B20083" s="40" t="s">
        <v>12400</v>
      </c>
      <c r="C20083" s="62" t="s">
        <v>11098</v>
      </c>
      <c r="D20083" s="107" t="s">
        <v>13267</v>
      </c>
      <c r="E20083" s="57">
        <v>1000000</v>
      </c>
      <c r="F20083" s="57"/>
      <c r="G20083" s="125">
        <f t="shared" si="327"/>
        <v>-1000000</v>
      </c>
      <c r="H20083" s="704" t="s">
        <v>10654</v>
      </c>
    </row>
    <row r="20084" spans="1:8" ht="15" x14ac:dyDescent="0.2">
      <c r="A20084" s="733">
        <v>45486</v>
      </c>
      <c r="B20084" s="40" t="s">
        <v>9353</v>
      </c>
      <c r="C20084" s="62" t="s">
        <v>5740</v>
      </c>
      <c r="D20084" s="107" t="s">
        <v>369</v>
      </c>
      <c r="E20084" s="57">
        <v>1500</v>
      </c>
      <c r="F20084" s="57"/>
      <c r="G20084" s="125">
        <f t="shared" ref="G20084:G20085" si="328">F20084-E20084</f>
        <v>-1500</v>
      </c>
      <c r="H20084" s="704" t="s">
        <v>10654</v>
      </c>
    </row>
    <row r="20085" spans="1:8" ht="15" x14ac:dyDescent="0.2">
      <c r="A20085" s="733">
        <v>45486</v>
      </c>
      <c r="B20085" s="40" t="s">
        <v>103</v>
      </c>
      <c r="C20085" s="62" t="s">
        <v>103</v>
      </c>
      <c r="D20085" s="107" t="s">
        <v>10208</v>
      </c>
      <c r="E20085" s="57">
        <v>6000</v>
      </c>
      <c r="F20085" s="57"/>
      <c r="G20085" s="125">
        <f t="shared" si="328"/>
        <v>-6000</v>
      </c>
      <c r="H20085" s="704" t="s">
        <v>10654</v>
      </c>
    </row>
    <row r="20086" spans="1:8" ht="15" x14ac:dyDescent="0.2">
      <c r="A20086" s="733">
        <v>45486</v>
      </c>
      <c r="B20086" s="40" t="s">
        <v>13228</v>
      </c>
      <c r="C20086" s="62" t="s">
        <v>285</v>
      </c>
      <c r="D20086" s="107" t="s">
        <v>13490</v>
      </c>
      <c r="E20086" s="57">
        <v>500</v>
      </c>
      <c r="F20086" s="57"/>
      <c r="G20086" s="125">
        <f t="shared" ref="G20086:G20089" si="329">F20086-E20086</f>
        <v>-500</v>
      </c>
      <c r="H20086" s="704" t="s">
        <v>10654</v>
      </c>
    </row>
    <row r="20087" spans="1:8" ht="15" x14ac:dyDescent="0.2">
      <c r="A20087" s="733">
        <v>45486</v>
      </c>
      <c r="B20087" s="40" t="s">
        <v>13113</v>
      </c>
      <c r="C20087" s="669" t="s">
        <v>10981</v>
      </c>
      <c r="D20087" s="911" t="s">
        <v>13492</v>
      </c>
      <c r="E20087" s="584">
        <v>85500</v>
      </c>
      <c r="F20087" s="57"/>
      <c r="G20087" s="125">
        <f t="shared" si="329"/>
        <v>-85500</v>
      </c>
      <c r="H20087" s="704" t="s">
        <v>10654</v>
      </c>
    </row>
    <row r="20088" spans="1:8" ht="15" x14ac:dyDescent="0.2">
      <c r="A20088" s="733">
        <v>45486</v>
      </c>
      <c r="B20088" s="40" t="s">
        <v>13228</v>
      </c>
      <c r="C20088" s="669" t="s">
        <v>10981</v>
      </c>
      <c r="D20088" s="911" t="s">
        <v>13492</v>
      </c>
      <c r="E20088" s="584">
        <v>83500</v>
      </c>
      <c r="F20088" s="57"/>
      <c r="G20088" s="125">
        <f t="shared" si="329"/>
        <v>-83500</v>
      </c>
      <c r="H20088" s="704" t="s">
        <v>10654</v>
      </c>
    </row>
    <row r="20089" spans="1:8" ht="15" x14ac:dyDescent="0.2">
      <c r="A20089" s="733">
        <v>45486</v>
      </c>
      <c r="B20089" s="40" t="s">
        <v>12400</v>
      </c>
      <c r="C20089" s="669" t="s">
        <v>10981</v>
      </c>
      <c r="D20089" s="911" t="s">
        <v>13492</v>
      </c>
      <c r="E20089" s="584">
        <v>83500</v>
      </c>
      <c r="F20089" s="57"/>
      <c r="G20089" s="125">
        <f t="shared" si="329"/>
        <v>-83500</v>
      </c>
      <c r="H20089" s="704" t="s">
        <v>10654</v>
      </c>
    </row>
    <row r="20090" spans="1:8" ht="15" x14ac:dyDescent="0.2">
      <c r="A20090" s="733">
        <v>45486</v>
      </c>
      <c r="B20090" s="40" t="s">
        <v>12607</v>
      </c>
      <c r="C20090" s="62" t="s">
        <v>3103</v>
      </c>
      <c r="D20090" s="107" t="s">
        <v>13491</v>
      </c>
      <c r="E20090" s="57">
        <v>50000</v>
      </c>
      <c r="F20090" s="57"/>
      <c r="G20090" s="125">
        <f t="shared" ref="G20090:G20092" si="330">F20090-E20090</f>
        <v>-50000</v>
      </c>
      <c r="H20090" s="704" t="s">
        <v>10654</v>
      </c>
    </row>
    <row r="20091" spans="1:8" ht="15" x14ac:dyDescent="0.2">
      <c r="A20091" s="733">
        <v>45486</v>
      </c>
      <c r="B20091" s="40" t="s">
        <v>13228</v>
      </c>
      <c r="C20091" s="62" t="s">
        <v>10981</v>
      </c>
      <c r="D20091" s="107" t="s">
        <v>13493</v>
      </c>
      <c r="E20091" s="57">
        <v>85000</v>
      </c>
      <c r="F20091" s="57"/>
      <c r="G20091" s="125">
        <f t="shared" si="330"/>
        <v>-85000</v>
      </c>
      <c r="H20091" s="704" t="s">
        <v>10654</v>
      </c>
    </row>
    <row r="20092" spans="1:8" ht="15" x14ac:dyDescent="0.2">
      <c r="A20092" s="733">
        <v>45486</v>
      </c>
      <c r="B20092" s="40" t="s">
        <v>13228</v>
      </c>
      <c r="C20092" s="62" t="s">
        <v>391</v>
      </c>
      <c r="D20092" s="107" t="s">
        <v>13494</v>
      </c>
      <c r="E20092" s="57">
        <v>75000</v>
      </c>
      <c r="F20092" s="57"/>
      <c r="G20092" s="125">
        <f t="shared" si="330"/>
        <v>-75000</v>
      </c>
      <c r="H20092" s="704" t="s">
        <v>10654</v>
      </c>
    </row>
    <row r="20093" spans="1:8" ht="15" x14ac:dyDescent="0.2">
      <c r="A20093" s="733">
        <v>45486</v>
      </c>
      <c r="B20093" s="40" t="s">
        <v>12059</v>
      </c>
      <c r="C20093" s="669" t="s">
        <v>10981</v>
      </c>
      <c r="D20093" s="911" t="s">
        <v>13496</v>
      </c>
      <c r="E20093" s="584">
        <v>21674</v>
      </c>
      <c r="F20093" s="57"/>
      <c r="G20093" s="125">
        <f t="shared" ref="G20093:G20095" si="331">F20093-E20093</f>
        <v>-21674</v>
      </c>
      <c r="H20093" s="704" t="s">
        <v>10654</v>
      </c>
    </row>
    <row r="20094" spans="1:8" ht="15" x14ac:dyDescent="0.2">
      <c r="A20094" s="733">
        <v>45486</v>
      </c>
      <c r="B20094" s="40" t="s">
        <v>10176</v>
      </c>
      <c r="C20094" s="669" t="s">
        <v>10981</v>
      </c>
      <c r="D20094" s="911" t="s">
        <v>13496</v>
      </c>
      <c r="E20094" s="584">
        <v>20000</v>
      </c>
      <c r="F20094" s="57"/>
      <c r="G20094" s="125">
        <f t="shared" si="331"/>
        <v>-20000</v>
      </c>
      <c r="H20094" s="704" t="s">
        <v>10654</v>
      </c>
    </row>
    <row r="20095" spans="1:8" ht="15" x14ac:dyDescent="0.2">
      <c r="A20095" s="733">
        <v>45486</v>
      </c>
      <c r="B20095" s="40" t="s">
        <v>12607</v>
      </c>
      <c r="C20095" s="669" t="s">
        <v>10981</v>
      </c>
      <c r="D20095" s="911" t="s">
        <v>13496</v>
      </c>
      <c r="E20095" s="584">
        <v>20000</v>
      </c>
      <c r="F20095" s="57"/>
      <c r="G20095" s="125">
        <f t="shared" si="331"/>
        <v>-20000</v>
      </c>
      <c r="H20095" s="704" t="s">
        <v>10654</v>
      </c>
    </row>
    <row r="20096" spans="1:8" ht="15" x14ac:dyDescent="0.2">
      <c r="A20096" s="733">
        <v>45486</v>
      </c>
      <c r="B20096" s="40" t="s">
        <v>11874</v>
      </c>
      <c r="C20096" s="62" t="s">
        <v>13503</v>
      </c>
      <c r="D20096" s="107" t="s">
        <v>13504</v>
      </c>
      <c r="E20096" s="57">
        <v>90000</v>
      </c>
      <c r="F20096" s="57"/>
      <c r="G20096" s="125">
        <f t="shared" ref="G20096:G20119" si="332">F20096-E20096</f>
        <v>-90000</v>
      </c>
      <c r="H20096" s="704" t="s">
        <v>10654</v>
      </c>
    </row>
    <row r="20097" spans="1:8" ht="15" x14ac:dyDescent="0.2">
      <c r="A20097" s="733">
        <v>45486</v>
      </c>
      <c r="B20097" s="40" t="s">
        <v>103</v>
      </c>
      <c r="C20097" s="62" t="s">
        <v>103</v>
      </c>
      <c r="D20097" s="107" t="s">
        <v>13522</v>
      </c>
      <c r="E20097" s="57">
        <v>80000</v>
      </c>
      <c r="F20097" s="57"/>
      <c r="G20097" s="125">
        <f t="shared" si="332"/>
        <v>-80000</v>
      </c>
      <c r="H20097" s="704" t="s">
        <v>10654</v>
      </c>
    </row>
    <row r="20098" spans="1:8" ht="15" x14ac:dyDescent="0.2">
      <c r="A20098" s="733">
        <v>45487</v>
      </c>
      <c r="B20098" s="40" t="s">
        <v>11077</v>
      </c>
      <c r="C20098" s="62" t="s">
        <v>6782</v>
      </c>
      <c r="D20098" s="107" t="s">
        <v>13505</v>
      </c>
      <c r="E20098" s="57">
        <v>235000</v>
      </c>
      <c r="F20098" s="57"/>
      <c r="G20098" s="125">
        <f t="shared" si="332"/>
        <v>-235000</v>
      </c>
      <c r="H20098" s="704" t="s">
        <v>10654</v>
      </c>
    </row>
    <row r="20099" spans="1:8" ht="15" x14ac:dyDescent="0.2">
      <c r="A20099" s="733">
        <v>45487</v>
      </c>
      <c r="B20099" s="40" t="s">
        <v>13180</v>
      </c>
      <c r="C20099" s="62" t="s">
        <v>10981</v>
      </c>
      <c r="D20099" s="107" t="s">
        <v>13510</v>
      </c>
      <c r="E20099" s="57">
        <v>50000</v>
      </c>
      <c r="F20099" s="57"/>
      <c r="G20099" s="125">
        <f t="shared" si="332"/>
        <v>-50000</v>
      </c>
      <c r="H20099" s="704" t="s">
        <v>10654</v>
      </c>
    </row>
    <row r="20100" spans="1:8" ht="15" x14ac:dyDescent="0.2">
      <c r="A20100" s="733">
        <v>45487</v>
      </c>
      <c r="B20100" s="40" t="s">
        <v>12607</v>
      </c>
      <c r="C20100" s="62" t="s">
        <v>13334</v>
      </c>
      <c r="D20100" s="107" t="s">
        <v>13506</v>
      </c>
      <c r="E20100" s="57">
        <v>54750</v>
      </c>
      <c r="F20100" s="57"/>
      <c r="G20100" s="125">
        <f t="shared" si="332"/>
        <v>-54750</v>
      </c>
      <c r="H20100" s="704" t="s">
        <v>10654</v>
      </c>
    </row>
    <row r="20101" spans="1:8" ht="15" x14ac:dyDescent="0.2">
      <c r="A20101" s="733">
        <v>45487</v>
      </c>
      <c r="B20101" s="40" t="s">
        <v>13439</v>
      </c>
      <c r="C20101" s="62" t="s">
        <v>391</v>
      </c>
      <c r="D20101" s="107" t="s">
        <v>13509</v>
      </c>
      <c r="E20101" s="57">
        <v>20000</v>
      </c>
      <c r="F20101" s="57"/>
      <c r="G20101" s="125">
        <f t="shared" si="332"/>
        <v>-20000</v>
      </c>
      <c r="H20101" s="704" t="s">
        <v>10654</v>
      </c>
    </row>
    <row r="20102" spans="1:8" ht="15" x14ac:dyDescent="0.2">
      <c r="A20102" s="733">
        <v>45487</v>
      </c>
      <c r="B20102" s="40" t="s">
        <v>12400</v>
      </c>
      <c r="C20102" s="62" t="s">
        <v>13507</v>
      </c>
      <c r="D20102" s="107" t="s">
        <v>13508</v>
      </c>
      <c r="E20102" s="57">
        <v>25000</v>
      </c>
      <c r="F20102" s="57"/>
      <c r="G20102" s="125">
        <f t="shared" si="332"/>
        <v>-25000</v>
      </c>
      <c r="H20102" s="704" t="s">
        <v>10654</v>
      </c>
    </row>
    <row r="20103" spans="1:8" ht="15" x14ac:dyDescent="0.2">
      <c r="A20103" s="733">
        <v>45488</v>
      </c>
      <c r="B20103" s="40" t="s">
        <v>13228</v>
      </c>
      <c r="C20103" s="62" t="s">
        <v>13274</v>
      </c>
      <c r="D20103" s="107" t="s">
        <v>13518</v>
      </c>
      <c r="E20103" s="57">
        <v>100000</v>
      </c>
      <c r="F20103" s="57"/>
      <c r="G20103" s="125">
        <f t="shared" si="332"/>
        <v>-100000</v>
      </c>
      <c r="H20103" s="704" t="s">
        <v>10654</v>
      </c>
    </row>
    <row r="20104" spans="1:8" ht="15" x14ac:dyDescent="0.2">
      <c r="A20104" s="733">
        <v>45488</v>
      </c>
      <c r="B20104" s="40" t="s">
        <v>103</v>
      </c>
      <c r="C20104" s="62" t="s">
        <v>103</v>
      </c>
      <c r="D20104" s="107" t="s">
        <v>10208</v>
      </c>
      <c r="E20104" s="57">
        <v>3000</v>
      </c>
      <c r="F20104" s="57"/>
      <c r="G20104" s="125">
        <f t="shared" ref="G20104" si="333">F20104-E20104</f>
        <v>-3000</v>
      </c>
      <c r="H20104" s="704" t="s">
        <v>10654</v>
      </c>
    </row>
    <row r="20105" spans="1:8" ht="15" x14ac:dyDescent="0.2">
      <c r="A20105" s="733">
        <v>45491</v>
      </c>
      <c r="B20105" s="40" t="s">
        <v>13113</v>
      </c>
      <c r="C20105" s="62" t="s">
        <v>10981</v>
      </c>
      <c r="D20105" s="107" t="s">
        <v>13527</v>
      </c>
      <c r="E20105" s="57">
        <v>38180</v>
      </c>
      <c r="F20105" s="57"/>
      <c r="G20105" s="125">
        <f t="shared" ref="G20105:G20114" si="334">F20105-E20105</f>
        <v>-38180</v>
      </c>
      <c r="H20105" s="704" t="s">
        <v>10654</v>
      </c>
    </row>
    <row r="20106" spans="1:8" ht="15" x14ac:dyDescent="0.2">
      <c r="A20106" s="733">
        <v>45491</v>
      </c>
      <c r="B20106" s="40" t="s">
        <v>13113</v>
      </c>
      <c r="C20106" s="62" t="s">
        <v>5740</v>
      </c>
      <c r="D20106" s="107" t="s">
        <v>369</v>
      </c>
      <c r="E20106" s="57">
        <v>3300</v>
      </c>
      <c r="F20106" s="57"/>
      <c r="G20106" s="125">
        <f t="shared" si="334"/>
        <v>-3300</v>
      </c>
      <c r="H20106" s="704" t="s">
        <v>10654</v>
      </c>
    </row>
    <row r="20107" spans="1:8" ht="15" x14ac:dyDescent="0.2">
      <c r="A20107" s="733">
        <v>45491</v>
      </c>
      <c r="B20107" s="40" t="s">
        <v>13113</v>
      </c>
      <c r="C20107" s="62" t="s">
        <v>10981</v>
      </c>
      <c r="D20107" s="107" t="s">
        <v>11590</v>
      </c>
      <c r="E20107" s="57">
        <v>600</v>
      </c>
      <c r="F20107" s="57"/>
      <c r="G20107" s="125">
        <f t="shared" si="334"/>
        <v>-600</v>
      </c>
      <c r="H20107" s="704" t="s">
        <v>10654</v>
      </c>
    </row>
    <row r="20108" spans="1:8" ht="15" x14ac:dyDescent="0.2">
      <c r="A20108" s="733">
        <v>45491</v>
      </c>
      <c r="B20108" s="40" t="s">
        <v>103</v>
      </c>
      <c r="C20108" s="62" t="s">
        <v>103</v>
      </c>
      <c r="D20108" s="107" t="s">
        <v>10208</v>
      </c>
      <c r="E20108" s="57">
        <v>7000</v>
      </c>
      <c r="F20108" s="57"/>
      <c r="G20108" s="125">
        <f t="shared" si="334"/>
        <v>-7000</v>
      </c>
      <c r="H20108" s="704" t="s">
        <v>10654</v>
      </c>
    </row>
    <row r="20109" spans="1:8" ht="15" x14ac:dyDescent="0.2">
      <c r="A20109" s="733">
        <v>45491</v>
      </c>
      <c r="B20109" s="62" t="s">
        <v>13295</v>
      </c>
      <c r="C20109" s="62" t="s">
        <v>10981</v>
      </c>
      <c r="D20109" s="107" t="s">
        <v>13528</v>
      </c>
      <c r="E20109" s="57">
        <v>1750</v>
      </c>
      <c r="F20109" s="57"/>
      <c r="G20109" s="125">
        <f t="shared" si="334"/>
        <v>-1750</v>
      </c>
      <c r="H20109" s="704" t="s">
        <v>10654</v>
      </c>
    </row>
    <row r="20110" spans="1:8" ht="15" x14ac:dyDescent="0.2">
      <c r="A20110" s="733">
        <v>45491</v>
      </c>
      <c r="B20110" s="40" t="s">
        <v>13256</v>
      </c>
      <c r="C20110" s="62" t="s">
        <v>5740</v>
      </c>
      <c r="D20110" s="107" t="s">
        <v>369</v>
      </c>
      <c r="E20110" s="57">
        <v>1100</v>
      </c>
      <c r="F20110" s="57"/>
      <c r="G20110" s="125">
        <f t="shared" si="334"/>
        <v>-1100</v>
      </c>
      <c r="H20110" s="704" t="s">
        <v>10654</v>
      </c>
    </row>
    <row r="20111" spans="1:8" ht="15" x14ac:dyDescent="0.2">
      <c r="A20111" s="733">
        <v>45491</v>
      </c>
      <c r="B20111" s="40" t="s">
        <v>13113</v>
      </c>
      <c r="C20111" s="62" t="s">
        <v>5740</v>
      </c>
      <c r="D20111" s="107" t="s">
        <v>369</v>
      </c>
      <c r="E20111" s="57">
        <v>1000</v>
      </c>
      <c r="F20111" s="57"/>
      <c r="G20111" s="125">
        <f t="shared" si="334"/>
        <v>-1000</v>
      </c>
      <c r="H20111" s="704" t="s">
        <v>10654</v>
      </c>
    </row>
    <row r="20112" spans="1:8" ht="15" x14ac:dyDescent="0.2">
      <c r="A20112" s="733">
        <v>45491</v>
      </c>
      <c r="B20112" s="40" t="s">
        <v>13228</v>
      </c>
      <c r="C20112" s="62" t="s">
        <v>13529</v>
      </c>
      <c r="D20112" s="107" t="s">
        <v>13530</v>
      </c>
      <c r="E20112" s="57">
        <v>2600</v>
      </c>
      <c r="F20112" s="57"/>
      <c r="G20112" s="125">
        <f t="shared" si="334"/>
        <v>-2600</v>
      </c>
      <c r="H20112" s="704" t="s">
        <v>10654</v>
      </c>
    </row>
    <row r="20113" spans="1:8" ht="15" x14ac:dyDescent="0.2">
      <c r="A20113" s="733">
        <v>45491</v>
      </c>
      <c r="B20113" s="40" t="s">
        <v>25</v>
      </c>
      <c r="C20113" s="62" t="s">
        <v>8148</v>
      </c>
      <c r="D20113" s="107" t="s">
        <v>6342</v>
      </c>
      <c r="E20113" s="57">
        <v>3120</v>
      </c>
      <c r="F20113" s="57"/>
      <c r="G20113" s="125">
        <f t="shared" si="334"/>
        <v>-3120</v>
      </c>
      <c r="H20113" s="704" t="s">
        <v>10654</v>
      </c>
    </row>
    <row r="20114" spans="1:8" ht="15" x14ac:dyDescent="0.2">
      <c r="A20114" s="733">
        <v>45491</v>
      </c>
      <c r="B20114" s="40" t="s">
        <v>103</v>
      </c>
      <c r="C20114" s="62" t="s">
        <v>8148</v>
      </c>
      <c r="D20114" s="107" t="s">
        <v>6342</v>
      </c>
      <c r="E20114" s="57">
        <v>8595</v>
      </c>
      <c r="F20114" s="57"/>
      <c r="G20114" s="125">
        <f t="shared" si="334"/>
        <v>-8595</v>
      </c>
      <c r="H20114" s="704" t="s">
        <v>10654</v>
      </c>
    </row>
    <row r="20115" spans="1:8" ht="15" x14ac:dyDescent="0.2">
      <c r="A20115" s="733">
        <v>45491</v>
      </c>
      <c r="B20115" s="40" t="s">
        <v>11874</v>
      </c>
      <c r="C20115" s="62" t="s">
        <v>391</v>
      </c>
      <c r="D20115" s="107" t="s">
        <v>4308</v>
      </c>
      <c r="E20115" s="57">
        <v>2630</v>
      </c>
      <c r="F20115" s="57"/>
      <c r="G20115" s="125">
        <f t="shared" si="332"/>
        <v>-2630</v>
      </c>
      <c r="H20115" s="704" t="s">
        <v>10654</v>
      </c>
    </row>
    <row r="20116" spans="1:8" ht="15" x14ac:dyDescent="0.2">
      <c r="A20116" s="733">
        <v>45491</v>
      </c>
      <c r="B20116" s="40" t="s">
        <v>13318</v>
      </c>
      <c r="C20116" s="62" t="s">
        <v>10981</v>
      </c>
      <c r="D20116" s="107" t="s">
        <v>13521</v>
      </c>
      <c r="E20116" s="57">
        <v>136000</v>
      </c>
      <c r="F20116" s="57"/>
      <c r="G20116" s="125">
        <f t="shared" si="332"/>
        <v>-136000</v>
      </c>
      <c r="H20116" s="704" t="s">
        <v>10654</v>
      </c>
    </row>
    <row r="20117" spans="1:8" s="681" customFormat="1" ht="24" x14ac:dyDescent="0.25">
      <c r="A20117" s="733">
        <v>45492</v>
      </c>
      <c r="B20117" s="62" t="s">
        <v>3945</v>
      </c>
      <c r="C20117" s="62" t="s">
        <v>10981</v>
      </c>
      <c r="D20117" s="182" t="s">
        <v>13519</v>
      </c>
      <c r="E20117" s="125">
        <v>80000</v>
      </c>
      <c r="F20117" s="125"/>
      <c r="G20117" s="125">
        <f t="shared" si="332"/>
        <v>-80000</v>
      </c>
      <c r="H20117" s="704" t="s">
        <v>10654</v>
      </c>
    </row>
    <row r="20118" spans="1:8" s="681" customFormat="1" ht="24" x14ac:dyDescent="0.25">
      <c r="A20118" s="733">
        <v>45492</v>
      </c>
      <c r="B20118" s="62" t="s">
        <v>13180</v>
      </c>
      <c r="C20118" s="62" t="s">
        <v>13524</v>
      </c>
      <c r="D20118" s="182" t="s">
        <v>13525</v>
      </c>
      <c r="E20118" s="125">
        <v>1000000</v>
      </c>
      <c r="F20118" s="125"/>
      <c r="G20118" s="125">
        <f t="shared" si="332"/>
        <v>-1000000</v>
      </c>
      <c r="H20118" s="704" t="s">
        <v>10654</v>
      </c>
    </row>
    <row r="20119" spans="1:8" s="681" customFormat="1" ht="24" x14ac:dyDescent="0.25">
      <c r="A20119" s="733">
        <v>45492</v>
      </c>
      <c r="B20119" s="62" t="s">
        <v>13228</v>
      </c>
      <c r="C20119" s="62" t="s">
        <v>13523</v>
      </c>
      <c r="D20119" s="182" t="s">
        <v>13526</v>
      </c>
      <c r="E20119" s="125">
        <v>760000</v>
      </c>
      <c r="F20119" s="125"/>
      <c r="G20119" s="125">
        <f t="shared" si="332"/>
        <v>-760000</v>
      </c>
      <c r="H20119" s="704" t="s">
        <v>10654</v>
      </c>
    </row>
    <row r="20120" spans="1:8" s="681" customFormat="1" ht="15" x14ac:dyDescent="0.25">
      <c r="A20120" s="733">
        <v>45492</v>
      </c>
      <c r="B20120" s="62" t="s">
        <v>13228</v>
      </c>
      <c r="C20120" s="62" t="s">
        <v>5740</v>
      </c>
      <c r="D20120" s="182" t="s">
        <v>369</v>
      </c>
      <c r="E20120" s="125">
        <v>500</v>
      </c>
      <c r="F20120" s="125"/>
      <c r="G20120" s="125">
        <f t="shared" ref="G20120:G20122" si="335">F20120-E20120</f>
        <v>-500</v>
      </c>
      <c r="H20120" s="704" t="s">
        <v>10654</v>
      </c>
    </row>
    <row r="20121" spans="1:8" s="681" customFormat="1" ht="15" x14ac:dyDescent="0.25">
      <c r="A20121" s="733">
        <v>45492</v>
      </c>
      <c r="B20121" s="62" t="s">
        <v>103</v>
      </c>
      <c r="C20121" s="62" t="s">
        <v>103</v>
      </c>
      <c r="D20121" s="182" t="s">
        <v>2671</v>
      </c>
      <c r="E20121" s="125">
        <v>3500</v>
      </c>
      <c r="F20121" s="125"/>
      <c r="G20121" s="125">
        <f t="shared" si="335"/>
        <v>-3500</v>
      </c>
      <c r="H20121" s="704" t="s">
        <v>10654</v>
      </c>
    </row>
    <row r="20122" spans="1:8" s="681" customFormat="1" ht="15" x14ac:dyDescent="0.2">
      <c r="A20122" s="733">
        <v>45492</v>
      </c>
      <c r="B20122" s="40" t="s">
        <v>11717</v>
      </c>
      <c r="C20122" s="62" t="s">
        <v>12928</v>
      </c>
      <c r="D20122" s="107" t="s">
        <v>13536</v>
      </c>
      <c r="E20122" s="57">
        <v>400000</v>
      </c>
      <c r="F20122" s="57"/>
      <c r="G20122" s="125">
        <f t="shared" si="335"/>
        <v>-400000</v>
      </c>
      <c r="H20122" s="704" t="s">
        <v>10654</v>
      </c>
    </row>
    <row r="20123" spans="1:8" s="681" customFormat="1" ht="15" x14ac:dyDescent="0.2">
      <c r="A20123" s="733">
        <v>45492</v>
      </c>
      <c r="B20123" s="40" t="s">
        <v>12346</v>
      </c>
      <c r="C20123" s="62" t="s">
        <v>10981</v>
      </c>
      <c r="D20123" s="107" t="s">
        <v>13554</v>
      </c>
      <c r="E20123" s="57">
        <v>9500</v>
      </c>
      <c r="F20123" s="57"/>
      <c r="G20123" s="125">
        <f t="shared" ref="G20123:G20130" si="336">F20123-E20123</f>
        <v>-9500</v>
      </c>
      <c r="H20123" s="704" t="s">
        <v>10654</v>
      </c>
    </row>
    <row r="20124" spans="1:8" s="681" customFormat="1" ht="15" x14ac:dyDescent="0.2">
      <c r="A20124" s="733">
        <v>45492</v>
      </c>
      <c r="B20124" s="40" t="s">
        <v>13256</v>
      </c>
      <c r="C20124" s="62" t="s">
        <v>5740</v>
      </c>
      <c r="D20124" s="107" t="s">
        <v>13555</v>
      </c>
      <c r="E20124" s="57">
        <v>3000</v>
      </c>
      <c r="F20124" s="57"/>
      <c r="G20124" s="125">
        <f t="shared" si="336"/>
        <v>-3000</v>
      </c>
      <c r="H20124" s="704" t="s">
        <v>10654</v>
      </c>
    </row>
    <row r="20125" spans="1:8" s="681" customFormat="1" ht="15" x14ac:dyDescent="0.2">
      <c r="A20125" s="733">
        <v>45492</v>
      </c>
      <c r="B20125" s="40" t="s">
        <v>13228</v>
      </c>
      <c r="C20125" s="62" t="s">
        <v>285</v>
      </c>
      <c r="D20125" s="107" t="s">
        <v>8660</v>
      </c>
      <c r="E20125" s="57">
        <v>1500</v>
      </c>
      <c r="F20125" s="57"/>
      <c r="G20125" s="125">
        <f t="shared" si="336"/>
        <v>-1500</v>
      </c>
      <c r="H20125" s="704" t="s">
        <v>10654</v>
      </c>
    </row>
    <row r="20126" spans="1:8" s="681" customFormat="1" ht="15" x14ac:dyDescent="0.2">
      <c r="A20126" s="733">
        <v>45492</v>
      </c>
      <c r="B20126" s="40" t="s">
        <v>13113</v>
      </c>
      <c r="C20126" s="62" t="s">
        <v>5740</v>
      </c>
      <c r="D20126" s="107" t="s">
        <v>10334</v>
      </c>
      <c r="E20126" s="57">
        <v>600</v>
      </c>
      <c r="F20126" s="57"/>
      <c r="G20126" s="125">
        <f t="shared" si="336"/>
        <v>-600</v>
      </c>
      <c r="H20126" s="704" t="s">
        <v>10654</v>
      </c>
    </row>
    <row r="20127" spans="1:8" s="681" customFormat="1" ht="15" x14ac:dyDescent="0.2">
      <c r="A20127" s="733">
        <v>45492</v>
      </c>
      <c r="B20127" s="40" t="s">
        <v>13113</v>
      </c>
      <c r="C20127" s="62" t="s">
        <v>5740</v>
      </c>
      <c r="D20127" s="107" t="s">
        <v>369</v>
      </c>
      <c r="E20127" s="57">
        <v>500</v>
      </c>
      <c r="F20127" s="57"/>
      <c r="G20127" s="125">
        <f t="shared" si="336"/>
        <v>-500</v>
      </c>
      <c r="H20127" s="704" t="s">
        <v>10654</v>
      </c>
    </row>
    <row r="20128" spans="1:8" s="681" customFormat="1" ht="15" x14ac:dyDescent="0.2">
      <c r="A20128" s="733">
        <v>45492</v>
      </c>
      <c r="B20128" s="40" t="s">
        <v>13113</v>
      </c>
      <c r="C20128" s="62" t="s">
        <v>5740</v>
      </c>
      <c r="D20128" s="107" t="s">
        <v>369</v>
      </c>
      <c r="E20128" s="57">
        <v>5500</v>
      </c>
      <c r="F20128" s="57"/>
      <c r="G20128" s="125">
        <f t="shared" si="336"/>
        <v>-5500</v>
      </c>
      <c r="H20128" s="704" t="s">
        <v>10654</v>
      </c>
    </row>
    <row r="20129" spans="1:8" s="681" customFormat="1" ht="15" x14ac:dyDescent="0.2">
      <c r="A20129" s="733">
        <v>45492</v>
      </c>
      <c r="B20129" s="40" t="s">
        <v>13439</v>
      </c>
      <c r="C20129" s="62" t="s">
        <v>5740</v>
      </c>
      <c r="D20129" s="107" t="s">
        <v>369</v>
      </c>
      <c r="E20129" s="57">
        <v>1800</v>
      </c>
      <c r="F20129" s="57"/>
      <c r="G20129" s="125">
        <f t="shared" si="336"/>
        <v>-1800</v>
      </c>
      <c r="H20129" s="704" t="s">
        <v>10654</v>
      </c>
    </row>
    <row r="20130" spans="1:8" s="681" customFormat="1" ht="15" x14ac:dyDescent="0.2">
      <c r="A20130" s="733">
        <v>45492</v>
      </c>
      <c r="B20130" s="40" t="s">
        <v>13180</v>
      </c>
      <c r="C20130" s="62" t="s">
        <v>10981</v>
      </c>
      <c r="D20130" s="107" t="s">
        <v>13645</v>
      </c>
      <c r="E20130" s="57">
        <v>25000</v>
      </c>
      <c r="F20130" s="57"/>
      <c r="G20130" s="125">
        <f t="shared" si="336"/>
        <v>-25000</v>
      </c>
      <c r="H20130" s="704" t="s">
        <v>10654</v>
      </c>
    </row>
    <row r="20131" spans="1:8" s="681" customFormat="1" ht="15" x14ac:dyDescent="0.2">
      <c r="A20131" s="733">
        <v>45493</v>
      </c>
      <c r="B20131" s="40" t="s">
        <v>10898</v>
      </c>
      <c r="C20131" s="62" t="s">
        <v>10981</v>
      </c>
      <c r="D20131" s="107" t="s">
        <v>13556</v>
      </c>
      <c r="E20131" s="57">
        <v>500</v>
      </c>
      <c r="F20131" s="57"/>
      <c r="G20131" s="125">
        <f t="shared" ref="G20131:G20136" si="337">F20131-E20131</f>
        <v>-500</v>
      </c>
      <c r="H20131" s="704" t="s">
        <v>10654</v>
      </c>
    </row>
    <row r="20132" spans="1:8" s="681" customFormat="1" ht="15" x14ac:dyDescent="0.2">
      <c r="A20132" s="733">
        <v>45493</v>
      </c>
      <c r="B20132" s="40" t="s">
        <v>8873</v>
      </c>
      <c r="C20132" s="62" t="s">
        <v>10981</v>
      </c>
      <c r="D20132" s="107" t="s">
        <v>1616</v>
      </c>
      <c r="E20132" s="57">
        <v>700</v>
      </c>
      <c r="F20132" s="57"/>
      <c r="G20132" s="125">
        <f t="shared" si="337"/>
        <v>-700</v>
      </c>
      <c r="H20132" s="704" t="s">
        <v>10654</v>
      </c>
    </row>
    <row r="20133" spans="1:8" s="681" customFormat="1" ht="15" x14ac:dyDescent="0.2">
      <c r="A20133" s="733">
        <v>45493</v>
      </c>
      <c r="B20133" s="40" t="s">
        <v>13113</v>
      </c>
      <c r="C20133" s="62" t="s">
        <v>10981</v>
      </c>
      <c r="D20133" s="107" t="s">
        <v>13557</v>
      </c>
      <c r="E20133" s="57">
        <v>1450</v>
      </c>
      <c r="F20133" s="57"/>
      <c r="G20133" s="125">
        <f t="shared" si="337"/>
        <v>-1450</v>
      </c>
      <c r="H20133" s="704" t="s">
        <v>10654</v>
      </c>
    </row>
    <row r="20134" spans="1:8" s="681" customFormat="1" ht="15" x14ac:dyDescent="0.2">
      <c r="A20134" s="733">
        <v>45493</v>
      </c>
      <c r="B20134" s="40" t="s">
        <v>103</v>
      </c>
      <c r="C20134" s="62" t="s">
        <v>103</v>
      </c>
      <c r="D20134" s="107" t="s">
        <v>2671</v>
      </c>
      <c r="E20134" s="57">
        <v>4000</v>
      </c>
      <c r="F20134" s="57"/>
      <c r="G20134" s="125">
        <f t="shared" si="337"/>
        <v>-4000</v>
      </c>
      <c r="H20134" s="704" t="s">
        <v>10654</v>
      </c>
    </row>
    <row r="20135" spans="1:8" s="681" customFormat="1" ht="15" x14ac:dyDescent="0.2">
      <c r="A20135" s="733">
        <v>45493</v>
      </c>
      <c r="B20135" s="40" t="s">
        <v>103</v>
      </c>
      <c r="C20135" s="62" t="s">
        <v>2995</v>
      </c>
      <c r="D20135" s="107" t="s">
        <v>13558</v>
      </c>
      <c r="E20135" s="57">
        <v>5330</v>
      </c>
      <c r="F20135" s="57"/>
      <c r="G20135" s="125">
        <f t="shared" si="337"/>
        <v>-5330</v>
      </c>
      <c r="H20135" s="704" t="s">
        <v>10654</v>
      </c>
    </row>
    <row r="20136" spans="1:8" s="681" customFormat="1" ht="15" x14ac:dyDescent="0.2">
      <c r="A20136" s="733">
        <v>45493</v>
      </c>
      <c r="B20136" s="40" t="s">
        <v>13256</v>
      </c>
      <c r="C20136" s="62" t="s">
        <v>8499</v>
      </c>
      <c r="D20136" s="107" t="s">
        <v>13559</v>
      </c>
      <c r="E20136" s="57">
        <v>50000</v>
      </c>
      <c r="F20136" s="57"/>
      <c r="G20136" s="125">
        <f t="shared" si="337"/>
        <v>-50000</v>
      </c>
      <c r="H20136" s="704" t="s">
        <v>10654</v>
      </c>
    </row>
    <row r="20137" spans="1:8" s="681" customFormat="1" ht="15" x14ac:dyDescent="0.2">
      <c r="A20137" s="733">
        <v>45493</v>
      </c>
      <c r="B20137" s="40" t="s">
        <v>13228</v>
      </c>
      <c r="C20137" s="62" t="s">
        <v>285</v>
      </c>
      <c r="D20137" s="107" t="s">
        <v>9892</v>
      </c>
      <c r="E20137" s="57">
        <v>350</v>
      </c>
      <c r="F20137" s="57"/>
      <c r="G20137" s="125">
        <f t="shared" ref="G20137:G20144" si="338">F20137-E20137</f>
        <v>-350</v>
      </c>
      <c r="H20137" s="704" t="s">
        <v>10654</v>
      </c>
    </row>
    <row r="20138" spans="1:8" s="681" customFormat="1" ht="15" x14ac:dyDescent="0.2">
      <c r="A20138" s="733">
        <v>45493</v>
      </c>
      <c r="B20138" s="40" t="s">
        <v>103</v>
      </c>
      <c r="C20138" s="62" t="s">
        <v>391</v>
      </c>
      <c r="D20138" s="107" t="s">
        <v>13560</v>
      </c>
      <c r="E20138" s="57">
        <v>1500</v>
      </c>
      <c r="F20138" s="57"/>
      <c r="G20138" s="125">
        <f t="shared" si="338"/>
        <v>-1500</v>
      </c>
      <c r="H20138" s="704" t="s">
        <v>10654</v>
      </c>
    </row>
    <row r="20139" spans="1:8" s="681" customFormat="1" ht="15" x14ac:dyDescent="0.2">
      <c r="A20139" s="733">
        <v>45493</v>
      </c>
      <c r="B20139" s="40" t="s">
        <v>13256</v>
      </c>
      <c r="C20139" s="62" t="s">
        <v>5740</v>
      </c>
      <c r="D20139" s="107" t="s">
        <v>369</v>
      </c>
      <c r="E20139" s="57">
        <v>1000</v>
      </c>
      <c r="F20139" s="57"/>
      <c r="G20139" s="125">
        <f t="shared" si="338"/>
        <v>-1000</v>
      </c>
      <c r="H20139" s="704" t="s">
        <v>10654</v>
      </c>
    </row>
    <row r="20140" spans="1:8" s="681" customFormat="1" ht="15" x14ac:dyDescent="0.2">
      <c r="A20140" s="733">
        <v>45495</v>
      </c>
      <c r="B20140" s="40" t="s">
        <v>12607</v>
      </c>
      <c r="C20140" s="62" t="s">
        <v>13561</v>
      </c>
      <c r="D20140" s="107" t="s">
        <v>13562</v>
      </c>
      <c r="E20140" s="57">
        <v>100000</v>
      </c>
      <c r="F20140" s="57"/>
      <c r="G20140" s="125">
        <f t="shared" si="338"/>
        <v>-100000</v>
      </c>
      <c r="H20140" s="704" t="s">
        <v>10654</v>
      </c>
    </row>
    <row r="20141" spans="1:8" s="681" customFormat="1" ht="15" x14ac:dyDescent="0.2">
      <c r="A20141" s="733">
        <v>45495</v>
      </c>
      <c r="B20141" s="40" t="s">
        <v>12400</v>
      </c>
      <c r="C20141" s="62" t="s">
        <v>5740</v>
      </c>
      <c r="D20141" s="107" t="s">
        <v>369</v>
      </c>
      <c r="E20141" s="57">
        <v>1000</v>
      </c>
      <c r="F20141" s="57"/>
      <c r="G20141" s="125">
        <f t="shared" si="338"/>
        <v>-1000</v>
      </c>
      <c r="H20141" s="704" t="s">
        <v>10654</v>
      </c>
    </row>
    <row r="20142" spans="1:8" s="681" customFormat="1" ht="15" x14ac:dyDescent="0.2">
      <c r="A20142" s="733">
        <v>45495</v>
      </c>
      <c r="B20142" s="40" t="s">
        <v>12400</v>
      </c>
      <c r="C20142" s="62" t="s">
        <v>10981</v>
      </c>
      <c r="D20142" s="107" t="s">
        <v>13563</v>
      </c>
      <c r="E20142" s="57">
        <v>15000</v>
      </c>
      <c r="F20142" s="57"/>
      <c r="G20142" s="125">
        <f t="shared" si="338"/>
        <v>-15000</v>
      </c>
      <c r="H20142" s="704" t="s">
        <v>10654</v>
      </c>
    </row>
    <row r="20143" spans="1:8" s="681" customFormat="1" ht="15" x14ac:dyDescent="0.2">
      <c r="A20143" s="733">
        <v>45495</v>
      </c>
      <c r="B20143" s="40" t="s">
        <v>6503</v>
      </c>
      <c r="C20143" s="62" t="s">
        <v>13564</v>
      </c>
      <c r="D20143" s="107" t="s">
        <v>1156</v>
      </c>
      <c r="E20143" s="57">
        <v>40000</v>
      </c>
      <c r="F20143" s="57"/>
      <c r="G20143" s="125">
        <f t="shared" si="338"/>
        <v>-40000</v>
      </c>
      <c r="H20143" s="704" t="s">
        <v>10654</v>
      </c>
    </row>
    <row r="20144" spans="1:8" s="681" customFormat="1" ht="15" x14ac:dyDescent="0.2">
      <c r="A20144" s="733">
        <v>45495</v>
      </c>
      <c r="B20144" s="40" t="s">
        <v>13113</v>
      </c>
      <c r="C20144" s="62" t="s">
        <v>5740</v>
      </c>
      <c r="D20144" s="107" t="s">
        <v>369</v>
      </c>
      <c r="E20144" s="57">
        <v>2000</v>
      </c>
      <c r="F20144" s="57"/>
      <c r="G20144" s="125">
        <f t="shared" si="338"/>
        <v>-2000</v>
      </c>
      <c r="H20144" s="704" t="s">
        <v>10654</v>
      </c>
    </row>
    <row r="20145" spans="1:8" s="681" customFormat="1" ht="15" x14ac:dyDescent="0.2">
      <c r="A20145" s="733">
        <v>45495</v>
      </c>
      <c r="B20145" s="40" t="s">
        <v>13543</v>
      </c>
      <c r="C20145" s="565" t="s">
        <v>1062</v>
      </c>
      <c r="D20145" s="893" t="s">
        <v>13648</v>
      </c>
      <c r="E20145" s="629">
        <v>7360</v>
      </c>
      <c r="F20145" s="57"/>
      <c r="G20145" s="125">
        <f t="shared" ref="G20145:G20156" si="339">F20145-E20145</f>
        <v>-7360</v>
      </c>
      <c r="H20145" s="704" t="s">
        <v>10654</v>
      </c>
    </row>
    <row r="20146" spans="1:8" s="681" customFormat="1" ht="15" x14ac:dyDescent="0.2">
      <c r="A20146" s="733">
        <v>45495</v>
      </c>
      <c r="B20146" s="40" t="s">
        <v>8873</v>
      </c>
      <c r="C20146" s="565" t="s">
        <v>1062</v>
      </c>
      <c r="D20146" s="893" t="s">
        <v>13648</v>
      </c>
      <c r="E20146" s="629">
        <v>13000</v>
      </c>
      <c r="F20146" s="57"/>
      <c r="G20146" s="125">
        <f t="shared" ref="G20146:G20154" si="340">F20146-E20146</f>
        <v>-13000</v>
      </c>
      <c r="H20146" s="704" t="s">
        <v>10654</v>
      </c>
    </row>
    <row r="20147" spans="1:8" s="681" customFormat="1" ht="15" x14ac:dyDescent="0.2">
      <c r="A20147" s="733">
        <v>45495</v>
      </c>
      <c r="B20147" s="40" t="s">
        <v>9353</v>
      </c>
      <c r="C20147" s="565" t="s">
        <v>1062</v>
      </c>
      <c r="D20147" s="893" t="s">
        <v>13648</v>
      </c>
      <c r="E20147" s="629">
        <v>5000</v>
      </c>
      <c r="F20147" s="57"/>
      <c r="G20147" s="125">
        <f t="shared" si="340"/>
        <v>-5000</v>
      </c>
      <c r="H20147" s="704" t="s">
        <v>10654</v>
      </c>
    </row>
    <row r="20148" spans="1:8" s="681" customFormat="1" ht="15" x14ac:dyDescent="0.2">
      <c r="A20148" s="733">
        <v>45495</v>
      </c>
      <c r="B20148" s="40" t="s">
        <v>12400</v>
      </c>
      <c r="C20148" s="565" t="s">
        <v>1062</v>
      </c>
      <c r="D20148" s="893" t="s">
        <v>13648</v>
      </c>
      <c r="E20148" s="629">
        <v>23956</v>
      </c>
      <c r="F20148" s="57"/>
      <c r="G20148" s="125">
        <f t="shared" si="340"/>
        <v>-23956</v>
      </c>
      <c r="H20148" s="704" t="s">
        <v>10654</v>
      </c>
    </row>
    <row r="20149" spans="1:8" s="681" customFormat="1" ht="15" x14ac:dyDescent="0.2">
      <c r="A20149" s="733">
        <v>45495</v>
      </c>
      <c r="B20149" s="40" t="s">
        <v>9829</v>
      </c>
      <c r="C20149" s="565" t="s">
        <v>1062</v>
      </c>
      <c r="D20149" s="893" t="s">
        <v>13648</v>
      </c>
      <c r="E20149" s="629">
        <v>3412</v>
      </c>
      <c r="F20149" s="57"/>
      <c r="G20149" s="125">
        <f t="shared" si="340"/>
        <v>-3412</v>
      </c>
      <c r="H20149" s="704" t="s">
        <v>10654</v>
      </c>
    </row>
    <row r="20150" spans="1:8" s="681" customFormat="1" ht="15" x14ac:dyDescent="0.2">
      <c r="A20150" s="733">
        <v>45495</v>
      </c>
      <c r="B20150" s="40" t="s">
        <v>13113</v>
      </c>
      <c r="C20150" s="565" t="s">
        <v>1062</v>
      </c>
      <c r="D20150" s="893" t="s">
        <v>13648</v>
      </c>
      <c r="E20150" s="629">
        <v>1604</v>
      </c>
      <c r="F20150" s="57"/>
      <c r="G20150" s="125">
        <f t="shared" si="340"/>
        <v>-1604</v>
      </c>
      <c r="H20150" s="704" t="s">
        <v>10654</v>
      </c>
    </row>
    <row r="20151" spans="1:8" s="681" customFormat="1" ht="15" x14ac:dyDescent="0.2">
      <c r="A20151" s="733">
        <v>45495</v>
      </c>
      <c r="B20151" s="40" t="s">
        <v>12684</v>
      </c>
      <c r="C20151" s="565" t="s">
        <v>1062</v>
      </c>
      <c r="D20151" s="893" t="s">
        <v>13648</v>
      </c>
      <c r="E20151" s="629">
        <v>24817</v>
      </c>
      <c r="F20151" s="57"/>
      <c r="G20151" s="125">
        <f t="shared" si="340"/>
        <v>-24817</v>
      </c>
      <c r="H20151" s="704" t="s">
        <v>10654</v>
      </c>
    </row>
    <row r="20152" spans="1:8" s="681" customFormat="1" ht="15" x14ac:dyDescent="0.2">
      <c r="A20152" s="733">
        <v>45495</v>
      </c>
      <c r="B20152" s="40" t="s">
        <v>13439</v>
      </c>
      <c r="C20152" s="565" t="s">
        <v>1062</v>
      </c>
      <c r="D20152" s="893" t="s">
        <v>13648</v>
      </c>
      <c r="E20152" s="629">
        <v>58770</v>
      </c>
      <c r="F20152" s="57"/>
      <c r="G20152" s="125">
        <f t="shared" si="340"/>
        <v>-58770</v>
      </c>
      <c r="H20152" s="704" t="s">
        <v>10654</v>
      </c>
    </row>
    <row r="20153" spans="1:8" s="681" customFormat="1" ht="15" x14ac:dyDescent="0.2">
      <c r="A20153" s="733">
        <v>45495</v>
      </c>
      <c r="B20153" s="40" t="s">
        <v>13228</v>
      </c>
      <c r="C20153" s="565" t="s">
        <v>1062</v>
      </c>
      <c r="D20153" s="893" t="s">
        <v>13648</v>
      </c>
      <c r="E20153" s="629">
        <v>45496</v>
      </c>
      <c r="F20153" s="57"/>
      <c r="G20153" s="125">
        <f t="shared" si="340"/>
        <v>-45496</v>
      </c>
      <c r="H20153" s="704" t="s">
        <v>10654</v>
      </c>
    </row>
    <row r="20154" spans="1:8" s="681" customFormat="1" ht="15" x14ac:dyDescent="0.2">
      <c r="A20154" s="733">
        <v>45495</v>
      </c>
      <c r="B20154" s="40" t="s">
        <v>13180</v>
      </c>
      <c r="C20154" s="565" t="s">
        <v>1062</v>
      </c>
      <c r="D20154" s="893" t="s">
        <v>13648</v>
      </c>
      <c r="E20154" s="629">
        <v>216585</v>
      </c>
      <c r="F20154" s="57"/>
      <c r="G20154" s="125">
        <f t="shared" si="340"/>
        <v>-216585</v>
      </c>
      <c r="H20154" s="704" t="s">
        <v>10654</v>
      </c>
    </row>
    <row r="20155" spans="1:8" s="681" customFormat="1" ht="15" x14ac:dyDescent="0.2">
      <c r="A20155" s="733">
        <v>45495</v>
      </c>
      <c r="B20155" s="40" t="s">
        <v>103</v>
      </c>
      <c r="C20155" s="62" t="s">
        <v>13565</v>
      </c>
      <c r="D20155" s="107" t="s">
        <v>13566</v>
      </c>
      <c r="E20155" s="57">
        <v>10000</v>
      </c>
      <c r="F20155" s="57"/>
      <c r="G20155" s="125">
        <f t="shared" si="339"/>
        <v>-10000</v>
      </c>
      <c r="H20155" s="704" t="s">
        <v>10654</v>
      </c>
    </row>
    <row r="20156" spans="1:8" s="681" customFormat="1" ht="15" x14ac:dyDescent="0.2">
      <c r="A20156" s="733">
        <v>45495</v>
      </c>
      <c r="B20156" s="40" t="s">
        <v>13256</v>
      </c>
      <c r="C20156" s="62" t="s">
        <v>391</v>
      </c>
      <c r="D20156" s="107" t="s">
        <v>13567</v>
      </c>
      <c r="E20156" s="57">
        <v>50000</v>
      </c>
      <c r="F20156" s="57"/>
      <c r="G20156" s="125">
        <f t="shared" si="339"/>
        <v>-50000</v>
      </c>
      <c r="H20156" s="704" t="s">
        <v>10654</v>
      </c>
    </row>
    <row r="20157" spans="1:8" s="681" customFormat="1" ht="15" x14ac:dyDescent="0.2">
      <c r="A20157" s="733">
        <v>45495</v>
      </c>
      <c r="B20157" s="40" t="s">
        <v>13106</v>
      </c>
      <c r="C20157" s="62" t="s">
        <v>391</v>
      </c>
      <c r="D20157" s="107" t="s">
        <v>13570</v>
      </c>
      <c r="E20157" s="57">
        <v>5000</v>
      </c>
      <c r="F20157" s="57"/>
      <c r="G20157" s="125">
        <f t="shared" ref="G20157:G20162" si="341">F20157-E20157</f>
        <v>-5000</v>
      </c>
      <c r="H20157" s="704" t="s">
        <v>10654</v>
      </c>
    </row>
    <row r="20158" spans="1:8" s="681" customFormat="1" ht="15" x14ac:dyDescent="0.2">
      <c r="A20158" s="733">
        <v>45495</v>
      </c>
      <c r="B20158" s="40" t="s">
        <v>13256</v>
      </c>
      <c r="C20158" s="62" t="s">
        <v>391</v>
      </c>
      <c r="D20158" s="107" t="s">
        <v>13571</v>
      </c>
      <c r="E20158" s="57">
        <v>5000</v>
      </c>
      <c r="F20158" s="57"/>
      <c r="G20158" s="125">
        <f t="shared" si="341"/>
        <v>-5000</v>
      </c>
      <c r="H20158" s="704" t="s">
        <v>10654</v>
      </c>
    </row>
    <row r="20159" spans="1:8" s="681" customFormat="1" ht="15" x14ac:dyDescent="0.2">
      <c r="A20159" s="733">
        <v>45495</v>
      </c>
      <c r="B20159" s="40" t="s">
        <v>37</v>
      </c>
      <c r="C20159" s="62" t="s">
        <v>391</v>
      </c>
      <c r="D20159" s="107" t="s">
        <v>13572</v>
      </c>
      <c r="E20159" s="57">
        <v>5000</v>
      </c>
      <c r="F20159" s="57"/>
      <c r="G20159" s="125">
        <f t="shared" si="341"/>
        <v>-5000</v>
      </c>
      <c r="H20159" s="704" t="s">
        <v>10654</v>
      </c>
    </row>
    <row r="20160" spans="1:8" s="681" customFormat="1" ht="15" x14ac:dyDescent="0.2">
      <c r="A20160" s="733">
        <v>45495</v>
      </c>
      <c r="B20160" s="40" t="s">
        <v>12059</v>
      </c>
      <c r="C20160" s="62" t="s">
        <v>391</v>
      </c>
      <c r="D20160" s="107" t="s">
        <v>13573</v>
      </c>
      <c r="E20160" s="57">
        <v>4120</v>
      </c>
      <c r="F20160" s="57"/>
      <c r="G20160" s="125">
        <f t="shared" si="341"/>
        <v>-4120</v>
      </c>
      <c r="H20160" s="704" t="s">
        <v>10654</v>
      </c>
    </row>
    <row r="20161" spans="1:8" s="681" customFormat="1" ht="15" x14ac:dyDescent="0.2">
      <c r="A20161" s="733">
        <v>45495</v>
      </c>
      <c r="B20161" s="40" t="s">
        <v>11717</v>
      </c>
      <c r="C20161" s="62" t="s">
        <v>391</v>
      </c>
      <c r="D20161" s="107" t="s">
        <v>13574</v>
      </c>
      <c r="E20161" s="57">
        <v>4000</v>
      </c>
      <c r="F20161" s="57"/>
      <c r="G20161" s="125">
        <f t="shared" si="341"/>
        <v>-4000</v>
      </c>
      <c r="H20161" s="704" t="s">
        <v>10654</v>
      </c>
    </row>
    <row r="20162" spans="1:8" s="681" customFormat="1" ht="15" x14ac:dyDescent="0.2">
      <c r="A20162" s="733">
        <v>45495</v>
      </c>
      <c r="B20162" s="40" t="s">
        <v>11077</v>
      </c>
      <c r="C20162" s="62" t="s">
        <v>391</v>
      </c>
      <c r="D20162" s="107" t="s">
        <v>13575</v>
      </c>
      <c r="E20162" s="57">
        <v>2500</v>
      </c>
      <c r="F20162" s="57"/>
      <c r="G20162" s="125">
        <f t="shared" si="341"/>
        <v>-2500</v>
      </c>
      <c r="H20162" s="704" t="s">
        <v>10654</v>
      </c>
    </row>
    <row r="20163" spans="1:8" s="681" customFormat="1" ht="15" x14ac:dyDescent="0.2">
      <c r="A20163" s="733">
        <v>45496</v>
      </c>
      <c r="B20163" s="40" t="s">
        <v>13256</v>
      </c>
      <c r="C20163" s="62" t="s">
        <v>3103</v>
      </c>
      <c r="D20163" s="107" t="s">
        <v>1156</v>
      </c>
      <c r="E20163" s="57">
        <v>20000</v>
      </c>
      <c r="F20163" s="57"/>
      <c r="G20163" s="125">
        <f t="shared" ref="G20163:G20168" si="342">F20163-E20163</f>
        <v>-20000</v>
      </c>
      <c r="H20163" s="704" t="s">
        <v>10654</v>
      </c>
    </row>
    <row r="20164" spans="1:8" s="681" customFormat="1" ht="15" x14ac:dyDescent="0.2">
      <c r="A20164" s="733">
        <v>45496</v>
      </c>
      <c r="B20164" s="40" t="s">
        <v>3945</v>
      </c>
      <c r="C20164" s="62" t="s">
        <v>5386</v>
      </c>
      <c r="D20164" s="107" t="s">
        <v>13568</v>
      </c>
      <c r="E20164" s="57">
        <v>5500</v>
      </c>
      <c r="F20164" s="57"/>
      <c r="G20164" s="125">
        <f t="shared" si="342"/>
        <v>-5500</v>
      </c>
      <c r="H20164" s="704" t="s">
        <v>10654</v>
      </c>
    </row>
    <row r="20165" spans="1:8" s="681" customFormat="1" ht="15" x14ac:dyDescent="0.2">
      <c r="A20165" s="733">
        <v>45496</v>
      </c>
      <c r="B20165" s="40" t="s">
        <v>3945</v>
      </c>
      <c r="C20165" s="62" t="s">
        <v>285</v>
      </c>
      <c r="D20165" s="107" t="s">
        <v>11371</v>
      </c>
      <c r="E20165" s="57">
        <v>500</v>
      </c>
      <c r="F20165" s="57"/>
      <c r="G20165" s="125">
        <f t="shared" si="342"/>
        <v>-500</v>
      </c>
      <c r="H20165" s="704" t="s">
        <v>10654</v>
      </c>
    </row>
    <row r="20166" spans="1:8" s="681" customFormat="1" ht="15" x14ac:dyDescent="0.2">
      <c r="A20166" s="733">
        <v>45496</v>
      </c>
      <c r="B20166" s="40" t="s">
        <v>103</v>
      </c>
      <c r="C20166" s="62" t="s">
        <v>103</v>
      </c>
      <c r="D20166" s="107" t="s">
        <v>2671</v>
      </c>
      <c r="E20166" s="57">
        <v>5000</v>
      </c>
      <c r="F20166" s="57"/>
      <c r="G20166" s="125">
        <f t="shared" si="342"/>
        <v>-5000</v>
      </c>
      <c r="H20166" s="704" t="s">
        <v>10654</v>
      </c>
    </row>
    <row r="20167" spans="1:8" s="681" customFormat="1" ht="15" x14ac:dyDescent="0.2">
      <c r="A20167" s="733">
        <v>45496</v>
      </c>
      <c r="B20167" s="40" t="s">
        <v>103</v>
      </c>
      <c r="C20167" s="62" t="s">
        <v>6052</v>
      </c>
      <c r="D20167" s="107" t="s">
        <v>13569</v>
      </c>
      <c r="E20167" s="57">
        <v>40000</v>
      </c>
      <c r="F20167" s="57"/>
      <c r="G20167" s="125">
        <f t="shared" si="342"/>
        <v>-40000</v>
      </c>
      <c r="H20167" s="704" t="s">
        <v>10654</v>
      </c>
    </row>
    <row r="20168" spans="1:8" s="681" customFormat="1" ht="15" x14ac:dyDescent="0.2">
      <c r="A20168" s="733">
        <v>45496</v>
      </c>
      <c r="B20168" s="40" t="s">
        <v>13256</v>
      </c>
      <c r="C20168" s="62" t="s">
        <v>5740</v>
      </c>
      <c r="D20168" s="107" t="s">
        <v>369</v>
      </c>
      <c r="E20168" s="57">
        <v>2500</v>
      </c>
      <c r="F20168" s="57"/>
      <c r="G20168" s="125">
        <f t="shared" si="342"/>
        <v>-2500</v>
      </c>
      <c r="H20168" s="704" t="s">
        <v>10654</v>
      </c>
    </row>
    <row r="20169" spans="1:8" s="681" customFormat="1" ht="15" x14ac:dyDescent="0.2">
      <c r="A20169" s="733">
        <v>45496</v>
      </c>
      <c r="B20169" s="40" t="s">
        <v>13113</v>
      </c>
      <c r="C20169" s="62" t="s">
        <v>5740</v>
      </c>
      <c r="D20169" s="107" t="s">
        <v>1156</v>
      </c>
      <c r="E20169" s="57">
        <v>600</v>
      </c>
      <c r="F20169" s="57"/>
      <c r="G20169" s="125">
        <f t="shared" ref="G20169:G20175" si="343">F20169-E20169</f>
        <v>-600</v>
      </c>
      <c r="H20169" s="704" t="s">
        <v>10654</v>
      </c>
    </row>
    <row r="20170" spans="1:8" s="681" customFormat="1" ht="15" x14ac:dyDescent="0.2">
      <c r="A20170" s="733">
        <v>45496</v>
      </c>
      <c r="B20170" s="40" t="s">
        <v>13228</v>
      </c>
      <c r="C20170" s="62" t="s">
        <v>5386</v>
      </c>
      <c r="D20170" s="107" t="s">
        <v>13588</v>
      </c>
      <c r="E20170" s="57">
        <v>4500</v>
      </c>
      <c r="F20170" s="57"/>
      <c r="G20170" s="125">
        <f t="shared" si="343"/>
        <v>-4500</v>
      </c>
      <c r="H20170" s="704" t="s">
        <v>10654</v>
      </c>
    </row>
    <row r="20171" spans="1:8" s="681" customFormat="1" ht="15" x14ac:dyDescent="0.2">
      <c r="A20171" s="733">
        <v>45496</v>
      </c>
      <c r="B20171" s="40" t="s">
        <v>13439</v>
      </c>
      <c r="C20171" s="62" t="s">
        <v>5740</v>
      </c>
      <c r="D20171" s="107" t="s">
        <v>10334</v>
      </c>
      <c r="E20171" s="57">
        <v>500</v>
      </c>
      <c r="F20171" s="57"/>
      <c r="G20171" s="125">
        <f t="shared" si="343"/>
        <v>-500</v>
      </c>
      <c r="H20171" s="704" t="s">
        <v>10654</v>
      </c>
    </row>
    <row r="20172" spans="1:8" s="681" customFormat="1" ht="15" x14ac:dyDescent="0.2">
      <c r="A20172" s="733">
        <v>45496</v>
      </c>
      <c r="B20172" s="40" t="s">
        <v>10360</v>
      </c>
      <c r="C20172" s="62" t="s">
        <v>2189</v>
      </c>
      <c r="D20172" s="107" t="s">
        <v>1156</v>
      </c>
      <c r="E20172" s="57">
        <v>20000</v>
      </c>
      <c r="F20172" s="57"/>
      <c r="G20172" s="125">
        <f t="shared" si="343"/>
        <v>-20000</v>
      </c>
      <c r="H20172" s="704" t="s">
        <v>10654</v>
      </c>
    </row>
    <row r="20173" spans="1:8" s="681" customFormat="1" ht="15" x14ac:dyDescent="0.2">
      <c r="A20173" s="733">
        <v>45496</v>
      </c>
      <c r="B20173" s="40" t="s">
        <v>6503</v>
      </c>
      <c r="C20173" s="62" t="s">
        <v>10981</v>
      </c>
      <c r="D20173" s="107" t="s">
        <v>13589</v>
      </c>
      <c r="E20173" s="57">
        <v>1700</v>
      </c>
      <c r="F20173" s="57"/>
      <c r="G20173" s="125">
        <f t="shared" si="343"/>
        <v>-1700</v>
      </c>
      <c r="H20173" s="704" t="s">
        <v>10654</v>
      </c>
    </row>
    <row r="20174" spans="1:8" s="681" customFormat="1" ht="15" x14ac:dyDescent="0.2">
      <c r="A20174" s="733">
        <v>45496</v>
      </c>
      <c r="B20174" s="40" t="s">
        <v>13180</v>
      </c>
      <c r="C20174" s="62" t="s">
        <v>5386</v>
      </c>
      <c r="D20174" s="107" t="s">
        <v>13590</v>
      </c>
      <c r="E20174" s="57">
        <v>1300</v>
      </c>
      <c r="F20174" s="57"/>
      <c r="G20174" s="125">
        <f t="shared" si="343"/>
        <v>-1300</v>
      </c>
      <c r="H20174" s="704" t="s">
        <v>10654</v>
      </c>
    </row>
    <row r="20175" spans="1:8" s="681" customFormat="1" ht="15" x14ac:dyDescent="0.2">
      <c r="A20175" s="733">
        <v>45496</v>
      </c>
      <c r="B20175" s="40" t="s">
        <v>6503</v>
      </c>
      <c r="C20175" s="62" t="s">
        <v>10981</v>
      </c>
      <c r="D20175" s="107" t="s">
        <v>11590</v>
      </c>
      <c r="E20175" s="57">
        <v>1800</v>
      </c>
      <c r="F20175" s="57"/>
      <c r="G20175" s="125">
        <f t="shared" si="343"/>
        <v>-1800</v>
      </c>
      <c r="H20175" s="704" t="s">
        <v>10654</v>
      </c>
    </row>
    <row r="20176" spans="1:8" s="681" customFormat="1" ht="15" x14ac:dyDescent="0.2">
      <c r="A20176" s="733">
        <v>45496</v>
      </c>
      <c r="B20176" s="40" t="s">
        <v>12400</v>
      </c>
      <c r="C20176" s="62" t="s">
        <v>13507</v>
      </c>
      <c r="D20176" s="107" t="s">
        <v>13587</v>
      </c>
      <c r="E20176" s="57">
        <v>25000</v>
      </c>
      <c r="F20176" s="57"/>
      <c r="G20176" s="125">
        <f t="shared" ref="G20176:G20177" si="344">F20176-E20176</f>
        <v>-25000</v>
      </c>
      <c r="H20176" s="704" t="s">
        <v>10654</v>
      </c>
    </row>
    <row r="20177" spans="1:8" s="681" customFormat="1" ht="15" x14ac:dyDescent="0.2">
      <c r="A20177" s="733">
        <v>45496</v>
      </c>
      <c r="B20177" s="40" t="s">
        <v>13113</v>
      </c>
      <c r="C20177" s="62" t="s">
        <v>10981</v>
      </c>
      <c r="D20177" s="107" t="s">
        <v>13586</v>
      </c>
      <c r="E20177" s="57">
        <v>17000</v>
      </c>
      <c r="F20177" s="57"/>
      <c r="G20177" s="125">
        <f t="shared" si="344"/>
        <v>-17000</v>
      </c>
      <c r="H20177" s="704" t="s">
        <v>10654</v>
      </c>
    </row>
    <row r="20178" spans="1:8" s="681" customFormat="1" ht="15" x14ac:dyDescent="0.2">
      <c r="A20178" s="733">
        <v>45497</v>
      </c>
      <c r="B20178" s="40" t="s">
        <v>13439</v>
      </c>
      <c r="C20178" s="62" t="s">
        <v>5740</v>
      </c>
      <c r="D20178" s="107" t="s">
        <v>13591</v>
      </c>
      <c r="E20178" s="57">
        <v>1000</v>
      </c>
      <c r="F20178" s="57"/>
      <c r="G20178" s="125">
        <f t="shared" ref="G20178:G20192" si="345">F20178-E20178</f>
        <v>-1000</v>
      </c>
      <c r="H20178" s="704" t="s">
        <v>10654</v>
      </c>
    </row>
    <row r="20179" spans="1:8" s="681" customFormat="1" ht="15" x14ac:dyDescent="0.2">
      <c r="A20179" s="733">
        <v>45497</v>
      </c>
      <c r="B20179" s="40" t="s">
        <v>12400</v>
      </c>
      <c r="C20179" s="62" t="s">
        <v>391</v>
      </c>
      <c r="D20179" s="107" t="s">
        <v>10303</v>
      </c>
      <c r="E20179" s="57">
        <v>1300</v>
      </c>
      <c r="F20179" s="57"/>
      <c r="G20179" s="125">
        <f t="shared" si="345"/>
        <v>-1300</v>
      </c>
      <c r="H20179" s="704" t="s">
        <v>10654</v>
      </c>
    </row>
    <row r="20180" spans="1:8" s="681" customFormat="1" ht="15" x14ac:dyDescent="0.2">
      <c r="A20180" s="733">
        <v>45497</v>
      </c>
      <c r="B20180" s="40" t="s">
        <v>11077</v>
      </c>
      <c r="C20180" s="62" t="s">
        <v>10981</v>
      </c>
      <c r="D20180" s="107" t="s">
        <v>13592</v>
      </c>
      <c r="E20180" s="57">
        <v>6000</v>
      </c>
      <c r="F20180" s="57"/>
      <c r="G20180" s="125">
        <f t="shared" si="345"/>
        <v>-6000</v>
      </c>
      <c r="H20180" s="704" t="s">
        <v>10654</v>
      </c>
    </row>
    <row r="20181" spans="1:8" s="681" customFormat="1" ht="15" x14ac:dyDescent="0.2">
      <c r="A20181" s="733">
        <v>45497</v>
      </c>
      <c r="B20181" s="40" t="s">
        <v>13439</v>
      </c>
      <c r="C20181" s="62" t="s">
        <v>10981</v>
      </c>
      <c r="D20181" s="107" t="s">
        <v>12301</v>
      </c>
      <c r="E20181" s="57">
        <v>1000</v>
      </c>
      <c r="F20181" s="57"/>
      <c r="G20181" s="125">
        <f t="shared" si="345"/>
        <v>-1000</v>
      </c>
      <c r="H20181" s="704" t="s">
        <v>10654</v>
      </c>
    </row>
    <row r="20182" spans="1:8" s="681" customFormat="1" ht="15" x14ac:dyDescent="0.2">
      <c r="A20182" s="733">
        <v>45497</v>
      </c>
      <c r="B20182" s="40" t="s">
        <v>12796</v>
      </c>
      <c r="C20182" s="62" t="s">
        <v>13593</v>
      </c>
      <c r="D20182" s="107" t="s">
        <v>13594</v>
      </c>
      <c r="E20182" s="57">
        <v>20000</v>
      </c>
      <c r="F20182" s="57"/>
      <c r="G20182" s="125">
        <f t="shared" si="345"/>
        <v>-20000</v>
      </c>
      <c r="H20182" s="704" t="s">
        <v>10654</v>
      </c>
    </row>
    <row r="20183" spans="1:8" s="681" customFormat="1" ht="15" x14ac:dyDescent="0.2">
      <c r="A20183" s="733">
        <v>45497</v>
      </c>
      <c r="B20183" s="40" t="s">
        <v>13439</v>
      </c>
      <c r="C20183" s="62" t="s">
        <v>10981</v>
      </c>
      <c r="D20183" s="107" t="s">
        <v>12510</v>
      </c>
      <c r="E20183" s="57">
        <v>2755</v>
      </c>
      <c r="F20183" s="57"/>
      <c r="G20183" s="125">
        <f t="shared" si="345"/>
        <v>-2755</v>
      </c>
      <c r="H20183" s="704" t="s">
        <v>10654</v>
      </c>
    </row>
    <row r="20184" spans="1:8" s="681" customFormat="1" ht="15" x14ac:dyDescent="0.2">
      <c r="A20184" s="733">
        <v>45497</v>
      </c>
      <c r="B20184" s="40" t="s">
        <v>103</v>
      </c>
      <c r="C20184" s="62" t="s">
        <v>285</v>
      </c>
      <c r="D20184" s="107" t="s">
        <v>13595</v>
      </c>
      <c r="E20184" s="57">
        <v>1000</v>
      </c>
      <c r="F20184" s="57"/>
      <c r="G20184" s="125">
        <f t="shared" si="345"/>
        <v>-1000</v>
      </c>
      <c r="H20184" s="704" t="s">
        <v>10654</v>
      </c>
    </row>
    <row r="20185" spans="1:8" s="681" customFormat="1" ht="15" x14ac:dyDescent="0.2">
      <c r="A20185" s="733">
        <v>45497</v>
      </c>
      <c r="B20185" s="40" t="s">
        <v>11077</v>
      </c>
      <c r="C20185" s="62" t="s">
        <v>5740</v>
      </c>
      <c r="D20185" s="107" t="s">
        <v>1156</v>
      </c>
      <c r="E20185" s="57">
        <v>2900</v>
      </c>
      <c r="F20185" s="57"/>
      <c r="G20185" s="125">
        <f t="shared" si="345"/>
        <v>-2900</v>
      </c>
      <c r="H20185" s="704" t="s">
        <v>10654</v>
      </c>
    </row>
    <row r="20186" spans="1:8" s="681" customFormat="1" ht="15" x14ac:dyDescent="0.2">
      <c r="A20186" s="733">
        <v>45497</v>
      </c>
      <c r="B20186" s="40" t="s">
        <v>13439</v>
      </c>
      <c r="C20186" s="62" t="s">
        <v>5740</v>
      </c>
      <c r="D20186" s="107" t="s">
        <v>1156</v>
      </c>
      <c r="E20186" s="57">
        <v>500</v>
      </c>
      <c r="F20186" s="57"/>
      <c r="G20186" s="125">
        <f t="shared" si="345"/>
        <v>-500</v>
      </c>
      <c r="H20186" s="704" t="s">
        <v>10654</v>
      </c>
    </row>
    <row r="20187" spans="1:8" s="681" customFormat="1" ht="15" x14ac:dyDescent="0.2">
      <c r="A20187" s="733">
        <v>45497</v>
      </c>
      <c r="B20187" s="40" t="s">
        <v>25</v>
      </c>
      <c r="C20187" s="62" t="s">
        <v>8148</v>
      </c>
      <c r="D20187" s="107" t="s">
        <v>6336</v>
      </c>
      <c r="E20187" s="57">
        <v>123946</v>
      </c>
      <c r="F20187" s="57"/>
      <c r="G20187" s="125">
        <f t="shared" si="345"/>
        <v>-123946</v>
      </c>
      <c r="H20187" s="704" t="s">
        <v>10654</v>
      </c>
    </row>
    <row r="20188" spans="1:8" s="681" customFormat="1" ht="15" x14ac:dyDescent="0.2">
      <c r="A20188" s="733">
        <v>45497</v>
      </c>
      <c r="B20188" s="40" t="s">
        <v>103</v>
      </c>
      <c r="C20188" s="62" t="s">
        <v>8148</v>
      </c>
      <c r="D20188" s="107" t="s">
        <v>6336</v>
      </c>
      <c r="E20188" s="57">
        <v>77157</v>
      </c>
      <c r="F20188" s="57"/>
      <c r="G20188" s="125">
        <f t="shared" si="345"/>
        <v>-77157</v>
      </c>
      <c r="H20188" s="704" t="s">
        <v>10654</v>
      </c>
    </row>
    <row r="20189" spans="1:8" s="681" customFormat="1" ht="15" x14ac:dyDescent="0.2">
      <c r="A20189" s="733">
        <v>45497</v>
      </c>
      <c r="B20189" s="40" t="s">
        <v>10360</v>
      </c>
      <c r="C20189" s="62" t="s">
        <v>285</v>
      </c>
      <c r="D20189" s="107" t="s">
        <v>13596</v>
      </c>
      <c r="E20189" s="57">
        <v>1340</v>
      </c>
      <c r="F20189" s="57"/>
      <c r="G20189" s="125">
        <f t="shared" si="345"/>
        <v>-1340</v>
      </c>
      <c r="H20189" s="704" t="s">
        <v>10654</v>
      </c>
    </row>
    <row r="20190" spans="1:8" s="681" customFormat="1" ht="15" x14ac:dyDescent="0.2">
      <c r="A20190" s="733">
        <v>45497</v>
      </c>
      <c r="B20190" s="40" t="s">
        <v>13439</v>
      </c>
      <c r="C20190" s="62" t="s">
        <v>10981</v>
      </c>
      <c r="D20190" s="107" t="s">
        <v>13597</v>
      </c>
      <c r="E20190" s="57">
        <v>1000</v>
      </c>
      <c r="F20190" s="57"/>
      <c r="G20190" s="125">
        <f t="shared" si="345"/>
        <v>-1000</v>
      </c>
      <c r="H20190" s="704" t="s">
        <v>10654</v>
      </c>
    </row>
    <row r="20191" spans="1:8" s="681" customFormat="1" ht="15" x14ac:dyDescent="0.2">
      <c r="A20191" s="733">
        <v>45497</v>
      </c>
      <c r="B20191" s="40" t="s">
        <v>103</v>
      </c>
      <c r="C20191" s="62" t="s">
        <v>391</v>
      </c>
      <c r="D20191" s="107" t="s">
        <v>13598</v>
      </c>
      <c r="E20191" s="57">
        <v>400</v>
      </c>
      <c r="F20191" s="57"/>
      <c r="G20191" s="125">
        <f t="shared" si="345"/>
        <v>-400</v>
      </c>
      <c r="H20191" s="704" t="s">
        <v>10654</v>
      </c>
    </row>
    <row r="20192" spans="1:8" s="681" customFormat="1" ht="15" x14ac:dyDescent="0.2">
      <c r="A20192" s="733">
        <v>45497</v>
      </c>
      <c r="B20192" s="40" t="s">
        <v>13113</v>
      </c>
      <c r="C20192" s="62" t="s">
        <v>391</v>
      </c>
      <c r="D20192" s="107" t="s">
        <v>4308</v>
      </c>
      <c r="E20192" s="57">
        <v>3370</v>
      </c>
      <c r="F20192" s="57"/>
      <c r="G20192" s="125">
        <f t="shared" si="345"/>
        <v>-3370</v>
      </c>
      <c r="H20192" s="704" t="s">
        <v>10654</v>
      </c>
    </row>
    <row r="20193" spans="1:8" s="681" customFormat="1" ht="15" x14ac:dyDescent="0.2">
      <c r="A20193" s="733">
        <v>45497</v>
      </c>
      <c r="B20193" s="40" t="s">
        <v>13228</v>
      </c>
      <c r="C20193" s="62" t="s">
        <v>8391</v>
      </c>
      <c r="D20193" s="107" t="s">
        <v>13599</v>
      </c>
      <c r="E20193" s="57">
        <v>1147000</v>
      </c>
      <c r="F20193" s="57"/>
      <c r="G20193" s="125">
        <f t="shared" ref="G20193:G20194" si="346">F20193-E20193</f>
        <v>-1147000</v>
      </c>
      <c r="H20193" s="704" t="s">
        <v>10654</v>
      </c>
    </row>
    <row r="20194" spans="1:8" s="681" customFormat="1" ht="15" x14ac:dyDescent="0.2">
      <c r="A20194" s="733">
        <v>45497</v>
      </c>
      <c r="B20194" s="40" t="s">
        <v>12607</v>
      </c>
      <c r="C20194" s="62" t="s">
        <v>10981</v>
      </c>
      <c r="D20194" s="107" t="s">
        <v>13488</v>
      </c>
      <c r="E20194" s="57">
        <v>105000</v>
      </c>
      <c r="F20194" s="57"/>
      <c r="G20194" s="125">
        <f t="shared" si="346"/>
        <v>-105000</v>
      </c>
      <c r="H20194" s="704" t="s">
        <v>10654</v>
      </c>
    </row>
    <row r="20195" spans="1:8" s="681" customFormat="1" ht="15" x14ac:dyDescent="0.2">
      <c r="A20195" s="733">
        <v>45497</v>
      </c>
      <c r="B20195" s="40" t="s">
        <v>13180</v>
      </c>
      <c r="C20195" s="62" t="s">
        <v>62</v>
      </c>
      <c r="D20195" s="107" t="s">
        <v>13600</v>
      </c>
      <c r="E20195" s="57">
        <v>300000</v>
      </c>
      <c r="F20195" s="57"/>
      <c r="G20195" s="125">
        <f t="shared" ref="G20195:G20197" si="347">F20195-E20195</f>
        <v>-300000</v>
      </c>
      <c r="H20195" s="704" t="s">
        <v>10654</v>
      </c>
    </row>
    <row r="20196" spans="1:8" s="681" customFormat="1" ht="15" x14ac:dyDescent="0.2">
      <c r="A20196" s="733">
        <v>45497</v>
      </c>
      <c r="B20196" s="40" t="s">
        <v>13180</v>
      </c>
      <c r="C20196" s="62" t="s">
        <v>10981</v>
      </c>
      <c r="D20196" s="107" t="s">
        <v>13601</v>
      </c>
      <c r="E20196" s="57">
        <v>25000</v>
      </c>
      <c r="F20196" s="57"/>
      <c r="G20196" s="125">
        <f t="shared" si="347"/>
        <v>-25000</v>
      </c>
      <c r="H20196" s="704" t="s">
        <v>10654</v>
      </c>
    </row>
    <row r="20197" spans="1:8" s="681" customFormat="1" ht="15" x14ac:dyDescent="0.2">
      <c r="A20197" s="733">
        <v>45498</v>
      </c>
      <c r="B20197" s="40" t="s">
        <v>13439</v>
      </c>
      <c r="C20197" s="62" t="s">
        <v>13603</v>
      </c>
      <c r="D20197" s="107" t="s">
        <v>13602</v>
      </c>
      <c r="E20197" s="57">
        <v>375000</v>
      </c>
      <c r="F20197" s="57"/>
      <c r="G20197" s="125">
        <f t="shared" si="347"/>
        <v>-375000</v>
      </c>
      <c r="H20197" s="704" t="s">
        <v>10654</v>
      </c>
    </row>
    <row r="20198" spans="1:8" s="681" customFormat="1" ht="15" x14ac:dyDescent="0.2">
      <c r="A20198" s="733">
        <v>45498</v>
      </c>
      <c r="B20198" s="40" t="s">
        <v>13228</v>
      </c>
      <c r="C20198" s="62" t="s">
        <v>13226</v>
      </c>
      <c r="D20198" s="107" t="s">
        <v>13620</v>
      </c>
      <c r="E20198" s="57">
        <v>4598964</v>
      </c>
      <c r="F20198" s="57"/>
      <c r="G20198" s="125">
        <f t="shared" ref="G20198" si="348">F20198-E20198</f>
        <v>-4598964</v>
      </c>
      <c r="H20198" s="704" t="s">
        <v>10654</v>
      </c>
    </row>
    <row r="20199" spans="1:8" s="681" customFormat="1" ht="15" x14ac:dyDescent="0.2">
      <c r="A20199" s="733">
        <v>45499</v>
      </c>
      <c r="B20199" s="40" t="s">
        <v>103</v>
      </c>
      <c r="C20199" s="62" t="s">
        <v>103</v>
      </c>
      <c r="D20199" s="107" t="s">
        <v>9422</v>
      </c>
      <c r="E20199" s="57">
        <v>5000</v>
      </c>
      <c r="F20199" s="57"/>
      <c r="G20199" s="125">
        <f t="shared" ref="G20199:G20202" si="349">F20199-E20199</f>
        <v>-5000</v>
      </c>
      <c r="H20199" s="704" t="s">
        <v>10654</v>
      </c>
    </row>
    <row r="20200" spans="1:8" s="681" customFormat="1" ht="15" x14ac:dyDescent="0.2">
      <c r="A20200" s="733">
        <v>45499</v>
      </c>
      <c r="B20200" s="40" t="s">
        <v>13439</v>
      </c>
      <c r="C20200" s="62" t="s">
        <v>5740</v>
      </c>
      <c r="D20200" s="107" t="s">
        <v>369</v>
      </c>
      <c r="E20200" s="57">
        <v>1800</v>
      </c>
      <c r="F20200" s="57"/>
      <c r="G20200" s="125">
        <f t="shared" si="349"/>
        <v>-1800</v>
      </c>
      <c r="H20200" s="704" t="s">
        <v>10654</v>
      </c>
    </row>
    <row r="20201" spans="1:8" s="681" customFormat="1" ht="15" x14ac:dyDescent="0.2">
      <c r="A20201" s="733">
        <v>45499</v>
      </c>
      <c r="B20201" s="40" t="s">
        <v>37</v>
      </c>
      <c r="C20201" s="62" t="s">
        <v>391</v>
      </c>
      <c r="D20201" s="107" t="s">
        <v>13604</v>
      </c>
      <c r="E20201" s="57">
        <v>2000</v>
      </c>
      <c r="F20201" s="57"/>
      <c r="G20201" s="125">
        <f t="shared" si="349"/>
        <v>-2000</v>
      </c>
      <c r="H20201" s="704" t="s">
        <v>10654</v>
      </c>
    </row>
    <row r="20202" spans="1:8" s="681" customFormat="1" ht="15" x14ac:dyDescent="0.2">
      <c r="A20202" s="733">
        <v>45499</v>
      </c>
      <c r="B20202" s="40" t="s">
        <v>13256</v>
      </c>
      <c r="C20202" s="62" t="s">
        <v>3103</v>
      </c>
      <c r="D20202" s="107" t="s">
        <v>13605</v>
      </c>
      <c r="E20202" s="57">
        <v>30000</v>
      </c>
      <c r="F20202" s="57"/>
      <c r="G20202" s="125">
        <f t="shared" si="349"/>
        <v>-30000</v>
      </c>
      <c r="H20202" s="704" t="s">
        <v>10654</v>
      </c>
    </row>
    <row r="20203" spans="1:8" s="681" customFormat="1" ht="15" x14ac:dyDescent="0.2">
      <c r="A20203" s="733">
        <v>45499</v>
      </c>
      <c r="B20203" s="40" t="s">
        <v>13113</v>
      </c>
      <c r="C20203" s="62" t="s">
        <v>10911</v>
      </c>
      <c r="D20203" s="107" t="s">
        <v>13606</v>
      </c>
      <c r="E20203" s="57">
        <v>400000</v>
      </c>
      <c r="F20203" s="57"/>
      <c r="G20203" s="125">
        <f t="shared" ref="G20203" si="350">F20203-E20203</f>
        <v>-400000</v>
      </c>
      <c r="H20203" s="704" t="s">
        <v>10654</v>
      </c>
    </row>
    <row r="20204" spans="1:8" s="681" customFormat="1" ht="15" x14ac:dyDescent="0.2">
      <c r="A20204" s="733">
        <v>45499</v>
      </c>
      <c r="B20204" s="40" t="s">
        <v>13439</v>
      </c>
      <c r="C20204" s="62" t="s">
        <v>10981</v>
      </c>
      <c r="D20204" s="107" t="s">
        <v>13622</v>
      </c>
      <c r="E20204" s="57">
        <v>1750</v>
      </c>
      <c r="F20204" s="57"/>
      <c r="G20204" s="125">
        <f t="shared" ref="G20204:G20209" si="351">F20204-E20204</f>
        <v>-1750</v>
      </c>
      <c r="H20204" s="704" t="s">
        <v>10654</v>
      </c>
    </row>
    <row r="20205" spans="1:8" s="681" customFormat="1" ht="15" x14ac:dyDescent="0.2">
      <c r="A20205" s="733">
        <v>45499</v>
      </c>
      <c r="B20205" s="40" t="s">
        <v>13113</v>
      </c>
      <c r="C20205" s="62" t="s">
        <v>13623</v>
      </c>
      <c r="D20205" s="107" t="s">
        <v>13624</v>
      </c>
      <c r="E20205" s="57">
        <v>220000</v>
      </c>
      <c r="F20205" s="57"/>
      <c r="G20205" s="125">
        <f t="shared" si="351"/>
        <v>-220000</v>
      </c>
      <c r="H20205" s="704" t="s">
        <v>10654</v>
      </c>
    </row>
    <row r="20206" spans="1:8" s="681" customFormat="1" ht="15" x14ac:dyDescent="0.2">
      <c r="A20206" s="733">
        <v>45499</v>
      </c>
      <c r="B20206" s="40" t="s">
        <v>13439</v>
      </c>
      <c r="C20206" s="62" t="s">
        <v>10981</v>
      </c>
      <c r="D20206" s="107" t="s">
        <v>13625</v>
      </c>
      <c r="E20206" s="57">
        <v>117500</v>
      </c>
      <c r="F20206" s="57"/>
      <c r="G20206" s="125">
        <f t="shared" si="351"/>
        <v>-117500</v>
      </c>
      <c r="H20206" s="704" t="s">
        <v>10654</v>
      </c>
    </row>
    <row r="20207" spans="1:8" s="681" customFormat="1" ht="15" x14ac:dyDescent="0.2">
      <c r="A20207" s="733">
        <v>45499</v>
      </c>
      <c r="B20207" s="40" t="s">
        <v>11717</v>
      </c>
      <c r="C20207" s="62" t="s">
        <v>5740</v>
      </c>
      <c r="D20207" s="107" t="s">
        <v>13626</v>
      </c>
      <c r="E20207" s="57">
        <v>1500</v>
      </c>
      <c r="F20207" s="57"/>
      <c r="G20207" s="125">
        <f t="shared" si="351"/>
        <v>-1500</v>
      </c>
      <c r="H20207" s="704" t="s">
        <v>10654</v>
      </c>
    </row>
    <row r="20208" spans="1:8" s="681" customFormat="1" ht="15" x14ac:dyDescent="0.2">
      <c r="A20208" s="733">
        <v>45499</v>
      </c>
      <c r="B20208" s="40" t="s">
        <v>11717</v>
      </c>
      <c r="C20208" s="62" t="s">
        <v>10981</v>
      </c>
      <c r="D20208" s="107" t="s">
        <v>13627</v>
      </c>
      <c r="E20208" s="57">
        <v>340</v>
      </c>
      <c r="F20208" s="57"/>
      <c r="G20208" s="125">
        <f t="shared" si="351"/>
        <v>-340</v>
      </c>
      <c r="H20208" s="704" t="s">
        <v>10654</v>
      </c>
    </row>
    <row r="20209" spans="1:8" s="681" customFormat="1" ht="15" x14ac:dyDescent="0.2">
      <c r="A20209" s="733">
        <v>45499</v>
      </c>
      <c r="B20209" s="40" t="s">
        <v>13113</v>
      </c>
      <c r="C20209" s="62" t="s">
        <v>5740</v>
      </c>
      <c r="D20209" s="107" t="s">
        <v>369</v>
      </c>
      <c r="E20209" s="57">
        <v>1500</v>
      </c>
      <c r="F20209" s="57"/>
      <c r="G20209" s="125">
        <f t="shared" si="351"/>
        <v>-1500</v>
      </c>
      <c r="H20209" s="704" t="s">
        <v>10654</v>
      </c>
    </row>
    <row r="20210" spans="1:8" s="681" customFormat="1" ht="15" x14ac:dyDescent="0.2">
      <c r="A20210" s="733">
        <v>45500</v>
      </c>
      <c r="B20210" s="40" t="s">
        <v>12400</v>
      </c>
      <c r="C20210" s="62" t="s">
        <v>10981</v>
      </c>
      <c r="D20210" s="107" t="s">
        <v>13628</v>
      </c>
      <c r="E20210" s="57">
        <v>34000</v>
      </c>
      <c r="F20210" s="57"/>
      <c r="G20210" s="125">
        <f t="shared" ref="G20210:G20225" si="352">F20210-E20210</f>
        <v>-34000</v>
      </c>
      <c r="H20210" s="704" t="s">
        <v>10654</v>
      </c>
    </row>
    <row r="20211" spans="1:8" s="681" customFormat="1" ht="15" x14ac:dyDescent="0.2">
      <c r="A20211" s="733">
        <v>45500</v>
      </c>
      <c r="B20211" s="40" t="s">
        <v>103</v>
      </c>
      <c r="C20211" s="62" t="s">
        <v>285</v>
      </c>
      <c r="D20211" s="107" t="s">
        <v>13595</v>
      </c>
      <c r="E20211" s="57">
        <v>3000</v>
      </c>
      <c r="F20211" s="57"/>
      <c r="G20211" s="125">
        <f t="shared" si="352"/>
        <v>-3000</v>
      </c>
      <c r="H20211" s="704" t="s">
        <v>10654</v>
      </c>
    </row>
    <row r="20212" spans="1:8" s="681" customFormat="1" ht="15" x14ac:dyDescent="0.2">
      <c r="A20212" s="733">
        <v>45500</v>
      </c>
      <c r="B20212" s="40" t="s">
        <v>103</v>
      </c>
      <c r="C20212" s="62" t="s">
        <v>103</v>
      </c>
      <c r="D20212" s="107" t="s">
        <v>9422</v>
      </c>
      <c r="E20212" s="57">
        <v>4000</v>
      </c>
      <c r="F20212" s="57"/>
      <c r="G20212" s="125">
        <f t="shared" si="352"/>
        <v>-4000</v>
      </c>
      <c r="H20212" s="704" t="s">
        <v>10654</v>
      </c>
    </row>
    <row r="20213" spans="1:8" s="681" customFormat="1" ht="15" x14ac:dyDescent="0.2">
      <c r="A20213" s="733">
        <v>45500</v>
      </c>
      <c r="B20213" s="40" t="s">
        <v>11707</v>
      </c>
      <c r="C20213" s="62" t="s">
        <v>10981</v>
      </c>
      <c r="D20213" s="107" t="s">
        <v>13629</v>
      </c>
      <c r="E20213" s="57">
        <v>3200</v>
      </c>
      <c r="F20213" s="57"/>
      <c r="G20213" s="125">
        <f t="shared" si="352"/>
        <v>-3200</v>
      </c>
      <c r="H20213" s="704" t="s">
        <v>10654</v>
      </c>
    </row>
    <row r="20214" spans="1:8" s="681" customFormat="1" ht="15" x14ac:dyDescent="0.2">
      <c r="A20214" s="733">
        <v>45500</v>
      </c>
      <c r="B20214" s="40" t="s">
        <v>13228</v>
      </c>
      <c r="C20214" s="62" t="s">
        <v>10981</v>
      </c>
      <c r="D20214" s="107" t="s">
        <v>13630</v>
      </c>
      <c r="E20214" s="57">
        <v>7830</v>
      </c>
      <c r="F20214" s="57"/>
      <c r="G20214" s="125">
        <f t="shared" si="352"/>
        <v>-7830</v>
      </c>
      <c r="H20214" s="704" t="s">
        <v>10654</v>
      </c>
    </row>
    <row r="20215" spans="1:8" s="681" customFormat="1" ht="15" x14ac:dyDescent="0.2">
      <c r="A20215" s="733">
        <v>45500</v>
      </c>
      <c r="B20215" s="40" t="s">
        <v>12400</v>
      </c>
      <c r="C20215" s="62" t="s">
        <v>5740</v>
      </c>
      <c r="D20215" s="107" t="s">
        <v>1156</v>
      </c>
      <c r="E20215" s="57">
        <v>2000</v>
      </c>
      <c r="F20215" s="57"/>
      <c r="G20215" s="125">
        <f t="shared" si="352"/>
        <v>-2000</v>
      </c>
      <c r="H20215" s="704" t="s">
        <v>10654</v>
      </c>
    </row>
    <row r="20216" spans="1:8" s="681" customFormat="1" ht="15" x14ac:dyDescent="0.2">
      <c r="A20216" s="733">
        <v>45500</v>
      </c>
      <c r="B20216" s="40" t="s">
        <v>13256</v>
      </c>
      <c r="C20216" s="62" t="s">
        <v>5740</v>
      </c>
      <c r="D20216" s="107" t="s">
        <v>1156</v>
      </c>
      <c r="E20216" s="57">
        <v>2000</v>
      </c>
      <c r="F20216" s="57"/>
      <c r="G20216" s="125">
        <f t="shared" si="352"/>
        <v>-2000</v>
      </c>
      <c r="H20216" s="704" t="s">
        <v>10654</v>
      </c>
    </row>
    <row r="20217" spans="1:8" s="681" customFormat="1" ht="15" x14ac:dyDescent="0.2">
      <c r="A20217" s="733">
        <v>45500</v>
      </c>
      <c r="B20217" s="40" t="s">
        <v>13439</v>
      </c>
      <c r="C20217" s="62" t="s">
        <v>5740</v>
      </c>
      <c r="D20217" s="107" t="s">
        <v>1156</v>
      </c>
      <c r="E20217" s="57">
        <v>2000</v>
      </c>
      <c r="F20217" s="57"/>
      <c r="G20217" s="125">
        <f t="shared" si="352"/>
        <v>-2000</v>
      </c>
      <c r="H20217" s="704" t="s">
        <v>10654</v>
      </c>
    </row>
    <row r="20218" spans="1:8" s="681" customFormat="1" ht="15" x14ac:dyDescent="0.2">
      <c r="A20218" s="733">
        <v>45500</v>
      </c>
      <c r="B20218" s="40" t="s">
        <v>3945</v>
      </c>
      <c r="C20218" s="62" t="s">
        <v>391</v>
      </c>
      <c r="D20218" s="107" t="s">
        <v>13631</v>
      </c>
      <c r="E20218" s="57">
        <v>68000</v>
      </c>
      <c r="F20218" s="57"/>
      <c r="G20218" s="125">
        <f t="shared" si="352"/>
        <v>-68000</v>
      </c>
      <c r="H20218" s="704" t="s">
        <v>10654</v>
      </c>
    </row>
    <row r="20219" spans="1:8" s="681" customFormat="1" ht="15" x14ac:dyDescent="0.2">
      <c r="A20219" s="733">
        <v>45500</v>
      </c>
      <c r="B20219" s="40" t="s">
        <v>3945</v>
      </c>
      <c r="C20219" s="62" t="s">
        <v>391</v>
      </c>
      <c r="D20219" s="107" t="s">
        <v>13632</v>
      </c>
      <c r="E20219" s="57">
        <v>18000</v>
      </c>
      <c r="F20219" s="57"/>
      <c r="G20219" s="125">
        <f t="shared" si="352"/>
        <v>-18000</v>
      </c>
      <c r="H20219" s="704" t="s">
        <v>10654</v>
      </c>
    </row>
    <row r="20220" spans="1:8" s="681" customFormat="1" ht="15" x14ac:dyDescent="0.2">
      <c r="A20220" s="733">
        <v>45500</v>
      </c>
      <c r="B20220" s="40" t="s">
        <v>3945</v>
      </c>
      <c r="C20220" s="62" t="s">
        <v>10072</v>
      </c>
      <c r="D20220" s="107" t="s">
        <v>13633</v>
      </c>
      <c r="E20220" s="57">
        <v>6000</v>
      </c>
      <c r="F20220" s="57"/>
      <c r="G20220" s="125">
        <f t="shared" si="352"/>
        <v>-6000</v>
      </c>
      <c r="H20220" s="704" t="s">
        <v>10654</v>
      </c>
    </row>
    <row r="20221" spans="1:8" s="681" customFormat="1" ht="15" x14ac:dyDescent="0.2">
      <c r="A20221" s="733">
        <v>45500</v>
      </c>
      <c r="B20221" s="40" t="s">
        <v>10898</v>
      </c>
      <c r="C20221" s="62" t="s">
        <v>10981</v>
      </c>
      <c r="D20221" s="107" t="s">
        <v>13634</v>
      </c>
      <c r="E20221" s="57">
        <v>180</v>
      </c>
      <c r="F20221" s="57"/>
      <c r="G20221" s="125">
        <f t="shared" si="352"/>
        <v>-180</v>
      </c>
      <c r="H20221" s="704" t="s">
        <v>10654</v>
      </c>
    </row>
    <row r="20222" spans="1:8" s="681" customFormat="1" ht="15" x14ac:dyDescent="0.2">
      <c r="A20222" s="733">
        <v>45500</v>
      </c>
      <c r="B20222" s="40" t="s">
        <v>9353</v>
      </c>
      <c r="C20222" s="62" t="s">
        <v>391</v>
      </c>
      <c r="D20222" s="107" t="s">
        <v>13635</v>
      </c>
      <c r="E20222" s="57">
        <v>2000</v>
      </c>
      <c r="F20222" s="57"/>
      <c r="G20222" s="125">
        <f t="shared" si="352"/>
        <v>-2000</v>
      </c>
      <c r="H20222" s="704" t="s">
        <v>10654</v>
      </c>
    </row>
    <row r="20223" spans="1:8" s="681" customFormat="1" ht="15" x14ac:dyDescent="0.2">
      <c r="A20223" s="733">
        <v>45500</v>
      </c>
      <c r="B20223" s="40" t="s">
        <v>12400</v>
      </c>
      <c r="C20223" s="62" t="s">
        <v>391</v>
      </c>
      <c r="D20223" s="107" t="s">
        <v>13636</v>
      </c>
      <c r="E20223" s="57">
        <v>2200</v>
      </c>
      <c r="F20223" s="57"/>
      <c r="G20223" s="125">
        <f t="shared" si="352"/>
        <v>-2200</v>
      </c>
      <c r="H20223" s="704" t="s">
        <v>10654</v>
      </c>
    </row>
    <row r="20224" spans="1:8" s="681" customFormat="1" ht="15" x14ac:dyDescent="0.2">
      <c r="A20224" s="733">
        <v>45500</v>
      </c>
      <c r="B20224" s="40" t="s">
        <v>103</v>
      </c>
      <c r="C20224" s="62" t="s">
        <v>391</v>
      </c>
      <c r="D20224" s="107" t="s">
        <v>13637</v>
      </c>
      <c r="E20224" s="57">
        <v>1950</v>
      </c>
      <c r="F20224" s="57"/>
      <c r="G20224" s="125">
        <f t="shared" si="352"/>
        <v>-1950</v>
      </c>
      <c r="H20224" s="704" t="s">
        <v>10654</v>
      </c>
    </row>
    <row r="20225" spans="1:8" s="681" customFormat="1" ht="15" x14ac:dyDescent="0.2">
      <c r="A20225" s="733">
        <v>45500</v>
      </c>
      <c r="B20225" s="40" t="s">
        <v>6503</v>
      </c>
      <c r="C20225" s="62" t="s">
        <v>13564</v>
      </c>
      <c r="D20225" s="107" t="s">
        <v>1156</v>
      </c>
      <c r="E20225" s="57">
        <v>20000</v>
      </c>
      <c r="F20225" s="57"/>
      <c r="G20225" s="125">
        <f t="shared" si="352"/>
        <v>-20000</v>
      </c>
      <c r="H20225" s="704" t="s">
        <v>10654</v>
      </c>
    </row>
    <row r="20226" spans="1:8" s="681" customFormat="1" ht="15" x14ac:dyDescent="0.2">
      <c r="A20226" s="733">
        <v>45500</v>
      </c>
      <c r="B20226" s="40" t="s">
        <v>13113</v>
      </c>
      <c r="C20226" s="62" t="s">
        <v>8391</v>
      </c>
      <c r="D20226" s="107" t="s">
        <v>13638</v>
      </c>
      <c r="E20226" s="57">
        <v>600000</v>
      </c>
      <c r="F20226" s="57"/>
      <c r="G20226" s="125">
        <f t="shared" ref="G20226:G20227" si="353">F20226-E20226</f>
        <v>-600000</v>
      </c>
      <c r="H20226" s="704" t="s">
        <v>10654</v>
      </c>
    </row>
    <row r="20227" spans="1:8" s="681" customFormat="1" ht="15" x14ac:dyDescent="0.2">
      <c r="A20227" s="733">
        <v>45500</v>
      </c>
      <c r="B20227" s="40" t="s">
        <v>12400</v>
      </c>
      <c r="C20227" s="62" t="s">
        <v>13422</v>
      </c>
      <c r="D20227" s="107" t="s">
        <v>13653</v>
      </c>
      <c r="E20227" s="57">
        <v>420000</v>
      </c>
      <c r="F20227" s="57"/>
      <c r="G20227" s="125">
        <f t="shared" si="353"/>
        <v>-420000</v>
      </c>
      <c r="H20227" s="704" t="s">
        <v>10654</v>
      </c>
    </row>
    <row r="20228" spans="1:8" s="681" customFormat="1" ht="15" x14ac:dyDescent="0.2">
      <c r="A20228" s="733">
        <v>45502</v>
      </c>
      <c r="B20228" s="40" t="s">
        <v>13439</v>
      </c>
      <c r="C20228" s="62" t="s">
        <v>5740</v>
      </c>
      <c r="D20228" s="107" t="s">
        <v>1156</v>
      </c>
      <c r="E20228" s="57">
        <v>3000</v>
      </c>
      <c r="F20228" s="57"/>
      <c r="G20228" s="125">
        <f t="shared" ref="G20228:G20232" si="354">F20228-E20228</f>
        <v>-3000</v>
      </c>
      <c r="H20228" s="704" t="s">
        <v>10654</v>
      </c>
    </row>
    <row r="20229" spans="1:8" s="681" customFormat="1" ht="15" x14ac:dyDescent="0.2">
      <c r="A20229" s="733">
        <v>45502</v>
      </c>
      <c r="B20229" s="40" t="s">
        <v>12400</v>
      </c>
      <c r="C20229" s="62" t="s">
        <v>5740</v>
      </c>
      <c r="D20229" s="107" t="s">
        <v>1156</v>
      </c>
      <c r="E20229" s="57">
        <v>1600</v>
      </c>
      <c r="F20229" s="57"/>
      <c r="G20229" s="125">
        <f t="shared" si="354"/>
        <v>-1600</v>
      </c>
      <c r="H20229" s="704" t="s">
        <v>10654</v>
      </c>
    </row>
    <row r="20230" spans="1:8" s="681" customFormat="1" ht="15" x14ac:dyDescent="0.2">
      <c r="A20230" s="733">
        <v>45502</v>
      </c>
      <c r="B20230" s="40" t="s">
        <v>103</v>
      </c>
      <c r="C20230" s="62" t="s">
        <v>103</v>
      </c>
      <c r="D20230" s="107" t="s">
        <v>9422</v>
      </c>
      <c r="E20230" s="57">
        <v>4000</v>
      </c>
      <c r="F20230" s="57"/>
      <c r="G20230" s="125">
        <f t="shared" si="354"/>
        <v>-4000</v>
      </c>
      <c r="H20230" s="704" t="s">
        <v>10654</v>
      </c>
    </row>
    <row r="20231" spans="1:8" s="681" customFormat="1" ht="15" x14ac:dyDescent="0.2">
      <c r="A20231" s="733">
        <v>45502</v>
      </c>
      <c r="B20231" s="40" t="s">
        <v>13228</v>
      </c>
      <c r="C20231" s="62" t="s">
        <v>5740</v>
      </c>
      <c r="D20231" s="107" t="s">
        <v>369</v>
      </c>
      <c r="E20231" s="57">
        <v>1000</v>
      </c>
      <c r="F20231" s="57"/>
      <c r="G20231" s="125">
        <f t="shared" si="354"/>
        <v>-1000</v>
      </c>
      <c r="H20231" s="704" t="s">
        <v>10654</v>
      </c>
    </row>
    <row r="20232" spans="1:8" s="681" customFormat="1" ht="15" x14ac:dyDescent="0.2">
      <c r="A20232" s="733">
        <v>45502</v>
      </c>
      <c r="B20232" s="40" t="s">
        <v>13113</v>
      </c>
      <c r="C20232" s="62" t="s">
        <v>5740</v>
      </c>
      <c r="D20232" s="107" t="s">
        <v>369</v>
      </c>
      <c r="E20232" s="57">
        <v>1400</v>
      </c>
      <c r="F20232" s="57"/>
      <c r="G20232" s="125">
        <f t="shared" si="354"/>
        <v>-1400</v>
      </c>
      <c r="H20232" s="704" t="s">
        <v>10654</v>
      </c>
    </row>
    <row r="20233" spans="1:8" s="681" customFormat="1" ht="15" x14ac:dyDescent="0.2">
      <c r="A20233" s="733">
        <v>45502</v>
      </c>
      <c r="B20233" s="40" t="s">
        <v>13180</v>
      </c>
      <c r="C20233" s="62" t="s">
        <v>10981</v>
      </c>
      <c r="D20233" s="107" t="s">
        <v>13601</v>
      </c>
      <c r="E20233" s="57">
        <v>25000</v>
      </c>
      <c r="F20233" s="57"/>
      <c r="G20233" s="125">
        <f t="shared" ref="G20233:G20235" si="355">F20233-E20233</f>
        <v>-25000</v>
      </c>
      <c r="H20233" s="704" t="s">
        <v>10654</v>
      </c>
    </row>
    <row r="20234" spans="1:8" s="681" customFormat="1" ht="15" x14ac:dyDescent="0.2">
      <c r="A20234" s="733">
        <v>45502</v>
      </c>
      <c r="B20234" s="40" t="s">
        <v>13439</v>
      </c>
      <c r="C20234" s="62" t="s">
        <v>10981</v>
      </c>
      <c r="D20234" s="107" t="s">
        <v>13639</v>
      </c>
      <c r="E20234" s="57">
        <v>16000</v>
      </c>
      <c r="F20234" s="57"/>
      <c r="G20234" s="125">
        <f t="shared" si="355"/>
        <v>-16000</v>
      </c>
      <c r="H20234" s="704" t="s">
        <v>10654</v>
      </c>
    </row>
    <row r="20235" spans="1:8" s="681" customFormat="1" ht="15" x14ac:dyDescent="0.2">
      <c r="A20235" s="733">
        <v>45502</v>
      </c>
      <c r="B20235" s="40" t="s">
        <v>13180</v>
      </c>
      <c r="C20235" s="62" t="s">
        <v>10981</v>
      </c>
      <c r="D20235" s="107" t="s">
        <v>13640</v>
      </c>
      <c r="E20235" s="57">
        <v>10750</v>
      </c>
      <c r="F20235" s="57"/>
      <c r="G20235" s="125">
        <f t="shared" si="355"/>
        <v>-10750</v>
      </c>
      <c r="H20235" s="704" t="s">
        <v>10654</v>
      </c>
    </row>
    <row r="20236" spans="1:8" s="681" customFormat="1" ht="15" x14ac:dyDescent="0.2">
      <c r="A20236" s="733">
        <v>45503</v>
      </c>
      <c r="B20236" s="40" t="s">
        <v>103</v>
      </c>
      <c r="C20236" s="62" t="s">
        <v>103</v>
      </c>
      <c r="D20236" s="107" t="s">
        <v>9422</v>
      </c>
      <c r="E20236" s="57">
        <v>1500</v>
      </c>
      <c r="F20236" s="57"/>
      <c r="G20236" s="125">
        <f t="shared" ref="G20236" si="356">F20236-E20236</f>
        <v>-1500</v>
      </c>
      <c r="H20236" s="704" t="s">
        <v>10654</v>
      </c>
    </row>
    <row r="20237" spans="1:8" s="681" customFormat="1" ht="15" x14ac:dyDescent="0.2">
      <c r="A20237" s="733">
        <v>45503</v>
      </c>
      <c r="B20237" s="40" t="s">
        <v>11077</v>
      </c>
      <c r="C20237" s="62" t="s">
        <v>1197</v>
      </c>
      <c r="D20237" s="107" t="s">
        <v>13641</v>
      </c>
      <c r="E20237" s="57">
        <v>1000000</v>
      </c>
      <c r="F20237" s="57"/>
      <c r="G20237" s="125">
        <f t="shared" ref="G20237" si="357">F20237-E20237</f>
        <v>-1000000</v>
      </c>
      <c r="H20237" s="704" t="s">
        <v>10654</v>
      </c>
    </row>
    <row r="20238" spans="1:8" s="681" customFormat="1" ht="15" x14ac:dyDescent="0.2">
      <c r="A20238" s="733">
        <v>45503</v>
      </c>
      <c r="B20238" s="40" t="s">
        <v>13228</v>
      </c>
      <c r="C20238" s="62" t="s">
        <v>10981</v>
      </c>
      <c r="D20238" s="107" t="s">
        <v>13643</v>
      </c>
      <c r="E20238" s="57">
        <v>20250</v>
      </c>
      <c r="F20238" s="57"/>
      <c r="G20238" s="125">
        <f t="shared" ref="G20238:G20240" si="358">F20238-E20238</f>
        <v>-20250</v>
      </c>
      <c r="H20238" s="704" t="s">
        <v>10654</v>
      </c>
    </row>
    <row r="20239" spans="1:8" s="681" customFormat="1" ht="15" x14ac:dyDescent="0.2">
      <c r="A20239" s="733">
        <v>45503</v>
      </c>
      <c r="B20239" s="40" t="s">
        <v>13439</v>
      </c>
      <c r="C20239" s="62" t="s">
        <v>13603</v>
      </c>
      <c r="D20239" s="107" t="s">
        <v>13602</v>
      </c>
      <c r="E20239" s="57">
        <v>100000</v>
      </c>
      <c r="F20239" s="57"/>
      <c r="G20239" s="125">
        <f t="shared" si="358"/>
        <v>-100000</v>
      </c>
      <c r="H20239" s="704" t="s">
        <v>10654</v>
      </c>
    </row>
    <row r="20240" spans="1:8" s="681" customFormat="1" ht="15" x14ac:dyDescent="0.2">
      <c r="A20240" s="733">
        <v>45503</v>
      </c>
      <c r="B20240" s="40" t="s">
        <v>13180</v>
      </c>
      <c r="C20240" s="62" t="s">
        <v>13646</v>
      </c>
      <c r="D20240" s="107" t="s">
        <v>13647</v>
      </c>
      <c r="E20240" s="57">
        <v>207000</v>
      </c>
      <c r="F20240" s="57"/>
      <c r="G20240" s="125">
        <f t="shared" si="358"/>
        <v>-207000</v>
      </c>
      <c r="H20240" s="704" t="s">
        <v>10654</v>
      </c>
    </row>
    <row r="20241" spans="1:8" s="681" customFormat="1" ht="15" x14ac:dyDescent="0.2">
      <c r="A20241" s="733">
        <v>45503</v>
      </c>
      <c r="B20241" s="40" t="s">
        <v>13180</v>
      </c>
      <c r="C20241" s="62" t="s">
        <v>13664</v>
      </c>
      <c r="D20241" s="107" t="s">
        <v>13665</v>
      </c>
      <c r="E20241" s="57">
        <v>45000</v>
      </c>
      <c r="F20241" s="57"/>
      <c r="G20241" s="125">
        <f t="shared" ref="G20241:G20243" si="359">F20241-E20241</f>
        <v>-45000</v>
      </c>
      <c r="H20241" s="704" t="s">
        <v>10654</v>
      </c>
    </row>
    <row r="20242" spans="1:8" s="681" customFormat="1" ht="15" x14ac:dyDescent="0.2">
      <c r="A20242" s="733">
        <v>45503</v>
      </c>
      <c r="B20242" s="40" t="s">
        <v>11717</v>
      </c>
      <c r="C20242" s="62" t="s">
        <v>10981</v>
      </c>
      <c r="D20242" s="107" t="s">
        <v>13667</v>
      </c>
      <c r="E20242" s="57">
        <v>8800</v>
      </c>
      <c r="F20242" s="57"/>
      <c r="G20242" s="125">
        <f t="shared" si="359"/>
        <v>-8800</v>
      </c>
      <c r="H20242" s="704" t="s">
        <v>10654</v>
      </c>
    </row>
    <row r="20243" spans="1:8" s="681" customFormat="1" ht="15" x14ac:dyDescent="0.2">
      <c r="A20243" s="733">
        <v>45503</v>
      </c>
      <c r="B20243" s="40" t="s">
        <v>13439</v>
      </c>
      <c r="C20243" s="62" t="s">
        <v>10981</v>
      </c>
      <c r="D20243" s="107" t="s">
        <v>13666</v>
      </c>
      <c r="E20243" s="57">
        <v>142000</v>
      </c>
      <c r="F20243" s="57"/>
      <c r="G20243" s="125">
        <f t="shared" si="359"/>
        <v>-142000</v>
      </c>
      <c r="H20243" s="704" t="s">
        <v>10654</v>
      </c>
    </row>
    <row r="20244" spans="1:8" s="681" customFormat="1" ht="15" x14ac:dyDescent="0.2">
      <c r="A20244" s="733">
        <v>45503</v>
      </c>
      <c r="B20244" s="40" t="s">
        <v>13228</v>
      </c>
      <c r="C20244" s="62" t="s">
        <v>10981</v>
      </c>
      <c r="D20244" s="107" t="s">
        <v>13669</v>
      </c>
      <c r="E20244" s="57">
        <v>20000</v>
      </c>
      <c r="F20244" s="57"/>
      <c r="G20244" s="125">
        <f t="shared" ref="G20244:G20245" si="360">F20244-E20244</f>
        <v>-20000</v>
      </c>
      <c r="H20244" s="704" t="s">
        <v>10654</v>
      </c>
    </row>
    <row r="20245" spans="1:8" s="681" customFormat="1" ht="15" x14ac:dyDescent="0.2">
      <c r="A20245" s="733">
        <v>45503</v>
      </c>
      <c r="B20245" s="40" t="s">
        <v>13439</v>
      </c>
      <c r="C20245" s="62" t="s">
        <v>13440</v>
      </c>
      <c r="D20245" s="107" t="s">
        <v>13668</v>
      </c>
      <c r="E20245" s="57">
        <v>100000</v>
      </c>
      <c r="F20245" s="57"/>
      <c r="G20245" s="125">
        <f t="shared" si="360"/>
        <v>-100000</v>
      </c>
      <c r="H20245" s="704" t="s">
        <v>10654</v>
      </c>
    </row>
    <row r="20246" spans="1:8" s="681" customFormat="1" ht="15" x14ac:dyDescent="0.2">
      <c r="A20246" s="733">
        <v>45504</v>
      </c>
      <c r="B20246" s="40" t="s">
        <v>13113</v>
      </c>
      <c r="C20246" s="62" t="s">
        <v>10981</v>
      </c>
      <c r="D20246" s="107" t="s">
        <v>13670</v>
      </c>
      <c r="E20246" s="57">
        <v>1740</v>
      </c>
      <c r="F20246" s="57"/>
      <c r="G20246" s="125">
        <f t="shared" ref="G20246:G20249" si="361">F20246-E20246</f>
        <v>-1740</v>
      </c>
      <c r="H20246" s="704" t="s">
        <v>10654</v>
      </c>
    </row>
    <row r="20247" spans="1:8" s="681" customFormat="1" ht="15" x14ac:dyDescent="0.2">
      <c r="A20247" s="733">
        <v>45504</v>
      </c>
      <c r="B20247" s="40" t="s">
        <v>103</v>
      </c>
      <c r="C20247" s="62" t="s">
        <v>2995</v>
      </c>
      <c r="D20247" s="107" t="s">
        <v>13671</v>
      </c>
      <c r="E20247" s="57">
        <v>2000</v>
      </c>
      <c r="F20247" s="57"/>
      <c r="G20247" s="125">
        <f t="shared" si="361"/>
        <v>-2000</v>
      </c>
      <c r="H20247" s="704" t="s">
        <v>10654</v>
      </c>
    </row>
    <row r="20248" spans="1:8" s="681" customFormat="1" ht="15" x14ac:dyDescent="0.2">
      <c r="A20248" s="733">
        <v>45504</v>
      </c>
      <c r="B20248" s="40" t="s">
        <v>13439</v>
      </c>
      <c r="C20248" s="62" t="s">
        <v>10981</v>
      </c>
      <c r="D20248" s="107" t="s">
        <v>13672</v>
      </c>
      <c r="E20248" s="57">
        <v>1860</v>
      </c>
      <c r="F20248" s="57"/>
      <c r="G20248" s="125">
        <f t="shared" si="361"/>
        <v>-1860</v>
      </c>
      <c r="H20248" s="704" t="s">
        <v>10654</v>
      </c>
    </row>
    <row r="20249" spans="1:8" s="681" customFormat="1" ht="15" x14ac:dyDescent="0.2">
      <c r="A20249" s="733">
        <v>45504</v>
      </c>
      <c r="B20249" s="40" t="s">
        <v>13113</v>
      </c>
      <c r="C20249" s="62" t="s">
        <v>5740</v>
      </c>
      <c r="D20249" s="107" t="s">
        <v>369</v>
      </c>
      <c r="E20249" s="57">
        <v>600</v>
      </c>
      <c r="F20249" s="57"/>
      <c r="G20249" s="125">
        <f t="shared" si="361"/>
        <v>-600</v>
      </c>
      <c r="H20249" s="704" t="s">
        <v>10654</v>
      </c>
    </row>
    <row r="20250" spans="1:8" s="681" customFormat="1" ht="15" x14ac:dyDescent="0.2">
      <c r="A20250" s="733">
        <v>45504</v>
      </c>
      <c r="B20250" s="40" t="s">
        <v>13113</v>
      </c>
      <c r="C20250" s="62" t="s">
        <v>10981</v>
      </c>
      <c r="D20250" s="107" t="s">
        <v>13673</v>
      </c>
      <c r="E20250" s="57">
        <v>2000</v>
      </c>
      <c r="F20250" s="57"/>
      <c r="G20250" s="125">
        <f t="shared" ref="G20250" si="362">F20250-E20250</f>
        <v>-2000</v>
      </c>
      <c r="H20250" s="704" t="s">
        <v>10654</v>
      </c>
    </row>
    <row r="20251" spans="1:8" s="681" customFormat="1" ht="15" x14ac:dyDescent="0.2">
      <c r="A20251" s="733">
        <v>45504</v>
      </c>
      <c r="B20251" s="40" t="s">
        <v>13180</v>
      </c>
      <c r="C20251" s="62" t="s">
        <v>6782</v>
      </c>
      <c r="D20251" s="107" t="s">
        <v>13694</v>
      </c>
      <c r="E20251" s="57">
        <v>500000</v>
      </c>
      <c r="F20251" s="57"/>
      <c r="G20251" s="125">
        <f t="shared" ref="G20251:G20252" si="363">F20251-E20251</f>
        <v>-500000</v>
      </c>
      <c r="H20251" s="704" t="s">
        <v>10654</v>
      </c>
    </row>
    <row r="20252" spans="1:8" s="681" customFormat="1" ht="15" x14ac:dyDescent="0.2">
      <c r="A20252" s="733">
        <v>45504</v>
      </c>
      <c r="B20252" s="40" t="s">
        <v>11077</v>
      </c>
      <c r="C20252" s="62" t="s">
        <v>10981</v>
      </c>
      <c r="D20252" s="107" t="s">
        <v>9914</v>
      </c>
      <c r="E20252" s="57">
        <v>13500</v>
      </c>
      <c r="F20252" s="57"/>
      <c r="G20252" s="125">
        <f t="shared" si="363"/>
        <v>-13500</v>
      </c>
      <c r="H20252" s="704" t="s">
        <v>10654</v>
      </c>
    </row>
    <row r="20253" spans="1:8" ht="24" x14ac:dyDescent="0.2">
      <c r="A20253" s="732">
        <v>45480</v>
      </c>
      <c r="B20253" s="173" t="s">
        <v>37</v>
      </c>
      <c r="C20253" s="550" t="s">
        <v>3002</v>
      </c>
      <c r="D20253" s="739" t="s">
        <v>13458</v>
      </c>
      <c r="E20253" s="551">
        <v>20525</v>
      </c>
      <c r="F20253" s="235"/>
      <c r="G20253" s="235">
        <f t="shared" si="322"/>
        <v>-20525</v>
      </c>
      <c r="H20253" s="708" t="s">
        <v>10654</v>
      </c>
    </row>
    <row r="20254" spans="1:8" ht="24" x14ac:dyDescent="0.2">
      <c r="A20254" s="732">
        <v>45480</v>
      </c>
      <c r="B20254" s="173" t="s">
        <v>3944</v>
      </c>
      <c r="C20254" s="550" t="s">
        <v>3002</v>
      </c>
      <c r="D20254" s="739" t="s">
        <v>13458</v>
      </c>
      <c r="E20254" s="551">
        <v>35364</v>
      </c>
      <c r="F20254" s="235"/>
      <c r="G20254" s="235">
        <f t="shared" si="322"/>
        <v>-35364</v>
      </c>
      <c r="H20254" s="708" t="s">
        <v>10654</v>
      </c>
    </row>
    <row r="20255" spans="1:8" ht="24" x14ac:dyDescent="0.2">
      <c r="A20255" s="732">
        <v>45480</v>
      </c>
      <c r="B20255" s="173" t="s">
        <v>3945</v>
      </c>
      <c r="C20255" s="550" t="s">
        <v>3002</v>
      </c>
      <c r="D20255" s="739" t="s">
        <v>13458</v>
      </c>
      <c r="E20255" s="551">
        <v>32760</v>
      </c>
      <c r="F20255" s="235"/>
      <c r="G20255" s="235">
        <f t="shared" si="322"/>
        <v>-32760</v>
      </c>
      <c r="H20255" s="708" t="s">
        <v>10654</v>
      </c>
    </row>
    <row r="20256" spans="1:8" ht="24" x14ac:dyDescent="0.2">
      <c r="A20256" s="732">
        <v>45480</v>
      </c>
      <c r="B20256" s="173" t="s">
        <v>11614</v>
      </c>
      <c r="C20256" s="550" t="s">
        <v>3002</v>
      </c>
      <c r="D20256" s="739" t="s">
        <v>13458</v>
      </c>
      <c r="E20256" s="551">
        <v>264941</v>
      </c>
      <c r="F20256" s="235"/>
      <c r="G20256" s="235">
        <f t="shared" si="322"/>
        <v>-264941</v>
      </c>
      <c r="H20256" s="708" t="s">
        <v>10654</v>
      </c>
    </row>
    <row r="20257" spans="1:8" ht="24" x14ac:dyDescent="0.2">
      <c r="A20257" s="732">
        <v>45480</v>
      </c>
      <c r="B20257" s="173" t="s">
        <v>12607</v>
      </c>
      <c r="C20257" s="550" t="s">
        <v>3002</v>
      </c>
      <c r="D20257" s="739" t="s">
        <v>13458</v>
      </c>
      <c r="E20257" s="551">
        <v>330188</v>
      </c>
      <c r="F20257" s="235"/>
      <c r="G20257" s="235">
        <f t="shared" si="322"/>
        <v>-330188</v>
      </c>
      <c r="H20257" s="708" t="s">
        <v>10654</v>
      </c>
    </row>
    <row r="20258" spans="1:8" ht="15" x14ac:dyDescent="0.2">
      <c r="A20258" s="732">
        <v>45481</v>
      </c>
      <c r="B20258" s="173" t="s">
        <v>13113</v>
      </c>
      <c r="C20258" s="173" t="s">
        <v>11279</v>
      </c>
      <c r="D20258" s="227" t="s">
        <v>13455</v>
      </c>
      <c r="E20258" s="235">
        <v>200000</v>
      </c>
      <c r="F20258" s="235"/>
      <c r="G20258" s="235">
        <f t="shared" si="322"/>
        <v>-200000</v>
      </c>
      <c r="H20258" s="708" t="s">
        <v>10654</v>
      </c>
    </row>
    <row r="20259" spans="1:8" ht="15" x14ac:dyDescent="0.2">
      <c r="A20259" s="732">
        <v>45488</v>
      </c>
      <c r="B20259" s="173" t="s">
        <v>13113</v>
      </c>
      <c r="C20259" s="173" t="s">
        <v>13500</v>
      </c>
      <c r="D20259" s="227" t="s">
        <v>13501</v>
      </c>
      <c r="E20259" s="235">
        <v>150000</v>
      </c>
      <c r="F20259" s="235"/>
      <c r="G20259" s="235">
        <f t="shared" si="322"/>
        <v>-150000</v>
      </c>
      <c r="H20259" s="708" t="s">
        <v>10654</v>
      </c>
    </row>
    <row r="20260" spans="1:8" ht="15" x14ac:dyDescent="0.2">
      <c r="A20260" s="732">
        <v>45488</v>
      </c>
      <c r="B20260" s="173" t="s">
        <v>13318</v>
      </c>
      <c r="C20260" s="565" t="s">
        <v>6422</v>
      </c>
      <c r="D20260" s="873" t="s">
        <v>13502</v>
      </c>
      <c r="E20260" s="566">
        <v>50000</v>
      </c>
      <c r="F20260" s="235"/>
      <c r="G20260" s="235">
        <f t="shared" si="322"/>
        <v>-50000</v>
      </c>
      <c r="H20260" s="708" t="s">
        <v>10654</v>
      </c>
    </row>
    <row r="20261" spans="1:8" ht="15" x14ac:dyDescent="0.2">
      <c r="A20261" s="732">
        <v>45488</v>
      </c>
      <c r="B20261" s="173" t="s">
        <v>3945</v>
      </c>
      <c r="C20261" s="565" t="s">
        <v>6422</v>
      </c>
      <c r="D20261" s="873" t="s">
        <v>13502</v>
      </c>
      <c r="E20261" s="566">
        <v>57000</v>
      </c>
      <c r="F20261" s="235"/>
      <c r="G20261" s="235">
        <f t="shared" si="322"/>
        <v>-57000</v>
      </c>
      <c r="H20261" s="708" t="s">
        <v>10654</v>
      </c>
    </row>
    <row r="20262" spans="1:8" ht="24" x14ac:dyDescent="0.2">
      <c r="A20262" s="732">
        <v>45491</v>
      </c>
      <c r="B20262" s="173" t="s">
        <v>13180</v>
      </c>
      <c r="C20262" s="173" t="s">
        <v>10233</v>
      </c>
      <c r="D20262" s="227" t="s">
        <v>13531</v>
      </c>
      <c r="E20262" s="235">
        <v>940000</v>
      </c>
      <c r="F20262" s="235"/>
      <c r="G20262" s="235">
        <f t="shared" si="322"/>
        <v>-940000</v>
      </c>
      <c r="H20262" s="708" t="s">
        <v>10654</v>
      </c>
    </row>
    <row r="20263" spans="1:8" ht="15" x14ac:dyDescent="0.2">
      <c r="A20263" s="729">
        <v>45479</v>
      </c>
      <c r="B20263" s="93" t="s">
        <v>3944</v>
      </c>
      <c r="C20263" s="93" t="s">
        <v>558</v>
      </c>
      <c r="D20263" s="890" t="s">
        <v>13415</v>
      </c>
      <c r="E20263" s="175"/>
      <c r="F20263" s="175">
        <v>333522</v>
      </c>
      <c r="G20263" s="175">
        <f t="shared" si="322"/>
        <v>333522</v>
      </c>
      <c r="H20263" s="701" t="s">
        <v>10654</v>
      </c>
    </row>
    <row r="20264" spans="1:8" ht="15" x14ac:dyDescent="0.2">
      <c r="A20264" s="729">
        <v>45479</v>
      </c>
      <c r="B20264" s="93" t="s">
        <v>3944</v>
      </c>
      <c r="C20264" s="93" t="s">
        <v>558</v>
      </c>
      <c r="D20264" s="890" t="s">
        <v>13753</v>
      </c>
      <c r="E20264" s="175"/>
      <c r="F20264" s="175">
        <v>333522</v>
      </c>
      <c r="G20264" s="175">
        <f t="shared" si="322"/>
        <v>333522</v>
      </c>
      <c r="H20264" s="701" t="s">
        <v>10654</v>
      </c>
    </row>
    <row r="20265" spans="1:8" ht="15" x14ac:dyDescent="0.2">
      <c r="A20265" s="729">
        <v>45479</v>
      </c>
      <c r="B20265" s="93" t="s">
        <v>3945</v>
      </c>
      <c r="C20265" s="93" t="s">
        <v>558</v>
      </c>
      <c r="D20265" s="890" t="s">
        <v>13448</v>
      </c>
      <c r="E20265" s="175"/>
      <c r="F20265" s="175">
        <v>359992</v>
      </c>
      <c r="G20265" s="175">
        <f t="shared" si="322"/>
        <v>359992</v>
      </c>
      <c r="H20265" s="701" t="s">
        <v>10654</v>
      </c>
    </row>
    <row r="20266" spans="1:8" ht="25.5" customHeight="1" x14ac:dyDescent="0.2">
      <c r="A20266" s="729">
        <v>45479</v>
      </c>
      <c r="B20266" s="93" t="s">
        <v>11717</v>
      </c>
      <c r="C20266" s="93" t="s">
        <v>558</v>
      </c>
      <c r="D20266" s="896" t="s">
        <v>13495</v>
      </c>
      <c r="E20266" s="642">
        <v>17000</v>
      </c>
      <c r="F20266" s="175"/>
      <c r="G20266" s="175">
        <f t="shared" ref="G20266" si="364">F20266-E20266</f>
        <v>-17000</v>
      </c>
      <c r="H20266" s="701" t="s">
        <v>10654</v>
      </c>
    </row>
    <row r="20267" spans="1:8" ht="15" x14ac:dyDescent="0.2">
      <c r="A20267" s="729">
        <v>45492</v>
      </c>
      <c r="B20267" s="93" t="s">
        <v>11717</v>
      </c>
      <c r="C20267" s="93" t="s">
        <v>558</v>
      </c>
      <c r="D20267" s="890" t="s">
        <v>13532</v>
      </c>
      <c r="E20267" s="175"/>
      <c r="F20267" s="175">
        <v>1920212</v>
      </c>
      <c r="G20267" s="175">
        <f t="shared" ref="G20267" si="365">F20267-E20267</f>
        <v>1920212</v>
      </c>
      <c r="H20267" s="701" t="s">
        <v>10654</v>
      </c>
    </row>
    <row r="20268" spans="1:8" ht="15" x14ac:dyDescent="0.2">
      <c r="A20268" s="729">
        <v>45493</v>
      </c>
      <c r="B20268" s="93" t="s">
        <v>13545</v>
      </c>
      <c r="C20268" s="93" t="s">
        <v>558</v>
      </c>
      <c r="D20268" s="890" t="s">
        <v>13546</v>
      </c>
      <c r="E20268" s="175"/>
      <c r="F20268" s="175">
        <v>50000</v>
      </c>
      <c r="G20268" s="175">
        <f t="shared" ref="G20268:G20273" si="366">F20268-E20268</f>
        <v>50000</v>
      </c>
      <c r="H20268" s="701" t="s">
        <v>10654</v>
      </c>
    </row>
    <row r="20269" spans="1:8" ht="15" x14ac:dyDescent="0.2">
      <c r="A20269" s="729">
        <v>45497</v>
      </c>
      <c r="B20269" s="90" t="s">
        <v>11614</v>
      </c>
      <c r="C20269" s="93" t="s">
        <v>558</v>
      </c>
      <c r="D20269" s="799" t="s">
        <v>13585</v>
      </c>
      <c r="E20269" s="91"/>
      <c r="F20269" s="91">
        <v>825741</v>
      </c>
      <c r="G20269" s="91">
        <f t="shared" si="366"/>
        <v>825741</v>
      </c>
      <c r="H20269" s="701" t="s">
        <v>10654</v>
      </c>
    </row>
    <row r="20270" spans="1:8" ht="15" x14ac:dyDescent="0.2">
      <c r="A20270" s="729">
        <v>45497</v>
      </c>
      <c r="B20270" s="93" t="s">
        <v>12597</v>
      </c>
      <c r="C20270" s="93" t="s">
        <v>558</v>
      </c>
      <c r="D20270" s="800" t="s">
        <v>13844</v>
      </c>
      <c r="E20270" s="175"/>
      <c r="F20270" s="175">
        <v>1500000</v>
      </c>
      <c r="G20270" s="175">
        <f t="shared" ref="G20270" si="367">F20270-E20270</f>
        <v>1500000</v>
      </c>
      <c r="H20270" s="701" t="s">
        <v>10654</v>
      </c>
    </row>
    <row r="20271" spans="1:8" ht="15" x14ac:dyDescent="0.2">
      <c r="A20271" s="729">
        <v>45498</v>
      </c>
      <c r="B20271" s="90" t="s">
        <v>13228</v>
      </c>
      <c r="C20271" s="93" t="s">
        <v>558</v>
      </c>
      <c r="D20271" s="890" t="s">
        <v>13619</v>
      </c>
      <c r="E20271" s="91"/>
      <c r="F20271" s="91">
        <v>4598964</v>
      </c>
      <c r="G20271" s="91">
        <f t="shared" si="366"/>
        <v>4598964</v>
      </c>
      <c r="H20271" s="701" t="s">
        <v>10654</v>
      </c>
    </row>
    <row r="20272" spans="1:8" s="681" customFormat="1" ht="15" x14ac:dyDescent="0.25">
      <c r="A20272" s="729">
        <v>45498</v>
      </c>
      <c r="B20272" s="93" t="s">
        <v>8873</v>
      </c>
      <c r="C20272" s="93" t="s">
        <v>558</v>
      </c>
      <c r="D20272" s="890" t="s">
        <v>13621</v>
      </c>
      <c r="E20272" s="175"/>
      <c r="F20272" s="175">
        <v>2500000</v>
      </c>
      <c r="G20272" s="175">
        <f t="shared" si="366"/>
        <v>2500000</v>
      </c>
      <c r="H20272" s="701" t="s">
        <v>10654</v>
      </c>
    </row>
    <row r="20273" spans="1:8" s="681" customFormat="1" ht="15" x14ac:dyDescent="0.25">
      <c r="A20273" s="729">
        <v>45498</v>
      </c>
      <c r="B20273" s="93" t="s">
        <v>8873</v>
      </c>
      <c r="C20273" s="93" t="s">
        <v>558</v>
      </c>
      <c r="D20273" s="896" t="s">
        <v>13127</v>
      </c>
      <c r="E20273" s="175">
        <v>25000</v>
      </c>
      <c r="F20273" s="175"/>
      <c r="G20273" s="175">
        <f t="shared" si="366"/>
        <v>-25000</v>
      </c>
      <c r="H20273" s="701" t="s">
        <v>10654</v>
      </c>
    </row>
    <row r="20274" spans="1:8" ht="15" x14ac:dyDescent="0.2">
      <c r="A20274" s="729">
        <v>45500</v>
      </c>
      <c r="B20274" s="93" t="s">
        <v>3945</v>
      </c>
      <c r="C20274" s="93" t="s">
        <v>558</v>
      </c>
      <c r="D20274" s="890" t="s">
        <v>13644</v>
      </c>
      <c r="E20274" s="175"/>
      <c r="F20274" s="175">
        <v>112000</v>
      </c>
      <c r="G20274" s="175">
        <f t="shared" ref="G20274" si="368">F20274-E20274</f>
        <v>112000</v>
      </c>
      <c r="H20274" s="701" t="s">
        <v>10654</v>
      </c>
    </row>
    <row r="20275" spans="1:8" s="681" customFormat="1" ht="15" x14ac:dyDescent="0.2">
      <c r="A20275" s="733">
        <v>45505</v>
      </c>
      <c r="B20275" s="1070" t="s">
        <v>103</v>
      </c>
      <c r="C20275" s="1048" t="s">
        <v>793</v>
      </c>
      <c r="D20275" s="1071" t="s">
        <v>13674</v>
      </c>
      <c r="E20275" s="1072">
        <v>6000</v>
      </c>
      <c r="F20275" s="57"/>
      <c r="G20275" s="125">
        <f t="shared" ref="G20275:G20299" si="369">F20275-E20275</f>
        <v>-6000</v>
      </c>
      <c r="H20275" s="704" t="s">
        <v>13662</v>
      </c>
    </row>
    <row r="20276" spans="1:8" s="681" customFormat="1" ht="15" x14ac:dyDescent="0.2">
      <c r="A20276" s="733">
        <v>45505</v>
      </c>
      <c r="B20276" s="1070" t="s">
        <v>12607</v>
      </c>
      <c r="C20276" s="1048" t="s">
        <v>793</v>
      </c>
      <c r="D20276" s="1071" t="s">
        <v>12803</v>
      </c>
      <c r="E20276" s="1072">
        <v>50000</v>
      </c>
      <c r="F20276" s="57"/>
      <c r="G20276" s="125">
        <f t="shared" si="369"/>
        <v>-50000</v>
      </c>
      <c r="H20276" s="704" t="s">
        <v>13662</v>
      </c>
    </row>
    <row r="20277" spans="1:8" s="681" customFormat="1" ht="15" x14ac:dyDescent="0.2">
      <c r="A20277" s="733">
        <v>45505</v>
      </c>
      <c r="B20277" s="1070" t="s">
        <v>10176</v>
      </c>
      <c r="C20277" s="1048" t="s">
        <v>793</v>
      </c>
      <c r="D20277" s="1071" t="s">
        <v>8428</v>
      </c>
      <c r="E20277" s="1072">
        <v>5000</v>
      </c>
      <c r="F20277" s="57"/>
      <c r="G20277" s="125">
        <f t="shared" si="369"/>
        <v>-5000</v>
      </c>
      <c r="H20277" s="704" t="s">
        <v>13662</v>
      </c>
    </row>
    <row r="20278" spans="1:8" s="681" customFormat="1" ht="15" x14ac:dyDescent="0.2">
      <c r="A20278" s="733">
        <v>45505</v>
      </c>
      <c r="B20278" s="1070" t="s">
        <v>13113</v>
      </c>
      <c r="C20278" s="1048" t="s">
        <v>793</v>
      </c>
      <c r="D20278" s="1071" t="s">
        <v>12194</v>
      </c>
      <c r="E20278" s="1072">
        <v>50000</v>
      </c>
      <c r="F20278" s="57"/>
      <c r="G20278" s="125">
        <f t="shared" si="369"/>
        <v>-50000</v>
      </c>
      <c r="H20278" s="704" t="s">
        <v>13662</v>
      </c>
    </row>
    <row r="20279" spans="1:8" s="681" customFormat="1" ht="15" x14ac:dyDescent="0.2">
      <c r="A20279" s="733">
        <v>45505</v>
      </c>
      <c r="B20279" s="1070" t="s">
        <v>103</v>
      </c>
      <c r="C20279" s="1048" t="s">
        <v>793</v>
      </c>
      <c r="D20279" s="1071" t="s">
        <v>12804</v>
      </c>
      <c r="E20279" s="1072">
        <v>105000</v>
      </c>
      <c r="F20279" s="57"/>
      <c r="G20279" s="125">
        <f t="shared" si="369"/>
        <v>-105000</v>
      </c>
      <c r="H20279" s="704" t="s">
        <v>13662</v>
      </c>
    </row>
    <row r="20280" spans="1:8" s="681" customFormat="1" ht="15" x14ac:dyDescent="0.2">
      <c r="A20280" s="733">
        <v>45505</v>
      </c>
      <c r="B20280" s="40" t="s">
        <v>103</v>
      </c>
      <c r="C20280" s="62" t="s">
        <v>103</v>
      </c>
      <c r="D20280" s="107" t="s">
        <v>9422</v>
      </c>
      <c r="E20280" s="57">
        <v>6000</v>
      </c>
      <c r="F20280" s="57"/>
      <c r="G20280" s="125">
        <f t="shared" si="369"/>
        <v>-6000</v>
      </c>
      <c r="H20280" s="704" t="s">
        <v>13662</v>
      </c>
    </row>
    <row r="20281" spans="1:8" s="681" customFormat="1" ht="15" x14ac:dyDescent="0.2">
      <c r="A20281" s="733">
        <v>45505</v>
      </c>
      <c r="B20281" s="40" t="s">
        <v>103</v>
      </c>
      <c r="C20281" s="62" t="s">
        <v>2995</v>
      </c>
      <c r="D20281" s="107" t="s">
        <v>13671</v>
      </c>
      <c r="E20281" s="57">
        <v>5330</v>
      </c>
      <c r="F20281" s="57"/>
      <c r="G20281" s="125">
        <f t="shared" si="369"/>
        <v>-5330</v>
      </c>
      <c r="H20281" s="704" t="s">
        <v>13662</v>
      </c>
    </row>
    <row r="20282" spans="1:8" s="681" customFormat="1" ht="15" x14ac:dyDescent="0.2">
      <c r="A20282" s="733">
        <v>45505</v>
      </c>
      <c r="B20282" s="40" t="s">
        <v>13439</v>
      </c>
      <c r="C20282" s="62" t="s">
        <v>10981</v>
      </c>
      <c r="D20282" s="107" t="s">
        <v>13675</v>
      </c>
      <c r="E20282" s="57">
        <v>1740</v>
      </c>
      <c r="F20282" s="57"/>
      <c r="G20282" s="125">
        <f t="shared" si="369"/>
        <v>-1740</v>
      </c>
      <c r="H20282" s="704" t="s">
        <v>13662</v>
      </c>
    </row>
    <row r="20283" spans="1:8" s="681" customFormat="1" ht="15" x14ac:dyDescent="0.2">
      <c r="A20283" s="733">
        <v>45505</v>
      </c>
      <c r="B20283" s="40" t="s">
        <v>11717</v>
      </c>
      <c r="C20283" s="62" t="s">
        <v>10981</v>
      </c>
      <c r="D20283" s="107" t="s">
        <v>13676</v>
      </c>
      <c r="E20283" s="57">
        <v>2250</v>
      </c>
      <c r="F20283" s="57"/>
      <c r="G20283" s="125">
        <f t="shared" si="369"/>
        <v>-2250</v>
      </c>
      <c r="H20283" s="704" t="s">
        <v>13662</v>
      </c>
    </row>
    <row r="20284" spans="1:8" s="681" customFormat="1" ht="15" x14ac:dyDescent="0.2">
      <c r="A20284" s="733">
        <v>45505</v>
      </c>
      <c r="B20284" s="40" t="s">
        <v>13113</v>
      </c>
      <c r="C20284" s="62" t="s">
        <v>10981</v>
      </c>
      <c r="D20284" s="107" t="s">
        <v>13677</v>
      </c>
      <c r="E20284" s="57">
        <v>1500</v>
      </c>
      <c r="F20284" s="57"/>
      <c r="G20284" s="125">
        <f t="shared" si="369"/>
        <v>-1500</v>
      </c>
      <c r="H20284" s="704" t="s">
        <v>13662</v>
      </c>
    </row>
    <row r="20285" spans="1:8" s="681" customFormat="1" ht="15" x14ac:dyDescent="0.2">
      <c r="A20285" s="733">
        <v>45505</v>
      </c>
      <c r="B20285" s="40" t="s">
        <v>10360</v>
      </c>
      <c r="C20285" s="62" t="s">
        <v>285</v>
      </c>
      <c r="D20285" s="107" t="s">
        <v>13678</v>
      </c>
      <c r="E20285" s="57">
        <v>1100</v>
      </c>
      <c r="F20285" s="57"/>
      <c r="G20285" s="125">
        <f t="shared" si="369"/>
        <v>-1100</v>
      </c>
      <c r="H20285" s="704" t="s">
        <v>13662</v>
      </c>
    </row>
    <row r="20286" spans="1:8" s="681" customFormat="1" ht="15" x14ac:dyDescent="0.2">
      <c r="A20286" s="733">
        <v>45505</v>
      </c>
      <c r="B20286" s="40" t="s">
        <v>13439</v>
      </c>
      <c r="C20286" s="62" t="s">
        <v>5740</v>
      </c>
      <c r="D20286" s="107" t="s">
        <v>369</v>
      </c>
      <c r="E20286" s="57">
        <v>1800</v>
      </c>
      <c r="F20286" s="57"/>
      <c r="G20286" s="125">
        <f t="shared" si="369"/>
        <v>-1800</v>
      </c>
      <c r="H20286" s="704" t="s">
        <v>13662</v>
      </c>
    </row>
    <row r="20287" spans="1:8" s="681" customFormat="1" ht="15" x14ac:dyDescent="0.2">
      <c r="A20287" s="733">
        <v>45505</v>
      </c>
      <c r="B20287" s="40" t="s">
        <v>12400</v>
      </c>
      <c r="C20287" s="62" t="s">
        <v>5386</v>
      </c>
      <c r="D20287" s="107" t="s">
        <v>13679</v>
      </c>
      <c r="E20287" s="57">
        <v>6840</v>
      </c>
      <c r="F20287" s="57"/>
      <c r="G20287" s="125">
        <f t="shared" si="369"/>
        <v>-6840</v>
      </c>
      <c r="H20287" s="704" t="s">
        <v>13662</v>
      </c>
    </row>
    <row r="20288" spans="1:8" s="681" customFormat="1" ht="15" x14ac:dyDescent="0.2">
      <c r="A20288" s="733">
        <v>45505</v>
      </c>
      <c r="B20288" s="40" t="s">
        <v>25</v>
      </c>
      <c r="C20288" s="62" t="s">
        <v>8148</v>
      </c>
      <c r="D20288" s="107" t="s">
        <v>8616</v>
      </c>
      <c r="E20288" s="57">
        <v>2060</v>
      </c>
      <c r="F20288" s="57"/>
      <c r="G20288" s="125">
        <f t="shared" si="369"/>
        <v>-2060</v>
      </c>
      <c r="H20288" s="704" t="s">
        <v>13662</v>
      </c>
    </row>
    <row r="20289" spans="1:8" s="681" customFormat="1" ht="15" x14ac:dyDescent="0.2">
      <c r="A20289" s="733">
        <v>45505</v>
      </c>
      <c r="B20289" s="40" t="s">
        <v>103</v>
      </c>
      <c r="C20289" s="62" t="s">
        <v>8148</v>
      </c>
      <c r="D20289" s="107" t="s">
        <v>8616</v>
      </c>
      <c r="E20289" s="57">
        <v>2650</v>
      </c>
      <c r="F20289" s="57"/>
      <c r="G20289" s="125">
        <f t="shared" si="369"/>
        <v>-2650</v>
      </c>
      <c r="H20289" s="704" t="s">
        <v>13662</v>
      </c>
    </row>
    <row r="20290" spans="1:8" s="681" customFormat="1" ht="15" x14ac:dyDescent="0.2">
      <c r="A20290" s="733">
        <v>45505</v>
      </c>
      <c r="B20290" s="40" t="s">
        <v>13256</v>
      </c>
      <c r="C20290" s="62" t="s">
        <v>6475</v>
      </c>
      <c r="D20290" s="107" t="s">
        <v>1156</v>
      </c>
      <c r="E20290" s="57">
        <v>30000</v>
      </c>
      <c r="F20290" s="57"/>
      <c r="G20290" s="125">
        <f t="shared" si="369"/>
        <v>-30000</v>
      </c>
      <c r="H20290" s="704" t="s">
        <v>13662</v>
      </c>
    </row>
    <row r="20291" spans="1:8" s="681" customFormat="1" ht="15" x14ac:dyDescent="0.2">
      <c r="A20291" s="733">
        <v>45505</v>
      </c>
      <c r="B20291" s="40" t="s">
        <v>103</v>
      </c>
      <c r="C20291" s="62" t="s">
        <v>5340</v>
      </c>
      <c r="D20291" s="107" t="s">
        <v>13680</v>
      </c>
      <c r="E20291" s="57">
        <v>5000</v>
      </c>
      <c r="F20291" s="57"/>
      <c r="G20291" s="125">
        <f t="shared" si="369"/>
        <v>-5000</v>
      </c>
      <c r="H20291" s="704" t="s">
        <v>13662</v>
      </c>
    </row>
    <row r="20292" spans="1:8" s="681" customFormat="1" ht="15" x14ac:dyDescent="0.2">
      <c r="A20292" s="733">
        <v>45505</v>
      </c>
      <c r="B20292" s="40" t="s">
        <v>10360</v>
      </c>
      <c r="C20292" s="62" t="s">
        <v>8369</v>
      </c>
      <c r="D20292" s="107" t="s">
        <v>13681</v>
      </c>
      <c r="E20292" s="57">
        <v>9500</v>
      </c>
      <c r="F20292" s="57"/>
      <c r="G20292" s="125">
        <f t="shared" si="369"/>
        <v>-9500</v>
      </c>
      <c r="H20292" s="704" t="s">
        <v>13662</v>
      </c>
    </row>
    <row r="20293" spans="1:8" s="681" customFormat="1" ht="15" x14ac:dyDescent="0.2">
      <c r="A20293" s="733">
        <v>45505</v>
      </c>
      <c r="B20293" s="40" t="s">
        <v>13113</v>
      </c>
      <c r="C20293" s="62" t="s">
        <v>10981</v>
      </c>
      <c r="D20293" s="107" t="s">
        <v>13682</v>
      </c>
      <c r="E20293" s="57">
        <v>13830</v>
      </c>
      <c r="F20293" s="57"/>
      <c r="G20293" s="125">
        <f t="shared" si="369"/>
        <v>-13830</v>
      </c>
      <c r="H20293" s="704" t="s">
        <v>13662</v>
      </c>
    </row>
    <row r="20294" spans="1:8" s="681" customFormat="1" ht="15" x14ac:dyDescent="0.2">
      <c r="A20294" s="733">
        <v>45505</v>
      </c>
      <c r="B20294" s="40" t="s">
        <v>13439</v>
      </c>
      <c r="C20294" s="62" t="s">
        <v>13440</v>
      </c>
      <c r="D20294" s="107" t="s">
        <v>13683</v>
      </c>
      <c r="E20294" s="57">
        <v>75000</v>
      </c>
      <c r="F20294" s="57"/>
      <c r="G20294" s="125">
        <f t="shared" si="369"/>
        <v>-75000</v>
      </c>
      <c r="H20294" s="704" t="s">
        <v>13662</v>
      </c>
    </row>
    <row r="20295" spans="1:8" s="681" customFormat="1" ht="15" x14ac:dyDescent="0.2">
      <c r="A20295" s="733">
        <v>45505</v>
      </c>
      <c r="B20295" s="40" t="s">
        <v>13113</v>
      </c>
      <c r="C20295" s="62" t="s">
        <v>5740</v>
      </c>
      <c r="D20295" s="107" t="s">
        <v>369</v>
      </c>
      <c r="E20295" s="57">
        <v>3500</v>
      </c>
      <c r="F20295" s="57"/>
      <c r="G20295" s="125">
        <f t="shared" si="369"/>
        <v>-3500</v>
      </c>
      <c r="H20295" s="704" t="s">
        <v>13662</v>
      </c>
    </row>
    <row r="20296" spans="1:8" s="681" customFormat="1" ht="15" x14ac:dyDescent="0.2">
      <c r="A20296" s="733">
        <v>45505</v>
      </c>
      <c r="B20296" s="40" t="s">
        <v>3945</v>
      </c>
      <c r="C20296" s="62" t="s">
        <v>10981</v>
      </c>
      <c r="D20296" s="107" t="s">
        <v>13684</v>
      </c>
      <c r="E20296" s="57">
        <v>3500</v>
      </c>
      <c r="F20296" s="57"/>
      <c r="G20296" s="125">
        <f t="shared" si="369"/>
        <v>-3500</v>
      </c>
      <c r="H20296" s="704" t="s">
        <v>13662</v>
      </c>
    </row>
    <row r="20297" spans="1:8" s="681" customFormat="1" ht="15" x14ac:dyDescent="0.2">
      <c r="A20297" s="733">
        <v>45505</v>
      </c>
      <c r="B20297" s="40" t="s">
        <v>103</v>
      </c>
      <c r="C20297" s="62" t="s">
        <v>6052</v>
      </c>
      <c r="D20297" s="107" t="s">
        <v>13685</v>
      </c>
      <c r="E20297" s="57">
        <v>5000</v>
      </c>
      <c r="F20297" s="57"/>
      <c r="G20297" s="125">
        <f t="shared" si="369"/>
        <v>-5000</v>
      </c>
      <c r="H20297" s="704" t="s">
        <v>13662</v>
      </c>
    </row>
    <row r="20298" spans="1:8" s="681" customFormat="1" ht="15" x14ac:dyDescent="0.2">
      <c r="A20298" s="733">
        <v>45505</v>
      </c>
      <c r="B20298" s="40" t="s">
        <v>11077</v>
      </c>
      <c r="C20298" s="62" t="s">
        <v>391</v>
      </c>
      <c r="D20298" s="107" t="s">
        <v>13686</v>
      </c>
      <c r="E20298" s="57">
        <v>1500</v>
      </c>
      <c r="F20298" s="57"/>
      <c r="G20298" s="125">
        <f t="shared" si="369"/>
        <v>-1500</v>
      </c>
      <c r="H20298" s="704" t="s">
        <v>13662</v>
      </c>
    </row>
    <row r="20299" spans="1:8" s="681" customFormat="1" ht="15" x14ac:dyDescent="0.2">
      <c r="A20299" s="733">
        <v>45505</v>
      </c>
      <c r="B20299" s="40" t="s">
        <v>13439</v>
      </c>
      <c r="C20299" s="62" t="s">
        <v>12618</v>
      </c>
      <c r="D20299" s="107" t="s">
        <v>1156</v>
      </c>
      <c r="E20299" s="57">
        <v>31000</v>
      </c>
      <c r="F20299" s="57"/>
      <c r="G20299" s="125">
        <f t="shared" si="369"/>
        <v>-31000</v>
      </c>
      <c r="H20299" s="704" t="s">
        <v>13662</v>
      </c>
    </row>
    <row r="20300" spans="1:8" s="681" customFormat="1" ht="15" x14ac:dyDescent="0.2">
      <c r="A20300" s="733">
        <v>45506</v>
      </c>
      <c r="B20300" s="40" t="s">
        <v>103</v>
      </c>
      <c r="C20300" s="62" t="s">
        <v>103</v>
      </c>
      <c r="D20300" s="107" t="s">
        <v>9422</v>
      </c>
      <c r="E20300" s="57">
        <v>5000</v>
      </c>
      <c r="F20300" s="57"/>
      <c r="G20300" s="125">
        <f t="shared" ref="G20300:G20310" si="370">F20300-E20300</f>
        <v>-5000</v>
      </c>
      <c r="H20300" s="704" t="s">
        <v>13662</v>
      </c>
    </row>
    <row r="20301" spans="1:8" s="681" customFormat="1" ht="15" x14ac:dyDescent="0.2">
      <c r="A20301" s="733">
        <v>45506</v>
      </c>
      <c r="B20301" s="40" t="s">
        <v>13439</v>
      </c>
      <c r="C20301" s="62" t="s">
        <v>10981</v>
      </c>
      <c r="D20301" s="107" t="s">
        <v>13687</v>
      </c>
      <c r="E20301" s="57">
        <v>5280</v>
      </c>
      <c r="F20301" s="57"/>
      <c r="G20301" s="125">
        <f t="shared" si="370"/>
        <v>-5280</v>
      </c>
      <c r="H20301" s="704" t="s">
        <v>13662</v>
      </c>
    </row>
    <row r="20302" spans="1:8" s="681" customFormat="1" ht="15" x14ac:dyDescent="0.2">
      <c r="A20302" s="733">
        <v>45506</v>
      </c>
      <c r="B20302" s="40" t="s">
        <v>13228</v>
      </c>
      <c r="C20302" s="62" t="s">
        <v>10981</v>
      </c>
      <c r="D20302" s="107" t="s">
        <v>13688</v>
      </c>
      <c r="E20302" s="57">
        <v>51850</v>
      </c>
      <c r="F20302" s="57"/>
      <c r="G20302" s="125">
        <f t="shared" si="370"/>
        <v>-51850</v>
      </c>
      <c r="H20302" s="704" t="s">
        <v>13662</v>
      </c>
    </row>
    <row r="20303" spans="1:8" s="681" customFormat="1" ht="15" x14ac:dyDescent="0.2">
      <c r="A20303" s="733">
        <v>45506</v>
      </c>
      <c r="B20303" s="40" t="s">
        <v>13439</v>
      </c>
      <c r="C20303" s="62" t="s">
        <v>10981</v>
      </c>
      <c r="D20303" s="107" t="s">
        <v>13689</v>
      </c>
      <c r="E20303" s="57">
        <v>1500</v>
      </c>
      <c r="F20303" s="57"/>
      <c r="G20303" s="125">
        <f t="shared" si="370"/>
        <v>-1500</v>
      </c>
      <c r="H20303" s="704" t="s">
        <v>13662</v>
      </c>
    </row>
    <row r="20304" spans="1:8" s="681" customFormat="1" ht="15" x14ac:dyDescent="0.2">
      <c r="A20304" s="733">
        <v>45506</v>
      </c>
      <c r="B20304" s="40" t="s">
        <v>13439</v>
      </c>
      <c r="C20304" s="62" t="s">
        <v>10981</v>
      </c>
      <c r="D20304" s="107" t="s">
        <v>13690</v>
      </c>
      <c r="E20304" s="57">
        <v>3340</v>
      </c>
      <c r="F20304" s="57"/>
      <c r="G20304" s="125">
        <f t="shared" si="370"/>
        <v>-3340</v>
      </c>
      <c r="H20304" s="704" t="s">
        <v>13662</v>
      </c>
    </row>
    <row r="20305" spans="1:8" s="681" customFormat="1" ht="15" x14ac:dyDescent="0.2">
      <c r="A20305" s="733">
        <v>45506</v>
      </c>
      <c r="B20305" s="40" t="s">
        <v>13113</v>
      </c>
      <c r="C20305" s="62" t="s">
        <v>285</v>
      </c>
      <c r="D20305" s="107" t="s">
        <v>13691</v>
      </c>
      <c r="E20305" s="57">
        <v>1000</v>
      </c>
      <c r="F20305" s="57"/>
      <c r="G20305" s="125">
        <f t="shared" si="370"/>
        <v>-1000</v>
      </c>
      <c r="H20305" s="704" t="s">
        <v>13662</v>
      </c>
    </row>
    <row r="20306" spans="1:8" s="681" customFormat="1" ht="15" x14ac:dyDescent="0.2">
      <c r="A20306" s="733">
        <v>45506</v>
      </c>
      <c r="B20306" s="40" t="s">
        <v>13113</v>
      </c>
      <c r="C20306" s="62" t="s">
        <v>5740</v>
      </c>
      <c r="D20306" s="107" t="s">
        <v>9913</v>
      </c>
      <c r="E20306" s="57">
        <v>14000</v>
      </c>
      <c r="F20306" s="57"/>
      <c r="G20306" s="125">
        <f t="shared" si="370"/>
        <v>-14000</v>
      </c>
      <c r="H20306" s="704" t="s">
        <v>13662</v>
      </c>
    </row>
    <row r="20307" spans="1:8" s="681" customFormat="1" ht="15" x14ac:dyDescent="0.2">
      <c r="A20307" s="733">
        <v>45506</v>
      </c>
      <c r="B20307" s="40" t="s">
        <v>11077</v>
      </c>
      <c r="C20307" s="62" t="s">
        <v>5740</v>
      </c>
      <c r="D20307" s="107" t="s">
        <v>9913</v>
      </c>
      <c r="E20307" s="57">
        <v>7000</v>
      </c>
      <c r="F20307" s="57"/>
      <c r="G20307" s="125">
        <f t="shared" si="370"/>
        <v>-7000</v>
      </c>
      <c r="H20307" s="704" t="s">
        <v>13662</v>
      </c>
    </row>
    <row r="20308" spans="1:8" s="681" customFormat="1" ht="15" x14ac:dyDescent="0.2">
      <c r="A20308" s="733">
        <v>45506</v>
      </c>
      <c r="B20308" s="40" t="s">
        <v>13228</v>
      </c>
      <c r="C20308" s="62" t="s">
        <v>5740</v>
      </c>
      <c r="D20308" s="107" t="s">
        <v>9913</v>
      </c>
      <c r="E20308" s="57">
        <v>5000</v>
      </c>
      <c r="F20308" s="57"/>
      <c r="G20308" s="125">
        <f t="shared" si="370"/>
        <v>-5000</v>
      </c>
      <c r="H20308" s="704" t="s">
        <v>13662</v>
      </c>
    </row>
    <row r="20309" spans="1:8" s="681" customFormat="1" ht="15" x14ac:dyDescent="0.2">
      <c r="A20309" s="733">
        <v>45506</v>
      </c>
      <c r="B20309" s="40" t="s">
        <v>13228</v>
      </c>
      <c r="C20309" s="62" t="s">
        <v>10981</v>
      </c>
      <c r="D20309" s="107" t="s">
        <v>13692</v>
      </c>
      <c r="E20309" s="57">
        <v>3560</v>
      </c>
      <c r="F20309" s="57"/>
      <c r="G20309" s="125">
        <f t="shared" si="370"/>
        <v>-3560</v>
      </c>
      <c r="H20309" s="704" t="s">
        <v>13662</v>
      </c>
    </row>
    <row r="20310" spans="1:8" s="681" customFormat="1" ht="15" x14ac:dyDescent="0.2">
      <c r="A20310" s="733">
        <v>45506</v>
      </c>
      <c r="B20310" s="40" t="s">
        <v>13228</v>
      </c>
      <c r="C20310" s="62" t="s">
        <v>13693</v>
      </c>
      <c r="D20310" s="107" t="s">
        <v>7777</v>
      </c>
      <c r="E20310" s="57">
        <v>200000</v>
      </c>
      <c r="F20310" s="57"/>
      <c r="G20310" s="125">
        <f t="shared" si="370"/>
        <v>-200000</v>
      </c>
      <c r="H20310" s="704" t="s">
        <v>13662</v>
      </c>
    </row>
    <row r="20311" spans="1:8" s="681" customFormat="1" ht="15" x14ac:dyDescent="0.2">
      <c r="A20311" s="733">
        <v>45506</v>
      </c>
      <c r="B20311" s="40" t="s">
        <v>13543</v>
      </c>
      <c r="C20311" s="62" t="s">
        <v>10981</v>
      </c>
      <c r="D20311" s="107" t="s">
        <v>13601</v>
      </c>
      <c r="E20311" s="57">
        <v>50000</v>
      </c>
      <c r="F20311" s="57"/>
      <c r="G20311" s="125">
        <f t="shared" ref="G20311:G20313" si="371">F20311-E20311</f>
        <v>-50000</v>
      </c>
      <c r="H20311" s="704" t="s">
        <v>13662</v>
      </c>
    </row>
    <row r="20312" spans="1:8" s="681" customFormat="1" ht="15" x14ac:dyDescent="0.2">
      <c r="A20312" s="733">
        <v>45506</v>
      </c>
      <c r="B20312" s="40" t="s">
        <v>11614</v>
      </c>
      <c r="C20312" s="62" t="s">
        <v>391</v>
      </c>
      <c r="D20312" s="107" t="s">
        <v>13695</v>
      </c>
      <c r="E20312" s="57">
        <v>250000</v>
      </c>
      <c r="F20312" s="57"/>
      <c r="G20312" s="125">
        <f t="shared" si="371"/>
        <v>-250000</v>
      </c>
      <c r="H20312" s="704" t="s">
        <v>13662</v>
      </c>
    </row>
    <row r="20313" spans="1:8" s="681" customFormat="1" ht="15" x14ac:dyDescent="0.2">
      <c r="A20313" s="733">
        <v>45506</v>
      </c>
      <c r="B20313" s="40" t="s">
        <v>11614</v>
      </c>
      <c r="C20313" s="62" t="s">
        <v>391</v>
      </c>
      <c r="D20313" s="107" t="s">
        <v>13695</v>
      </c>
      <c r="E20313" s="57">
        <v>100000</v>
      </c>
      <c r="F20313" s="57"/>
      <c r="G20313" s="125">
        <f t="shared" si="371"/>
        <v>-100000</v>
      </c>
      <c r="H20313" s="704" t="s">
        <v>13662</v>
      </c>
    </row>
    <row r="20314" spans="1:8" s="681" customFormat="1" ht="15" x14ac:dyDescent="0.2">
      <c r="A20314" s="733">
        <v>45507</v>
      </c>
      <c r="B20314" s="40" t="s">
        <v>13439</v>
      </c>
      <c r="C20314" s="62" t="s">
        <v>13440</v>
      </c>
      <c r="D20314" s="107" t="s">
        <v>1156</v>
      </c>
      <c r="E20314" s="57">
        <v>100000</v>
      </c>
      <c r="F20314" s="57"/>
      <c r="G20314" s="125">
        <f t="shared" ref="G20314:G20320" si="372">F20314-E20314</f>
        <v>-100000</v>
      </c>
      <c r="H20314" s="704" t="s">
        <v>13662</v>
      </c>
    </row>
    <row r="20315" spans="1:8" s="681" customFormat="1" ht="15" x14ac:dyDescent="0.2">
      <c r="A20315" s="733">
        <v>45507</v>
      </c>
      <c r="B20315" s="40" t="s">
        <v>12796</v>
      </c>
      <c r="C20315" s="62" t="s">
        <v>13564</v>
      </c>
      <c r="D20315" s="107" t="s">
        <v>1156</v>
      </c>
      <c r="E20315" s="57">
        <v>40000</v>
      </c>
      <c r="F20315" s="57"/>
      <c r="G20315" s="125">
        <f t="shared" si="372"/>
        <v>-40000</v>
      </c>
      <c r="H20315" s="704" t="s">
        <v>13662</v>
      </c>
    </row>
    <row r="20316" spans="1:8" s="681" customFormat="1" ht="15" x14ac:dyDescent="0.2">
      <c r="A20316" s="733">
        <v>45507</v>
      </c>
      <c r="B20316" s="40" t="s">
        <v>12796</v>
      </c>
      <c r="C20316" s="62" t="s">
        <v>10981</v>
      </c>
      <c r="D20316" s="107" t="s">
        <v>13696</v>
      </c>
      <c r="E20316" s="57">
        <v>25000</v>
      </c>
      <c r="F20316" s="57"/>
      <c r="G20316" s="125">
        <f t="shared" si="372"/>
        <v>-25000</v>
      </c>
      <c r="H20316" s="704" t="s">
        <v>13662</v>
      </c>
    </row>
    <row r="20317" spans="1:8" s="681" customFormat="1" ht="15" x14ac:dyDescent="0.2">
      <c r="A20317" s="733">
        <v>45507</v>
      </c>
      <c r="B20317" s="40" t="s">
        <v>103</v>
      </c>
      <c r="C20317" s="62" t="s">
        <v>391</v>
      </c>
      <c r="D20317" s="107" t="s">
        <v>13697</v>
      </c>
      <c r="E20317" s="57">
        <v>1000</v>
      </c>
      <c r="F20317" s="57"/>
      <c r="G20317" s="125">
        <f t="shared" si="372"/>
        <v>-1000</v>
      </c>
      <c r="H20317" s="704" t="s">
        <v>13662</v>
      </c>
    </row>
    <row r="20318" spans="1:8" s="681" customFormat="1" ht="15" x14ac:dyDescent="0.2">
      <c r="A20318" s="733">
        <v>45507</v>
      </c>
      <c r="B20318" s="40" t="s">
        <v>13439</v>
      </c>
      <c r="C20318" s="62" t="s">
        <v>5740</v>
      </c>
      <c r="D20318" s="107" t="s">
        <v>369</v>
      </c>
      <c r="E20318" s="57">
        <v>3500</v>
      </c>
      <c r="F20318" s="57"/>
      <c r="G20318" s="125">
        <f t="shared" si="372"/>
        <v>-3500</v>
      </c>
      <c r="H20318" s="704" t="s">
        <v>13662</v>
      </c>
    </row>
    <row r="20319" spans="1:8" s="681" customFormat="1" ht="15" x14ac:dyDescent="0.2">
      <c r="A20319" s="733">
        <v>45507</v>
      </c>
      <c r="B20319" s="40" t="s">
        <v>13113</v>
      </c>
      <c r="C20319" s="62" t="s">
        <v>5740</v>
      </c>
      <c r="D20319" s="107" t="s">
        <v>369</v>
      </c>
      <c r="E20319" s="57">
        <v>1000</v>
      </c>
      <c r="F20319" s="57"/>
      <c r="G20319" s="125">
        <f t="shared" si="372"/>
        <v>-1000</v>
      </c>
      <c r="H20319" s="704" t="s">
        <v>13662</v>
      </c>
    </row>
    <row r="20320" spans="1:8" s="681" customFormat="1" ht="15" x14ac:dyDescent="0.2">
      <c r="A20320" s="733">
        <v>45507</v>
      </c>
      <c r="B20320" s="40" t="s">
        <v>13439</v>
      </c>
      <c r="C20320" s="62" t="s">
        <v>5740</v>
      </c>
      <c r="D20320" s="107" t="s">
        <v>10334</v>
      </c>
      <c r="E20320" s="57">
        <v>400</v>
      </c>
      <c r="F20320" s="57"/>
      <c r="G20320" s="125">
        <f t="shared" si="372"/>
        <v>-400</v>
      </c>
      <c r="H20320" s="704" t="s">
        <v>13662</v>
      </c>
    </row>
    <row r="20321" spans="1:8" s="681" customFormat="1" ht="15" x14ac:dyDescent="0.2">
      <c r="A20321" s="733">
        <v>45507</v>
      </c>
      <c r="B20321" s="40" t="s">
        <v>11614</v>
      </c>
      <c r="C20321" s="62" t="s">
        <v>391</v>
      </c>
      <c r="D20321" s="107" t="s">
        <v>13695</v>
      </c>
      <c r="E20321" s="57">
        <v>200000</v>
      </c>
      <c r="F20321" s="57"/>
      <c r="G20321" s="125">
        <f t="shared" ref="G20321:G20323" si="373">F20321-E20321</f>
        <v>-200000</v>
      </c>
      <c r="H20321" s="704" t="s">
        <v>13662</v>
      </c>
    </row>
    <row r="20322" spans="1:8" s="681" customFormat="1" ht="15" x14ac:dyDescent="0.2">
      <c r="A20322" s="733">
        <v>45507</v>
      </c>
      <c r="B20322" s="40" t="s">
        <v>12796</v>
      </c>
      <c r="C20322" s="62" t="s">
        <v>10981</v>
      </c>
      <c r="D20322" s="107" t="s">
        <v>13698</v>
      </c>
      <c r="E20322" s="57">
        <v>9770</v>
      </c>
      <c r="F20322" s="57"/>
      <c r="G20322" s="125">
        <f t="shared" si="373"/>
        <v>-9770</v>
      </c>
      <c r="H20322" s="704" t="s">
        <v>13662</v>
      </c>
    </row>
    <row r="20323" spans="1:8" s="681" customFormat="1" ht="15" x14ac:dyDescent="0.2">
      <c r="A20323" s="733">
        <v>45507</v>
      </c>
      <c r="B20323" s="40" t="s">
        <v>13228</v>
      </c>
      <c r="C20323" s="62" t="s">
        <v>10981</v>
      </c>
      <c r="D20323" s="107" t="s">
        <v>13699</v>
      </c>
      <c r="E20323" s="57">
        <v>51000</v>
      </c>
      <c r="F20323" s="57"/>
      <c r="G20323" s="125">
        <f t="shared" si="373"/>
        <v>-51000</v>
      </c>
      <c r="H20323" s="704" t="s">
        <v>13662</v>
      </c>
    </row>
    <row r="20324" spans="1:8" s="681" customFormat="1" ht="15" x14ac:dyDescent="0.2">
      <c r="A20324" s="733">
        <v>45507</v>
      </c>
      <c r="B20324" s="40" t="s">
        <v>11077</v>
      </c>
      <c r="C20324" s="62" t="s">
        <v>5740</v>
      </c>
      <c r="D20324" s="107" t="s">
        <v>369</v>
      </c>
      <c r="E20324" s="57">
        <v>2000</v>
      </c>
      <c r="F20324" s="57"/>
      <c r="G20324" s="125">
        <f t="shared" ref="G20324:G20327" si="374">F20324-E20324</f>
        <v>-2000</v>
      </c>
      <c r="H20324" s="704" t="s">
        <v>13662</v>
      </c>
    </row>
    <row r="20325" spans="1:8" s="681" customFormat="1" ht="15" x14ac:dyDescent="0.2">
      <c r="A20325" s="733">
        <v>45507</v>
      </c>
      <c r="B20325" s="40" t="s">
        <v>103</v>
      </c>
      <c r="C20325" s="62" t="s">
        <v>103</v>
      </c>
      <c r="D20325" s="107" t="s">
        <v>9422</v>
      </c>
      <c r="E20325" s="57">
        <v>5000</v>
      </c>
      <c r="F20325" s="57"/>
      <c r="G20325" s="125">
        <f t="shared" si="374"/>
        <v>-5000</v>
      </c>
      <c r="H20325" s="704" t="s">
        <v>13662</v>
      </c>
    </row>
    <row r="20326" spans="1:8" s="681" customFormat="1" ht="15" x14ac:dyDescent="0.2">
      <c r="A20326" s="733">
        <v>45507</v>
      </c>
      <c r="B20326" s="40" t="s">
        <v>11077</v>
      </c>
      <c r="C20326" s="62" t="s">
        <v>4875</v>
      </c>
      <c r="D20326" s="107" t="s">
        <v>13700</v>
      </c>
      <c r="E20326" s="57">
        <v>2000</v>
      </c>
      <c r="F20326" s="57"/>
      <c r="G20326" s="125">
        <f t="shared" si="374"/>
        <v>-2000</v>
      </c>
      <c r="H20326" s="704" t="s">
        <v>13662</v>
      </c>
    </row>
    <row r="20327" spans="1:8" s="681" customFormat="1" ht="15" x14ac:dyDescent="0.2">
      <c r="A20327" s="733">
        <v>45507</v>
      </c>
      <c r="B20327" s="40" t="s">
        <v>103</v>
      </c>
      <c r="C20327" s="62" t="s">
        <v>1494</v>
      </c>
      <c r="D20327" s="107" t="s">
        <v>13701</v>
      </c>
      <c r="E20327" s="57">
        <v>3190</v>
      </c>
      <c r="F20327" s="57"/>
      <c r="G20327" s="125">
        <f t="shared" si="374"/>
        <v>-3190</v>
      </c>
      <c r="H20327" s="704" t="s">
        <v>13662</v>
      </c>
    </row>
    <row r="20328" spans="1:8" s="681" customFormat="1" ht="15" x14ac:dyDescent="0.2">
      <c r="A20328" s="733">
        <v>45507</v>
      </c>
      <c r="B20328" s="40" t="s">
        <v>13256</v>
      </c>
      <c r="C20328" s="62" t="s">
        <v>8069</v>
      </c>
      <c r="D20328" s="107" t="s">
        <v>13702</v>
      </c>
      <c r="E20328" s="57">
        <v>48000</v>
      </c>
      <c r="F20328" s="57"/>
      <c r="G20328" s="125">
        <f t="shared" ref="G20328" si="375">F20328-E20328</f>
        <v>-48000</v>
      </c>
      <c r="H20328" s="704" t="s">
        <v>13662</v>
      </c>
    </row>
    <row r="20329" spans="1:8" s="681" customFormat="1" ht="15" x14ac:dyDescent="0.2">
      <c r="A20329" s="733">
        <v>45507</v>
      </c>
      <c r="B20329" s="40" t="s">
        <v>13113</v>
      </c>
      <c r="C20329" s="62" t="s">
        <v>10981</v>
      </c>
      <c r="D20329" s="107" t="s">
        <v>13709</v>
      </c>
      <c r="E20329" s="57">
        <v>30000</v>
      </c>
      <c r="F20329" s="57"/>
      <c r="G20329" s="125">
        <f t="shared" ref="G20329:G20333" si="376">F20329-E20329</f>
        <v>-30000</v>
      </c>
      <c r="H20329" s="704" t="s">
        <v>13662</v>
      </c>
    </row>
    <row r="20330" spans="1:8" s="681" customFormat="1" ht="15" x14ac:dyDescent="0.2">
      <c r="A20330" s="733">
        <v>45507</v>
      </c>
      <c r="B20330" s="40" t="s">
        <v>13439</v>
      </c>
      <c r="C20330" s="62" t="s">
        <v>5386</v>
      </c>
      <c r="D20330" s="107" t="s">
        <v>13710</v>
      </c>
      <c r="E20330" s="57">
        <v>7000</v>
      </c>
      <c r="F20330" s="57"/>
      <c r="G20330" s="125">
        <f t="shared" si="376"/>
        <v>-7000</v>
      </c>
      <c r="H20330" s="704" t="s">
        <v>13662</v>
      </c>
    </row>
    <row r="20331" spans="1:8" s="681" customFormat="1" ht="15" x14ac:dyDescent="0.2">
      <c r="A20331" s="733">
        <v>45507</v>
      </c>
      <c r="B20331" s="40" t="s">
        <v>13228</v>
      </c>
      <c r="C20331" s="62" t="s">
        <v>10981</v>
      </c>
      <c r="D20331" s="107" t="s">
        <v>13711</v>
      </c>
      <c r="E20331" s="57">
        <v>800</v>
      </c>
      <c r="F20331" s="57"/>
      <c r="G20331" s="125">
        <f t="shared" si="376"/>
        <v>-800</v>
      </c>
      <c r="H20331" s="704" t="s">
        <v>13662</v>
      </c>
    </row>
    <row r="20332" spans="1:8" s="681" customFormat="1" ht="15" x14ac:dyDescent="0.2">
      <c r="A20332" s="733">
        <v>45507</v>
      </c>
      <c r="B20332" s="40" t="s">
        <v>13228</v>
      </c>
      <c r="C20332" s="62" t="s">
        <v>391</v>
      </c>
      <c r="D20332" s="107" t="s">
        <v>13712</v>
      </c>
      <c r="E20332" s="57">
        <v>4000</v>
      </c>
      <c r="F20332" s="57"/>
      <c r="G20332" s="125">
        <f t="shared" si="376"/>
        <v>-4000</v>
      </c>
      <c r="H20332" s="704" t="s">
        <v>13662</v>
      </c>
    </row>
    <row r="20333" spans="1:8" s="681" customFormat="1" ht="15" x14ac:dyDescent="0.2">
      <c r="A20333" s="733">
        <v>45507</v>
      </c>
      <c r="B20333" s="40" t="s">
        <v>13228</v>
      </c>
      <c r="C20333" s="62" t="s">
        <v>5740</v>
      </c>
      <c r="D20333" s="107" t="s">
        <v>369</v>
      </c>
      <c r="E20333" s="57">
        <v>3500</v>
      </c>
      <c r="F20333" s="57"/>
      <c r="G20333" s="125">
        <f t="shared" si="376"/>
        <v>-3500</v>
      </c>
      <c r="H20333" s="704" t="s">
        <v>13662</v>
      </c>
    </row>
    <row r="20334" spans="1:8" s="681" customFormat="1" ht="15" x14ac:dyDescent="0.2">
      <c r="A20334" s="733">
        <v>45509</v>
      </c>
      <c r="B20334" s="40" t="s">
        <v>13228</v>
      </c>
      <c r="C20334" s="62" t="s">
        <v>10981</v>
      </c>
      <c r="D20334" s="107" t="s">
        <v>13713</v>
      </c>
      <c r="E20334" s="57">
        <v>6900</v>
      </c>
      <c r="F20334" s="57"/>
      <c r="G20334" s="125">
        <f t="shared" ref="G20334:G20347" si="377">F20334-E20334</f>
        <v>-6900</v>
      </c>
      <c r="H20334" s="704" t="s">
        <v>13662</v>
      </c>
    </row>
    <row r="20335" spans="1:8" s="681" customFormat="1" ht="15" x14ac:dyDescent="0.2">
      <c r="A20335" s="733">
        <v>45509</v>
      </c>
      <c r="B20335" s="40" t="s">
        <v>13439</v>
      </c>
      <c r="C20335" s="62" t="s">
        <v>5740</v>
      </c>
      <c r="D20335" s="107" t="s">
        <v>369</v>
      </c>
      <c r="E20335" s="57">
        <v>3000</v>
      </c>
      <c r="F20335" s="57"/>
      <c r="G20335" s="125">
        <f t="shared" si="377"/>
        <v>-3000</v>
      </c>
      <c r="H20335" s="704" t="s">
        <v>13662</v>
      </c>
    </row>
    <row r="20336" spans="1:8" s="681" customFormat="1" ht="15" x14ac:dyDescent="0.2">
      <c r="A20336" s="733">
        <v>45509</v>
      </c>
      <c r="B20336" s="40" t="s">
        <v>12182</v>
      </c>
      <c r="C20336" s="62" t="s">
        <v>10981</v>
      </c>
      <c r="D20336" s="107" t="s">
        <v>13714</v>
      </c>
      <c r="E20336" s="57">
        <v>19280</v>
      </c>
      <c r="F20336" s="57"/>
      <c r="G20336" s="125">
        <f t="shared" si="377"/>
        <v>-19280</v>
      </c>
      <c r="H20336" s="704" t="s">
        <v>13662</v>
      </c>
    </row>
    <row r="20337" spans="1:8" s="681" customFormat="1" ht="15" x14ac:dyDescent="0.2">
      <c r="A20337" s="733">
        <v>45509</v>
      </c>
      <c r="B20337" s="40" t="s">
        <v>13113</v>
      </c>
      <c r="C20337" s="62" t="s">
        <v>5740</v>
      </c>
      <c r="D20337" s="107" t="s">
        <v>369</v>
      </c>
      <c r="E20337" s="57">
        <v>3000</v>
      </c>
      <c r="F20337" s="57"/>
      <c r="G20337" s="125">
        <f t="shared" si="377"/>
        <v>-3000</v>
      </c>
      <c r="H20337" s="704" t="s">
        <v>13662</v>
      </c>
    </row>
    <row r="20338" spans="1:8" s="681" customFormat="1" ht="15" x14ac:dyDescent="0.2">
      <c r="A20338" s="733">
        <v>45509</v>
      </c>
      <c r="B20338" s="1070" t="s">
        <v>13228</v>
      </c>
      <c r="C20338" s="1048" t="s">
        <v>793</v>
      </c>
      <c r="D20338" s="1071" t="s">
        <v>10746</v>
      </c>
      <c r="E20338" s="1072">
        <v>100000</v>
      </c>
      <c r="F20338" s="57"/>
      <c r="G20338" s="125">
        <f t="shared" si="377"/>
        <v>-100000</v>
      </c>
      <c r="H20338" s="704" t="s">
        <v>13662</v>
      </c>
    </row>
    <row r="20339" spans="1:8" s="681" customFormat="1" ht="15" x14ac:dyDescent="0.2">
      <c r="A20339" s="733">
        <v>45509</v>
      </c>
      <c r="B20339" s="40" t="s">
        <v>13113</v>
      </c>
      <c r="C20339" s="62" t="s">
        <v>9868</v>
      </c>
      <c r="D20339" s="107" t="s">
        <v>13715</v>
      </c>
      <c r="E20339" s="57">
        <v>27580</v>
      </c>
      <c r="F20339" s="57"/>
      <c r="G20339" s="125">
        <f t="shared" si="377"/>
        <v>-27580</v>
      </c>
      <c r="H20339" s="704" t="s">
        <v>13662</v>
      </c>
    </row>
    <row r="20340" spans="1:8" s="681" customFormat="1" ht="15" x14ac:dyDescent="0.2">
      <c r="A20340" s="733">
        <v>45509</v>
      </c>
      <c r="B20340" s="40" t="s">
        <v>13228</v>
      </c>
      <c r="C20340" s="62" t="s">
        <v>5740</v>
      </c>
      <c r="D20340" s="107" t="s">
        <v>369</v>
      </c>
      <c r="E20340" s="57">
        <v>3000</v>
      </c>
      <c r="F20340" s="57"/>
      <c r="G20340" s="125">
        <f t="shared" si="377"/>
        <v>-3000</v>
      </c>
      <c r="H20340" s="704" t="s">
        <v>13662</v>
      </c>
    </row>
    <row r="20341" spans="1:8" s="681" customFormat="1" ht="15" x14ac:dyDescent="0.2">
      <c r="A20341" s="733">
        <v>45509</v>
      </c>
      <c r="B20341" s="40" t="s">
        <v>13439</v>
      </c>
      <c r="C20341" s="62" t="s">
        <v>5740</v>
      </c>
      <c r="D20341" s="107" t="s">
        <v>369</v>
      </c>
      <c r="E20341" s="57">
        <v>1100</v>
      </c>
      <c r="F20341" s="57"/>
      <c r="G20341" s="125">
        <f t="shared" si="377"/>
        <v>-1100</v>
      </c>
      <c r="H20341" s="704" t="s">
        <v>13662</v>
      </c>
    </row>
    <row r="20342" spans="1:8" s="681" customFormat="1" ht="15" x14ac:dyDescent="0.2">
      <c r="A20342" s="733">
        <v>45509</v>
      </c>
      <c r="B20342" s="1070" t="s">
        <v>11077</v>
      </c>
      <c r="C20342" s="1048" t="s">
        <v>793</v>
      </c>
      <c r="D20342" s="1071" t="s">
        <v>11830</v>
      </c>
      <c r="E20342" s="1072">
        <v>18620</v>
      </c>
      <c r="F20342" s="57"/>
      <c r="G20342" s="125">
        <f t="shared" si="377"/>
        <v>-18620</v>
      </c>
      <c r="H20342" s="704" t="s">
        <v>13662</v>
      </c>
    </row>
    <row r="20343" spans="1:8" s="681" customFormat="1" ht="15" x14ac:dyDescent="0.2">
      <c r="A20343" s="733">
        <v>45509</v>
      </c>
      <c r="B20343" s="1070" t="s">
        <v>13113</v>
      </c>
      <c r="C20343" s="1048" t="s">
        <v>793</v>
      </c>
      <c r="D20343" s="1071" t="s">
        <v>13465</v>
      </c>
      <c r="E20343" s="1072">
        <v>63650</v>
      </c>
      <c r="F20343" s="57"/>
      <c r="G20343" s="125">
        <f t="shared" si="377"/>
        <v>-63650</v>
      </c>
      <c r="H20343" s="704" t="s">
        <v>13662</v>
      </c>
    </row>
    <row r="20344" spans="1:8" s="681" customFormat="1" ht="15" x14ac:dyDescent="0.2">
      <c r="A20344" s="733">
        <v>45509</v>
      </c>
      <c r="B20344" s="1070" t="s">
        <v>12796</v>
      </c>
      <c r="C20344" s="1048" t="s">
        <v>793</v>
      </c>
      <c r="D20344" s="1071" t="s">
        <v>10114</v>
      </c>
      <c r="E20344" s="1072">
        <v>78831</v>
      </c>
      <c r="F20344" s="57"/>
      <c r="G20344" s="125">
        <f t="shared" si="377"/>
        <v>-78831</v>
      </c>
      <c r="H20344" s="704" t="s">
        <v>13662</v>
      </c>
    </row>
    <row r="20345" spans="1:8" s="681" customFormat="1" ht="15" x14ac:dyDescent="0.2">
      <c r="A20345" s="733">
        <v>45509</v>
      </c>
      <c r="B20345" s="40" t="s">
        <v>103</v>
      </c>
      <c r="C20345" s="62" t="s">
        <v>103</v>
      </c>
      <c r="D20345" s="107" t="s">
        <v>9422</v>
      </c>
      <c r="E20345" s="57">
        <v>5000</v>
      </c>
      <c r="F20345" s="57"/>
      <c r="G20345" s="125">
        <f t="shared" si="377"/>
        <v>-5000</v>
      </c>
      <c r="H20345" s="704" t="s">
        <v>13662</v>
      </c>
    </row>
    <row r="20346" spans="1:8" s="681" customFormat="1" ht="15" x14ac:dyDescent="0.2">
      <c r="A20346" s="733">
        <v>45509</v>
      </c>
      <c r="B20346" s="1070" t="s">
        <v>103</v>
      </c>
      <c r="C20346" s="1048" t="s">
        <v>793</v>
      </c>
      <c r="D20346" s="1071" t="s">
        <v>16</v>
      </c>
      <c r="E20346" s="1072">
        <v>200250</v>
      </c>
      <c r="F20346" s="57"/>
      <c r="G20346" s="125">
        <f t="shared" si="377"/>
        <v>-200250</v>
      </c>
      <c r="H20346" s="704" t="s">
        <v>13662</v>
      </c>
    </row>
    <row r="20347" spans="1:8" s="681" customFormat="1" ht="15" x14ac:dyDescent="0.2">
      <c r="A20347" s="733">
        <v>45509</v>
      </c>
      <c r="B20347" s="40" t="s">
        <v>13113</v>
      </c>
      <c r="C20347" s="62" t="s">
        <v>285</v>
      </c>
      <c r="D20347" s="107" t="s">
        <v>13691</v>
      </c>
      <c r="E20347" s="57">
        <v>1000</v>
      </c>
      <c r="F20347" s="57"/>
      <c r="G20347" s="125">
        <f t="shared" si="377"/>
        <v>-1000</v>
      </c>
      <c r="H20347" s="704" t="s">
        <v>13662</v>
      </c>
    </row>
    <row r="20348" spans="1:8" s="681" customFormat="1" ht="15" x14ac:dyDescent="0.2">
      <c r="A20348" s="733">
        <v>45509</v>
      </c>
      <c r="B20348" s="40" t="s">
        <v>12796</v>
      </c>
      <c r="C20348" s="62" t="s">
        <v>8391</v>
      </c>
      <c r="D20348" s="107" t="s">
        <v>13835</v>
      </c>
      <c r="E20348" s="57">
        <v>250000</v>
      </c>
      <c r="F20348" s="57"/>
      <c r="G20348" s="125">
        <f t="shared" ref="G20348:G20360" si="378">F20348-E20348</f>
        <v>-250000</v>
      </c>
      <c r="H20348" s="704" t="s">
        <v>13662</v>
      </c>
    </row>
    <row r="20349" spans="1:8" s="681" customFormat="1" ht="15" x14ac:dyDescent="0.2">
      <c r="A20349" s="733">
        <v>45509</v>
      </c>
      <c r="B20349" s="40" t="s">
        <v>12684</v>
      </c>
      <c r="C20349" s="62" t="s">
        <v>8391</v>
      </c>
      <c r="D20349" s="107" t="s">
        <v>13835</v>
      </c>
      <c r="E20349" s="57">
        <v>250000</v>
      </c>
      <c r="F20349" s="57"/>
      <c r="G20349" s="125">
        <f t="shared" si="378"/>
        <v>-250000</v>
      </c>
      <c r="H20349" s="704" t="s">
        <v>13662</v>
      </c>
    </row>
    <row r="20350" spans="1:8" s="681" customFormat="1" ht="15" x14ac:dyDescent="0.2">
      <c r="A20350" s="733">
        <v>45509</v>
      </c>
      <c r="B20350" s="40" t="s">
        <v>13256</v>
      </c>
      <c r="C20350" s="62" t="s">
        <v>437</v>
      </c>
      <c r="D20350" s="107" t="s">
        <v>13716</v>
      </c>
      <c r="E20350" s="57">
        <v>85600</v>
      </c>
      <c r="F20350" s="57"/>
      <c r="G20350" s="125">
        <f t="shared" si="378"/>
        <v>-85600</v>
      </c>
      <c r="H20350" s="704" t="s">
        <v>13662</v>
      </c>
    </row>
    <row r="20351" spans="1:8" s="681" customFormat="1" ht="15" x14ac:dyDescent="0.2">
      <c r="A20351" s="733">
        <v>45509</v>
      </c>
      <c r="B20351" s="40" t="s">
        <v>8336</v>
      </c>
      <c r="C20351" s="565" t="s">
        <v>1062</v>
      </c>
      <c r="D20351" s="893" t="s">
        <v>13902</v>
      </c>
      <c r="E20351" s="629">
        <v>16040</v>
      </c>
      <c r="F20351" s="57"/>
      <c r="G20351" s="125">
        <f t="shared" si="378"/>
        <v>-16040</v>
      </c>
      <c r="H20351" s="704" t="s">
        <v>13662</v>
      </c>
    </row>
    <row r="20352" spans="1:8" s="681" customFormat="1" ht="15" x14ac:dyDescent="0.2">
      <c r="A20352" s="733">
        <v>45509</v>
      </c>
      <c r="B20352" s="40" t="s">
        <v>11077</v>
      </c>
      <c r="C20352" s="565" t="s">
        <v>1062</v>
      </c>
      <c r="D20352" s="893" t="s">
        <v>13902</v>
      </c>
      <c r="E20352" s="629">
        <v>8865</v>
      </c>
      <c r="F20352" s="57"/>
      <c r="G20352" s="125">
        <f t="shared" ref="G20352:G20359" si="379">F20352-E20352</f>
        <v>-8865</v>
      </c>
      <c r="H20352" s="704" t="s">
        <v>13662</v>
      </c>
    </row>
    <row r="20353" spans="1:8" s="681" customFormat="1" ht="15" x14ac:dyDescent="0.2">
      <c r="A20353" s="733">
        <v>45509</v>
      </c>
      <c r="B20353" s="40" t="s">
        <v>11596</v>
      </c>
      <c r="C20353" s="565" t="s">
        <v>1062</v>
      </c>
      <c r="D20353" s="893" t="s">
        <v>13902</v>
      </c>
      <c r="E20353" s="629">
        <v>5650</v>
      </c>
      <c r="F20353" s="57"/>
      <c r="G20353" s="125">
        <f t="shared" si="379"/>
        <v>-5650</v>
      </c>
      <c r="H20353" s="704" t="s">
        <v>13662</v>
      </c>
    </row>
    <row r="20354" spans="1:8" s="681" customFormat="1" ht="15" x14ac:dyDescent="0.2">
      <c r="A20354" s="733">
        <v>45509</v>
      </c>
      <c r="B20354" s="40" t="s">
        <v>12607</v>
      </c>
      <c r="C20354" s="565" t="s">
        <v>1062</v>
      </c>
      <c r="D20354" s="893" t="s">
        <v>13902</v>
      </c>
      <c r="E20354" s="629">
        <v>54460</v>
      </c>
      <c r="F20354" s="57"/>
      <c r="G20354" s="125">
        <f t="shared" si="379"/>
        <v>-54460</v>
      </c>
      <c r="H20354" s="704" t="s">
        <v>13662</v>
      </c>
    </row>
    <row r="20355" spans="1:8" s="681" customFormat="1" ht="15" x14ac:dyDescent="0.2">
      <c r="A20355" s="733">
        <v>45509</v>
      </c>
      <c r="B20355" s="40" t="s">
        <v>12400</v>
      </c>
      <c r="C20355" s="565" t="s">
        <v>1062</v>
      </c>
      <c r="D20355" s="893" t="s">
        <v>13902</v>
      </c>
      <c r="E20355" s="629">
        <v>24884</v>
      </c>
      <c r="F20355" s="57"/>
      <c r="G20355" s="125">
        <f t="shared" si="379"/>
        <v>-24884</v>
      </c>
      <c r="H20355" s="704" t="s">
        <v>13662</v>
      </c>
    </row>
    <row r="20356" spans="1:8" s="681" customFormat="1" ht="15" x14ac:dyDescent="0.2">
      <c r="A20356" s="733">
        <v>45509</v>
      </c>
      <c r="B20356" s="40" t="s">
        <v>12684</v>
      </c>
      <c r="C20356" s="565" t="s">
        <v>1062</v>
      </c>
      <c r="D20356" s="893" t="s">
        <v>13902</v>
      </c>
      <c r="E20356" s="629">
        <v>51300</v>
      </c>
      <c r="F20356" s="57"/>
      <c r="G20356" s="125">
        <f t="shared" si="379"/>
        <v>-51300</v>
      </c>
      <c r="H20356" s="704" t="s">
        <v>13662</v>
      </c>
    </row>
    <row r="20357" spans="1:8" s="681" customFormat="1" ht="15" x14ac:dyDescent="0.2">
      <c r="A20357" s="733">
        <v>45509</v>
      </c>
      <c r="B20357" s="40" t="s">
        <v>13256</v>
      </c>
      <c r="C20357" s="565" t="s">
        <v>1062</v>
      </c>
      <c r="D20357" s="893" t="s">
        <v>13902</v>
      </c>
      <c r="E20357" s="629">
        <v>62465</v>
      </c>
      <c r="F20357" s="57"/>
      <c r="G20357" s="125">
        <f t="shared" si="379"/>
        <v>-62465</v>
      </c>
      <c r="H20357" s="704" t="s">
        <v>13662</v>
      </c>
    </row>
    <row r="20358" spans="1:8" s="681" customFormat="1" ht="15" x14ac:dyDescent="0.2">
      <c r="A20358" s="733">
        <v>45509</v>
      </c>
      <c r="B20358" s="40" t="s">
        <v>13439</v>
      </c>
      <c r="C20358" s="565" t="s">
        <v>1062</v>
      </c>
      <c r="D20358" s="893" t="s">
        <v>13902</v>
      </c>
      <c r="E20358" s="629">
        <v>32400</v>
      </c>
      <c r="F20358" s="57"/>
      <c r="G20358" s="125">
        <f t="shared" si="379"/>
        <v>-32400</v>
      </c>
      <c r="H20358" s="704" t="s">
        <v>13662</v>
      </c>
    </row>
    <row r="20359" spans="1:8" s="681" customFormat="1" ht="15" x14ac:dyDescent="0.2">
      <c r="A20359" s="733">
        <v>45509</v>
      </c>
      <c r="B20359" s="40" t="s">
        <v>13228</v>
      </c>
      <c r="C20359" s="565" t="s">
        <v>1062</v>
      </c>
      <c r="D20359" s="893" t="s">
        <v>13902</v>
      </c>
      <c r="E20359" s="629">
        <v>43936</v>
      </c>
      <c r="F20359" s="57"/>
      <c r="G20359" s="125">
        <f t="shared" si="379"/>
        <v>-43936</v>
      </c>
      <c r="H20359" s="704" t="s">
        <v>13662</v>
      </c>
    </row>
    <row r="20360" spans="1:8" s="681" customFormat="1" ht="15" x14ac:dyDescent="0.2">
      <c r="A20360" s="733">
        <v>45509</v>
      </c>
      <c r="B20360" s="40" t="s">
        <v>12182</v>
      </c>
      <c r="C20360" s="62" t="s">
        <v>11539</v>
      </c>
      <c r="D20360" s="107" t="s">
        <v>13717</v>
      </c>
      <c r="E20360" s="57">
        <v>441625</v>
      </c>
      <c r="F20360" s="57"/>
      <c r="G20360" s="125">
        <f t="shared" si="378"/>
        <v>-441625</v>
      </c>
      <c r="H20360" s="704" t="s">
        <v>13662</v>
      </c>
    </row>
    <row r="20361" spans="1:8" s="681" customFormat="1" ht="15" x14ac:dyDescent="0.2">
      <c r="A20361" s="733">
        <v>45510</v>
      </c>
      <c r="B20361" s="40" t="s">
        <v>11874</v>
      </c>
      <c r="C20361" s="62" t="s">
        <v>10981</v>
      </c>
      <c r="D20361" s="107" t="s">
        <v>13718</v>
      </c>
      <c r="E20361" s="57">
        <v>13000</v>
      </c>
      <c r="F20361" s="57"/>
      <c r="G20361" s="125">
        <f t="shared" ref="G20361:G20377" si="380">F20361-E20361</f>
        <v>-13000</v>
      </c>
      <c r="H20361" s="704" t="s">
        <v>13662</v>
      </c>
    </row>
    <row r="20362" spans="1:8" s="681" customFormat="1" ht="15" x14ac:dyDescent="0.2">
      <c r="A20362" s="733">
        <v>45510</v>
      </c>
      <c r="B20362" s="1070" t="s">
        <v>13228</v>
      </c>
      <c r="C20362" s="1048" t="s">
        <v>793</v>
      </c>
      <c r="D20362" s="1071" t="s">
        <v>13194</v>
      </c>
      <c r="E20362" s="1072">
        <v>65140</v>
      </c>
      <c r="F20362" s="57"/>
      <c r="G20362" s="125">
        <f t="shared" si="380"/>
        <v>-65140</v>
      </c>
      <c r="H20362" s="704" t="s">
        <v>13662</v>
      </c>
    </row>
    <row r="20363" spans="1:8" s="681" customFormat="1" ht="15" x14ac:dyDescent="0.2">
      <c r="A20363" s="733">
        <v>45510</v>
      </c>
      <c r="B20363" s="40" t="s">
        <v>103</v>
      </c>
      <c r="C20363" s="62" t="s">
        <v>103</v>
      </c>
      <c r="D20363" s="107" t="s">
        <v>10208</v>
      </c>
      <c r="E20363" s="57">
        <v>1500</v>
      </c>
      <c r="F20363" s="57"/>
      <c r="G20363" s="125">
        <f t="shared" si="380"/>
        <v>-1500</v>
      </c>
      <c r="H20363" s="704" t="s">
        <v>13662</v>
      </c>
    </row>
    <row r="20364" spans="1:8" s="681" customFormat="1" ht="15" x14ac:dyDescent="0.2">
      <c r="A20364" s="733">
        <v>45510</v>
      </c>
      <c r="B20364" s="40" t="s">
        <v>103</v>
      </c>
      <c r="C20364" s="62" t="s">
        <v>103</v>
      </c>
      <c r="D20364" s="107" t="s">
        <v>10208</v>
      </c>
      <c r="E20364" s="57">
        <v>1500</v>
      </c>
      <c r="F20364" s="57"/>
      <c r="G20364" s="125">
        <f t="shared" si="380"/>
        <v>-1500</v>
      </c>
      <c r="H20364" s="704" t="s">
        <v>13662</v>
      </c>
    </row>
    <row r="20365" spans="1:8" s="681" customFormat="1" ht="15" x14ac:dyDescent="0.2">
      <c r="A20365" s="733">
        <v>45510</v>
      </c>
      <c r="B20365" s="1070" t="s">
        <v>12796</v>
      </c>
      <c r="C20365" s="1048" t="s">
        <v>793</v>
      </c>
      <c r="D20365" s="1071" t="s">
        <v>10115</v>
      </c>
      <c r="E20365" s="1072">
        <v>50980</v>
      </c>
      <c r="F20365" s="57"/>
      <c r="G20365" s="125">
        <f t="shared" si="380"/>
        <v>-50980</v>
      </c>
      <c r="H20365" s="704" t="s">
        <v>13662</v>
      </c>
    </row>
    <row r="20366" spans="1:8" s="681" customFormat="1" ht="15" x14ac:dyDescent="0.2">
      <c r="A20366" s="733">
        <v>45510</v>
      </c>
      <c r="B20366" s="40" t="s">
        <v>25</v>
      </c>
      <c r="C20366" s="62" t="s">
        <v>4064</v>
      </c>
      <c r="D20366" s="107" t="s">
        <v>13435</v>
      </c>
      <c r="E20366" s="57">
        <v>2550</v>
      </c>
      <c r="F20366" s="57"/>
      <c r="G20366" s="125">
        <f t="shared" si="380"/>
        <v>-2550</v>
      </c>
      <c r="H20366" s="704" t="s">
        <v>13662</v>
      </c>
    </row>
    <row r="20367" spans="1:8" s="681" customFormat="1" ht="15" x14ac:dyDescent="0.2">
      <c r="A20367" s="733">
        <v>45510</v>
      </c>
      <c r="B20367" s="40" t="s">
        <v>13113</v>
      </c>
      <c r="C20367" s="62" t="s">
        <v>285</v>
      </c>
      <c r="D20367" s="107" t="s">
        <v>13691</v>
      </c>
      <c r="E20367" s="57">
        <v>2000</v>
      </c>
      <c r="F20367" s="57"/>
      <c r="G20367" s="125">
        <f t="shared" si="380"/>
        <v>-2000</v>
      </c>
      <c r="H20367" s="704" t="s">
        <v>13662</v>
      </c>
    </row>
    <row r="20368" spans="1:8" s="681" customFormat="1" ht="15" x14ac:dyDescent="0.2">
      <c r="A20368" s="733">
        <v>45510</v>
      </c>
      <c r="B20368" s="1070" t="s">
        <v>11717</v>
      </c>
      <c r="C20368" s="1048" t="s">
        <v>793</v>
      </c>
      <c r="D20368" s="1071" t="s">
        <v>12385</v>
      </c>
      <c r="E20368" s="1072">
        <v>865653</v>
      </c>
      <c r="F20368" s="57"/>
      <c r="G20368" s="125">
        <f t="shared" si="380"/>
        <v>-865653</v>
      </c>
      <c r="H20368" s="704" t="s">
        <v>13662</v>
      </c>
    </row>
    <row r="20369" spans="1:8" s="681" customFormat="1" ht="15" x14ac:dyDescent="0.2">
      <c r="A20369" s="733">
        <v>45510</v>
      </c>
      <c r="B20369" s="1070" t="s">
        <v>37</v>
      </c>
      <c r="C20369" s="1048" t="s">
        <v>793</v>
      </c>
      <c r="D20369" s="1071" t="s">
        <v>11823</v>
      </c>
      <c r="E20369" s="1072">
        <v>203198</v>
      </c>
      <c r="F20369" s="57"/>
      <c r="G20369" s="125">
        <f t="shared" si="380"/>
        <v>-203198</v>
      </c>
      <c r="H20369" s="704" t="s">
        <v>13662</v>
      </c>
    </row>
    <row r="20370" spans="1:8" s="681" customFormat="1" ht="15" x14ac:dyDescent="0.2">
      <c r="A20370" s="733">
        <v>45510</v>
      </c>
      <c r="B20370" s="1070" t="s">
        <v>13113</v>
      </c>
      <c r="C20370" s="1048" t="s">
        <v>793</v>
      </c>
      <c r="D20370" s="1071" t="s">
        <v>13719</v>
      </c>
      <c r="E20370" s="1072">
        <v>76300</v>
      </c>
      <c r="F20370" s="57"/>
      <c r="G20370" s="125">
        <f t="shared" si="380"/>
        <v>-76300</v>
      </c>
      <c r="H20370" s="704" t="s">
        <v>13662</v>
      </c>
    </row>
    <row r="20371" spans="1:8" s="681" customFormat="1" ht="15" x14ac:dyDescent="0.2">
      <c r="A20371" s="733">
        <v>45510</v>
      </c>
      <c r="B20371" s="40" t="s">
        <v>12684</v>
      </c>
      <c r="C20371" s="62" t="s">
        <v>391</v>
      </c>
      <c r="D20371" s="107" t="s">
        <v>13720</v>
      </c>
      <c r="E20371" s="57">
        <v>1700</v>
      </c>
      <c r="F20371" s="57"/>
      <c r="G20371" s="125">
        <f t="shared" si="380"/>
        <v>-1700</v>
      </c>
      <c r="H20371" s="704" t="s">
        <v>13662</v>
      </c>
    </row>
    <row r="20372" spans="1:8" s="681" customFormat="1" ht="15" x14ac:dyDescent="0.2">
      <c r="A20372" s="733">
        <v>45510</v>
      </c>
      <c r="B20372" s="40" t="s">
        <v>37</v>
      </c>
      <c r="C20372" s="62" t="s">
        <v>391</v>
      </c>
      <c r="D20372" s="107" t="s">
        <v>13721</v>
      </c>
      <c r="E20372" s="57">
        <v>4000</v>
      </c>
      <c r="F20372" s="57"/>
      <c r="G20372" s="125">
        <f t="shared" si="380"/>
        <v>-4000</v>
      </c>
      <c r="H20372" s="704" t="s">
        <v>13662</v>
      </c>
    </row>
    <row r="20373" spans="1:8" s="681" customFormat="1" ht="15" x14ac:dyDescent="0.2">
      <c r="A20373" s="733">
        <v>45510</v>
      </c>
      <c r="B20373" s="40" t="s">
        <v>13661</v>
      </c>
      <c r="C20373" s="62" t="s">
        <v>5740</v>
      </c>
      <c r="D20373" s="107" t="s">
        <v>369</v>
      </c>
      <c r="E20373" s="57">
        <v>1200</v>
      </c>
      <c r="F20373" s="57"/>
      <c r="G20373" s="125">
        <f t="shared" si="380"/>
        <v>-1200</v>
      </c>
      <c r="H20373" s="704" t="s">
        <v>13662</v>
      </c>
    </row>
    <row r="20374" spans="1:8" s="681" customFormat="1" ht="15" x14ac:dyDescent="0.2">
      <c r="A20374" s="733">
        <v>45510</v>
      </c>
      <c r="B20374" s="40" t="s">
        <v>12346</v>
      </c>
      <c r="C20374" s="62" t="s">
        <v>391</v>
      </c>
      <c r="D20374" s="107" t="s">
        <v>13722</v>
      </c>
      <c r="E20374" s="57">
        <v>1500</v>
      </c>
      <c r="F20374" s="57"/>
      <c r="G20374" s="125">
        <f t="shared" si="380"/>
        <v>-1500</v>
      </c>
      <c r="H20374" s="704" t="s">
        <v>13662</v>
      </c>
    </row>
    <row r="20375" spans="1:8" s="681" customFormat="1" ht="15" x14ac:dyDescent="0.2">
      <c r="A20375" s="733">
        <v>45510</v>
      </c>
      <c r="B20375" s="40" t="s">
        <v>103</v>
      </c>
      <c r="C20375" s="62" t="s">
        <v>391</v>
      </c>
      <c r="D20375" s="107" t="s">
        <v>13723</v>
      </c>
      <c r="E20375" s="57">
        <v>900</v>
      </c>
      <c r="F20375" s="57"/>
      <c r="G20375" s="125">
        <f t="shared" si="380"/>
        <v>-900</v>
      </c>
      <c r="H20375" s="704" t="s">
        <v>13662</v>
      </c>
    </row>
    <row r="20376" spans="1:8" s="681" customFormat="1" ht="15" x14ac:dyDescent="0.2">
      <c r="A20376" s="733">
        <v>45510</v>
      </c>
      <c r="B20376" s="40" t="s">
        <v>103</v>
      </c>
      <c r="C20376" s="62" t="s">
        <v>103</v>
      </c>
      <c r="D20376" s="107" t="s">
        <v>9422</v>
      </c>
      <c r="E20376" s="57">
        <v>5000</v>
      </c>
      <c r="F20376" s="57"/>
      <c r="G20376" s="125">
        <f t="shared" si="380"/>
        <v>-5000</v>
      </c>
      <c r="H20376" s="704" t="s">
        <v>13662</v>
      </c>
    </row>
    <row r="20377" spans="1:8" s="681" customFormat="1" ht="15" x14ac:dyDescent="0.2">
      <c r="A20377" s="733">
        <v>45510</v>
      </c>
      <c r="B20377" s="40" t="s">
        <v>11717</v>
      </c>
      <c r="C20377" s="62" t="s">
        <v>1494</v>
      </c>
      <c r="D20377" s="107" t="s">
        <v>13724</v>
      </c>
      <c r="E20377" s="57">
        <v>5560</v>
      </c>
      <c r="F20377" s="57"/>
      <c r="G20377" s="125">
        <f t="shared" si="380"/>
        <v>-5560</v>
      </c>
      <c r="H20377" s="704" t="s">
        <v>13662</v>
      </c>
    </row>
    <row r="20378" spans="1:8" s="681" customFormat="1" ht="15" x14ac:dyDescent="0.2">
      <c r="A20378" s="733">
        <v>45510</v>
      </c>
      <c r="B20378" s="40" t="s">
        <v>12400</v>
      </c>
      <c r="C20378" s="62" t="s">
        <v>11374</v>
      </c>
      <c r="D20378" s="107" t="s">
        <v>13725</v>
      </c>
      <c r="E20378" s="57">
        <v>60000</v>
      </c>
      <c r="F20378" s="57"/>
      <c r="G20378" s="125">
        <f t="shared" ref="G20378:G20379" si="381">F20378-E20378</f>
        <v>-60000</v>
      </c>
      <c r="H20378" s="704" t="s">
        <v>13662</v>
      </c>
    </row>
    <row r="20379" spans="1:8" s="681" customFormat="1" ht="15" x14ac:dyDescent="0.2">
      <c r="A20379" s="733">
        <v>45510</v>
      </c>
      <c r="B20379" s="40" t="s">
        <v>13113</v>
      </c>
      <c r="C20379" s="62" t="s">
        <v>12282</v>
      </c>
      <c r="D20379" s="107" t="s">
        <v>13726</v>
      </c>
      <c r="E20379" s="57">
        <v>60000</v>
      </c>
      <c r="F20379" s="57"/>
      <c r="G20379" s="125">
        <f t="shared" si="381"/>
        <v>-60000</v>
      </c>
      <c r="H20379" s="704" t="s">
        <v>13662</v>
      </c>
    </row>
    <row r="20380" spans="1:8" s="681" customFormat="1" ht="15" x14ac:dyDescent="0.2">
      <c r="A20380" s="733">
        <v>45510</v>
      </c>
      <c r="B20380" s="1070" t="s">
        <v>3945</v>
      </c>
      <c r="C20380" s="1048" t="s">
        <v>793</v>
      </c>
      <c r="D20380" s="1071" t="s">
        <v>12082</v>
      </c>
      <c r="E20380" s="1072">
        <v>160181</v>
      </c>
      <c r="F20380" s="57"/>
      <c r="G20380" s="125">
        <f t="shared" ref="G20380" si="382">F20380-E20380</f>
        <v>-160181</v>
      </c>
      <c r="H20380" s="704" t="s">
        <v>13662</v>
      </c>
    </row>
    <row r="20381" spans="1:8" s="681" customFormat="1" ht="15" x14ac:dyDescent="0.2">
      <c r="A20381" s="733">
        <v>45510</v>
      </c>
      <c r="B20381" s="40" t="s">
        <v>13439</v>
      </c>
      <c r="C20381" s="62" t="s">
        <v>13734</v>
      </c>
      <c r="D20381" s="107" t="s">
        <v>13735</v>
      </c>
      <c r="E20381" s="57">
        <v>150000</v>
      </c>
      <c r="F20381" s="57"/>
      <c r="G20381" s="125">
        <f t="shared" ref="G20381" si="383">F20381-E20381</f>
        <v>-150000</v>
      </c>
      <c r="H20381" s="704" t="s">
        <v>13662</v>
      </c>
    </row>
    <row r="20382" spans="1:8" s="681" customFormat="1" ht="15" x14ac:dyDescent="0.2">
      <c r="A20382" s="733">
        <v>45510</v>
      </c>
      <c r="B20382" s="40" t="s">
        <v>25</v>
      </c>
      <c r="C20382" s="62" t="s">
        <v>6927</v>
      </c>
      <c r="D20382" s="107" t="s">
        <v>13768</v>
      </c>
      <c r="E20382" s="57">
        <v>340000</v>
      </c>
      <c r="F20382" s="57"/>
      <c r="G20382" s="125">
        <f t="shared" ref="G20382:G20383" si="384">F20382-E20382</f>
        <v>-340000</v>
      </c>
      <c r="H20382" s="704" t="s">
        <v>13662</v>
      </c>
    </row>
    <row r="20383" spans="1:8" s="681" customFormat="1" ht="15" x14ac:dyDescent="0.2">
      <c r="A20383" s="733">
        <v>45510</v>
      </c>
      <c r="B20383" s="40" t="s">
        <v>25</v>
      </c>
      <c r="C20383" s="62" t="s">
        <v>13767</v>
      </c>
      <c r="D20383" s="107" t="s">
        <v>13769</v>
      </c>
      <c r="E20383" s="57">
        <v>45000</v>
      </c>
      <c r="F20383" s="57"/>
      <c r="G20383" s="125">
        <f t="shared" si="384"/>
        <v>-45000</v>
      </c>
      <c r="H20383" s="704" t="s">
        <v>13662</v>
      </c>
    </row>
    <row r="20384" spans="1:8" s="681" customFormat="1" ht="15" x14ac:dyDescent="0.2">
      <c r="A20384" s="733">
        <v>45511</v>
      </c>
      <c r="B20384" s="40" t="s">
        <v>13228</v>
      </c>
      <c r="C20384" s="62" t="s">
        <v>5740</v>
      </c>
      <c r="D20384" s="107" t="s">
        <v>13555</v>
      </c>
      <c r="E20384" s="57">
        <v>4000</v>
      </c>
      <c r="F20384" s="57"/>
      <c r="G20384" s="125">
        <f t="shared" ref="G20384:G20391" si="385">F20384-E20384</f>
        <v>-4000</v>
      </c>
      <c r="H20384" s="704" t="s">
        <v>13662</v>
      </c>
    </row>
    <row r="20385" spans="1:8" s="681" customFormat="1" ht="15" x14ac:dyDescent="0.2">
      <c r="A20385" s="733">
        <v>45511</v>
      </c>
      <c r="B20385" s="40" t="s">
        <v>13256</v>
      </c>
      <c r="C20385" s="62" t="s">
        <v>10981</v>
      </c>
      <c r="D20385" s="107" t="s">
        <v>13736</v>
      </c>
      <c r="E20385" s="57">
        <v>3000</v>
      </c>
      <c r="F20385" s="57"/>
      <c r="G20385" s="125">
        <f t="shared" si="385"/>
        <v>-3000</v>
      </c>
      <c r="H20385" s="704" t="s">
        <v>13662</v>
      </c>
    </row>
    <row r="20386" spans="1:8" s="681" customFormat="1" ht="15" x14ac:dyDescent="0.2">
      <c r="A20386" s="733">
        <v>45511</v>
      </c>
      <c r="B20386" s="40" t="s">
        <v>12400</v>
      </c>
      <c r="C20386" s="62" t="s">
        <v>10981</v>
      </c>
      <c r="D20386" s="107" t="s">
        <v>12510</v>
      </c>
      <c r="E20386" s="57">
        <v>1270</v>
      </c>
      <c r="F20386" s="57"/>
      <c r="G20386" s="125">
        <f t="shared" si="385"/>
        <v>-1270</v>
      </c>
      <c r="H20386" s="704" t="s">
        <v>13662</v>
      </c>
    </row>
    <row r="20387" spans="1:8" s="681" customFormat="1" ht="15" x14ac:dyDescent="0.2">
      <c r="A20387" s="733">
        <v>45511</v>
      </c>
      <c r="B20387" s="40" t="s">
        <v>13256</v>
      </c>
      <c r="C20387" s="62" t="s">
        <v>10981</v>
      </c>
      <c r="D20387" s="107" t="s">
        <v>13737</v>
      </c>
      <c r="E20387" s="57">
        <v>5660</v>
      </c>
      <c r="F20387" s="57"/>
      <c r="G20387" s="125">
        <f t="shared" si="385"/>
        <v>-5660</v>
      </c>
      <c r="H20387" s="704" t="s">
        <v>13662</v>
      </c>
    </row>
    <row r="20388" spans="1:8" s="681" customFormat="1" ht="15" x14ac:dyDescent="0.2">
      <c r="A20388" s="733">
        <v>45511</v>
      </c>
      <c r="B20388" s="40" t="s">
        <v>11077</v>
      </c>
      <c r="C20388" s="62" t="s">
        <v>391</v>
      </c>
      <c r="D20388" s="107" t="s">
        <v>13738</v>
      </c>
      <c r="E20388" s="57">
        <v>1000</v>
      </c>
      <c r="F20388" s="57"/>
      <c r="G20388" s="125">
        <f t="shared" si="385"/>
        <v>-1000</v>
      </c>
      <c r="H20388" s="704" t="s">
        <v>13662</v>
      </c>
    </row>
    <row r="20389" spans="1:8" s="681" customFormat="1" ht="15" x14ac:dyDescent="0.2">
      <c r="A20389" s="733">
        <v>45511</v>
      </c>
      <c r="B20389" s="1070" t="s">
        <v>11077</v>
      </c>
      <c r="C20389" s="1048" t="s">
        <v>793</v>
      </c>
      <c r="D20389" s="1071" t="s">
        <v>13739</v>
      </c>
      <c r="E20389" s="1072">
        <v>36532</v>
      </c>
      <c r="F20389" s="57"/>
      <c r="G20389" s="125">
        <f t="shared" si="385"/>
        <v>-36532</v>
      </c>
      <c r="H20389" s="704" t="s">
        <v>13662</v>
      </c>
    </row>
    <row r="20390" spans="1:8" s="681" customFormat="1" ht="15" x14ac:dyDescent="0.2">
      <c r="A20390" s="733">
        <v>45511</v>
      </c>
      <c r="B20390" s="1070" t="s">
        <v>103</v>
      </c>
      <c r="C20390" s="1048" t="s">
        <v>793</v>
      </c>
      <c r="D20390" s="1071" t="s">
        <v>13751</v>
      </c>
      <c r="E20390" s="1072">
        <v>75000</v>
      </c>
      <c r="F20390" s="57"/>
      <c r="G20390" s="125">
        <f t="shared" si="385"/>
        <v>-75000</v>
      </c>
      <c r="H20390" s="704" t="s">
        <v>13662</v>
      </c>
    </row>
    <row r="20391" spans="1:8" s="681" customFormat="1" ht="15" x14ac:dyDescent="0.2">
      <c r="A20391" s="733">
        <v>45511</v>
      </c>
      <c r="B20391" s="40" t="s">
        <v>13439</v>
      </c>
      <c r="C20391" s="62" t="s">
        <v>5740</v>
      </c>
      <c r="D20391" s="107" t="s">
        <v>369</v>
      </c>
      <c r="E20391" s="57">
        <v>3500</v>
      </c>
      <c r="F20391" s="57"/>
      <c r="G20391" s="125">
        <f t="shared" si="385"/>
        <v>-3500</v>
      </c>
      <c r="H20391" s="704" t="s">
        <v>13662</v>
      </c>
    </row>
    <row r="20392" spans="1:8" s="681" customFormat="1" ht="15" x14ac:dyDescent="0.2">
      <c r="A20392" s="733">
        <v>45511</v>
      </c>
      <c r="B20392" s="40" t="s">
        <v>13228</v>
      </c>
      <c r="C20392" s="62" t="s">
        <v>2856</v>
      </c>
      <c r="D20392" s="107" t="s">
        <v>13740</v>
      </c>
      <c r="E20392" s="57">
        <v>123300</v>
      </c>
      <c r="F20392" s="57"/>
      <c r="G20392" s="125">
        <f t="shared" ref="G20392:G20400" si="386">F20392-E20392</f>
        <v>-123300</v>
      </c>
      <c r="H20392" s="704" t="s">
        <v>13662</v>
      </c>
    </row>
    <row r="20393" spans="1:8" s="681" customFormat="1" ht="15" x14ac:dyDescent="0.2">
      <c r="A20393" s="733">
        <v>45511</v>
      </c>
      <c r="B20393" s="40" t="s">
        <v>13113</v>
      </c>
      <c r="C20393" s="62" t="s">
        <v>13741</v>
      </c>
      <c r="D20393" s="107" t="s">
        <v>13742</v>
      </c>
      <c r="E20393" s="57">
        <v>40800</v>
      </c>
      <c r="F20393" s="57"/>
      <c r="G20393" s="125">
        <f t="shared" si="386"/>
        <v>-40800</v>
      </c>
      <c r="H20393" s="704" t="s">
        <v>13662</v>
      </c>
    </row>
    <row r="20394" spans="1:8" s="681" customFormat="1" ht="15" x14ac:dyDescent="0.2">
      <c r="A20394" s="733">
        <v>45511</v>
      </c>
      <c r="B20394" s="40" t="s">
        <v>12607</v>
      </c>
      <c r="C20394" s="62" t="s">
        <v>14</v>
      </c>
      <c r="D20394" s="107" t="s">
        <v>13743</v>
      </c>
      <c r="E20394" s="57">
        <v>74000</v>
      </c>
      <c r="F20394" s="57"/>
      <c r="G20394" s="125">
        <f t="shared" si="386"/>
        <v>-74000</v>
      </c>
      <c r="H20394" s="704" t="s">
        <v>13662</v>
      </c>
    </row>
    <row r="20395" spans="1:8" s="681" customFormat="1" ht="15" x14ac:dyDescent="0.2">
      <c r="A20395" s="733">
        <v>45511</v>
      </c>
      <c r="B20395" s="40" t="s">
        <v>13298</v>
      </c>
      <c r="C20395" s="62" t="s">
        <v>3144</v>
      </c>
      <c r="D20395" s="107" t="s">
        <v>13744</v>
      </c>
      <c r="E20395" s="57">
        <v>8730</v>
      </c>
      <c r="F20395" s="57"/>
      <c r="G20395" s="125">
        <f t="shared" si="386"/>
        <v>-8730</v>
      </c>
      <c r="H20395" s="704" t="s">
        <v>13662</v>
      </c>
    </row>
    <row r="20396" spans="1:8" s="681" customFormat="1" ht="15" x14ac:dyDescent="0.2">
      <c r="A20396" s="733">
        <v>45511</v>
      </c>
      <c r="B20396" s="40" t="s">
        <v>11717</v>
      </c>
      <c r="C20396" s="62" t="s">
        <v>3144</v>
      </c>
      <c r="D20396" s="107" t="s">
        <v>13745</v>
      </c>
      <c r="E20396" s="57">
        <v>19800</v>
      </c>
      <c r="F20396" s="57"/>
      <c r="G20396" s="125">
        <f t="shared" si="386"/>
        <v>-19800</v>
      </c>
      <c r="H20396" s="704" t="s">
        <v>13662</v>
      </c>
    </row>
    <row r="20397" spans="1:8" s="681" customFormat="1" ht="15" x14ac:dyDescent="0.2">
      <c r="A20397" s="733">
        <v>45511</v>
      </c>
      <c r="B20397" s="40" t="s">
        <v>13228</v>
      </c>
      <c r="C20397" s="62" t="s">
        <v>13274</v>
      </c>
      <c r="D20397" s="107" t="s">
        <v>13746</v>
      </c>
      <c r="E20397" s="57">
        <v>100000</v>
      </c>
      <c r="F20397" s="57"/>
      <c r="G20397" s="125">
        <f t="shared" si="386"/>
        <v>-100000</v>
      </c>
      <c r="H20397" s="704" t="s">
        <v>13662</v>
      </c>
    </row>
    <row r="20398" spans="1:8" s="681" customFormat="1" ht="15" x14ac:dyDescent="0.2">
      <c r="A20398" s="733">
        <v>45511</v>
      </c>
      <c r="B20398" s="40" t="s">
        <v>13731</v>
      </c>
      <c r="C20398" s="62" t="s">
        <v>13099</v>
      </c>
      <c r="D20398" s="107" t="s">
        <v>13747</v>
      </c>
      <c r="E20398" s="57">
        <v>93000</v>
      </c>
      <c r="F20398" s="57"/>
      <c r="G20398" s="125">
        <f t="shared" si="386"/>
        <v>-93000</v>
      </c>
      <c r="H20398" s="704" t="s">
        <v>13662</v>
      </c>
    </row>
    <row r="20399" spans="1:8" s="681" customFormat="1" ht="15" x14ac:dyDescent="0.2">
      <c r="A20399" s="733">
        <v>45511</v>
      </c>
      <c r="B20399" s="40" t="s">
        <v>13113</v>
      </c>
      <c r="C20399" s="62" t="s">
        <v>10981</v>
      </c>
      <c r="D20399" s="107" t="s">
        <v>13748</v>
      </c>
      <c r="E20399" s="57">
        <v>49350</v>
      </c>
      <c r="F20399" s="57"/>
      <c r="G20399" s="125">
        <f t="shared" si="386"/>
        <v>-49350</v>
      </c>
      <c r="H20399" s="704" t="s">
        <v>13662</v>
      </c>
    </row>
    <row r="20400" spans="1:8" s="681" customFormat="1" ht="15" x14ac:dyDescent="0.2">
      <c r="A20400" s="733">
        <v>45511</v>
      </c>
      <c r="B20400" s="40" t="s">
        <v>13228</v>
      </c>
      <c r="C20400" s="62" t="s">
        <v>3144</v>
      </c>
      <c r="D20400" s="107" t="s">
        <v>13749</v>
      </c>
      <c r="E20400" s="57">
        <v>96668</v>
      </c>
      <c r="F20400" s="57"/>
      <c r="G20400" s="125">
        <f t="shared" si="386"/>
        <v>-96668</v>
      </c>
      <c r="H20400" s="704" t="s">
        <v>13662</v>
      </c>
    </row>
    <row r="20401" spans="1:8" s="681" customFormat="1" ht="15" x14ac:dyDescent="0.2">
      <c r="A20401" s="733">
        <v>45511</v>
      </c>
      <c r="B20401" s="1070" t="s">
        <v>12346</v>
      </c>
      <c r="C20401" s="1048" t="s">
        <v>793</v>
      </c>
      <c r="D20401" s="1071" t="s">
        <v>13754</v>
      </c>
      <c r="E20401" s="1072">
        <v>58500</v>
      </c>
      <c r="F20401" s="57"/>
      <c r="G20401" s="125">
        <f t="shared" ref="G20401:G20410" si="387">F20401-E20401</f>
        <v>-58500</v>
      </c>
      <c r="H20401" s="704" t="s">
        <v>13662</v>
      </c>
    </row>
    <row r="20402" spans="1:8" s="681" customFormat="1" ht="15" x14ac:dyDescent="0.2">
      <c r="A20402" s="733">
        <v>45511</v>
      </c>
      <c r="B20402" s="40" t="s">
        <v>103</v>
      </c>
      <c r="C20402" s="62" t="s">
        <v>103</v>
      </c>
      <c r="D20402" s="107" t="s">
        <v>9422</v>
      </c>
      <c r="E20402" s="57">
        <v>5000</v>
      </c>
      <c r="F20402" s="57"/>
      <c r="G20402" s="125">
        <f t="shared" si="387"/>
        <v>-5000</v>
      </c>
      <c r="H20402" s="704" t="s">
        <v>13662</v>
      </c>
    </row>
    <row r="20403" spans="1:8" s="681" customFormat="1" ht="15" x14ac:dyDescent="0.2">
      <c r="A20403" s="733">
        <v>45511</v>
      </c>
      <c r="B20403" s="1070" t="s">
        <v>11077</v>
      </c>
      <c r="C20403" s="1048" t="s">
        <v>793</v>
      </c>
      <c r="D20403" s="1071" t="s">
        <v>13755</v>
      </c>
      <c r="E20403" s="1072">
        <v>149270</v>
      </c>
      <c r="F20403" s="57"/>
      <c r="G20403" s="125">
        <f t="shared" si="387"/>
        <v>-149270</v>
      </c>
      <c r="H20403" s="704" t="s">
        <v>13662</v>
      </c>
    </row>
    <row r="20404" spans="1:8" s="681" customFormat="1" ht="15" x14ac:dyDescent="0.2">
      <c r="A20404" s="733">
        <v>45511</v>
      </c>
      <c r="B20404" s="40" t="s">
        <v>11077</v>
      </c>
      <c r="C20404" s="62" t="s">
        <v>5409</v>
      </c>
      <c r="D20404" s="107" t="s">
        <v>5398</v>
      </c>
      <c r="E20404" s="57">
        <v>2250</v>
      </c>
      <c r="F20404" s="57"/>
      <c r="G20404" s="125">
        <f t="shared" si="387"/>
        <v>-2250</v>
      </c>
      <c r="H20404" s="704" t="s">
        <v>13662</v>
      </c>
    </row>
    <row r="20405" spans="1:8" s="681" customFormat="1" ht="15" x14ac:dyDescent="0.2">
      <c r="A20405" s="733">
        <v>45511</v>
      </c>
      <c r="B20405" s="40" t="s">
        <v>103</v>
      </c>
      <c r="C20405" s="62" t="s">
        <v>285</v>
      </c>
      <c r="D20405" s="107" t="s">
        <v>13756</v>
      </c>
      <c r="E20405" s="57">
        <v>2000</v>
      </c>
      <c r="F20405" s="57"/>
      <c r="G20405" s="125">
        <f t="shared" si="387"/>
        <v>-2000</v>
      </c>
      <c r="H20405" s="704" t="s">
        <v>13662</v>
      </c>
    </row>
    <row r="20406" spans="1:8" s="681" customFormat="1" ht="15" x14ac:dyDescent="0.2">
      <c r="A20406" s="733">
        <v>45511</v>
      </c>
      <c r="B20406" s="1070" t="s">
        <v>11077</v>
      </c>
      <c r="C20406" s="1048" t="s">
        <v>793</v>
      </c>
      <c r="D20406" s="1071" t="s">
        <v>10101</v>
      </c>
      <c r="E20406" s="1072">
        <v>60200</v>
      </c>
      <c r="F20406" s="57"/>
      <c r="G20406" s="125">
        <f t="shared" si="387"/>
        <v>-60200</v>
      </c>
      <c r="H20406" s="704" t="s">
        <v>13662</v>
      </c>
    </row>
    <row r="20407" spans="1:8" s="681" customFormat="1" ht="15" x14ac:dyDescent="0.2">
      <c r="A20407" s="733">
        <v>45511</v>
      </c>
      <c r="B20407" s="1070" t="s">
        <v>103</v>
      </c>
      <c r="C20407" s="1048" t="s">
        <v>793</v>
      </c>
      <c r="D20407" s="1071" t="s">
        <v>11608</v>
      </c>
      <c r="E20407" s="1072">
        <v>55000</v>
      </c>
      <c r="F20407" s="57"/>
      <c r="G20407" s="125">
        <f t="shared" si="387"/>
        <v>-55000</v>
      </c>
      <c r="H20407" s="704" t="s">
        <v>13662</v>
      </c>
    </row>
    <row r="20408" spans="1:8" s="681" customFormat="1" ht="15" x14ac:dyDescent="0.2">
      <c r="A20408" s="733">
        <v>45511</v>
      </c>
      <c r="B20408" s="1070" t="s">
        <v>103</v>
      </c>
      <c r="C20408" s="1048" t="s">
        <v>793</v>
      </c>
      <c r="D20408" s="1071" t="s">
        <v>13757</v>
      </c>
      <c r="E20408" s="1072">
        <v>7260</v>
      </c>
      <c r="F20408" s="57"/>
      <c r="G20408" s="125">
        <f t="shared" si="387"/>
        <v>-7260</v>
      </c>
      <c r="H20408" s="704" t="s">
        <v>13662</v>
      </c>
    </row>
    <row r="20409" spans="1:8" s="681" customFormat="1" ht="15" x14ac:dyDescent="0.2">
      <c r="A20409" s="733">
        <v>45511</v>
      </c>
      <c r="B20409" s="40" t="s">
        <v>13256</v>
      </c>
      <c r="C20409" s="62" t="s">
        <v>391</v>
      </c>
      <c r="D20409" s="107" t="s">
        <v>6332</v>
      </c>
      <c r="E20409" s="57">
        <v>1000</v>
      </c>
      <c r="F20409" s="57"/>
      <c r="G20409" s="125">
        <f t="shared" si="387"/>
        <v>-1000</v>
      </c>
      <c r="H20409" s="704" t="s">
        <v>13662</v>
      </c>
    </row>
    <row r="20410" spans="1:8" s="681" customFormat="1" ht="15" x14ac:dyDescent="0.2">
      <c r="A20410" s="733">
        <v>45511</v>
      </c>
      <c r="B20410" s="40" t="s">
        <v>13113</v>
      </c>
      <c r="C20410" s="62" t="s">
        <v>391</v>
      </c>
      <c r="D20410" s="107" t="s">
        <v>4308</v>
      </c>
      <c r="E20410" s="57">
        <v>4800</v>
      </c>
      <c r="F20410" s="57"/>
      <c r="G20410" s="125">
        <f t="shared" si="387"/>
        <v>-4800</v>
      </c>
      <c r="H20410" s="704" t="s">
        <v>13662</v>
      </c>
    </row>
    <row r="20411" spans="1:8" s="681" customFormat="1" ht="15" x14ac:dyDescent="0.2">
      <c r="A20411" s="733">
        <v>45512</v>
      </c>
      <c r="B20411" s="1070" t="s">
        <v>10360</v>
      </c>
      <c r="C20411" s="1048" t="s">
        <v>793</v>
      </c>
      <c r="D20411" s="1071" t="s">
        <v>13773</v>
      </c>
      <c r="E20411" s="1072">
        <v>220455</v>
      </c>
      <c r="F20411" s="57"/>
      <c r="G20411" s="125">
        <f t="shared" ref="G20411:G20422" si="388">F20411-E20411</f>
        <v>-220455</v>
      </c>
      <c r="H20411" s="704" t="s">
        <v>13662</v>
      </c>
    </row>
    <row r="20412" spans="1:8" s="681" customFormat="1" ht="15" x14ac:dyDescent="0.2">
      <c r="A20412" s="733">
        <v>45512</v>
      </c>
      <c r="B20412" s="1070" t="s">
        <v>3944</v>
      </c>
      <c r="C20412" s="1048" t="s">
        <v>793</v>
      </c>
      <c r="D20412" s="1071" t="s">
        <v>12389</v>
      </c>
      <c r="E20412" s="1072">
        <v>145550</v>
      </c>
      <c r="F20412" s="57"/>
      <c r="G20412" s="125">
        <f t="shared" si="388"/>
        <v>-145550</v>
      </c>
      <c r="H20412" s="704" t="s">
        <v>13662</v>
      </c>
    </row>
    <row r="20413" spans="1:8" s="681" customFormat="1" ht="15" x14ac:dyDescent="0.2">
      <c r="A20413" s="733">
        <v>45512</v>
      </c>
      <c r="B20413" s="40" t="s">
        <v>103</v>
      </c>
      <c r="C20413" s="62" t="s">
        <v>103</v>
      </c>
      <c r="D20413" s="107" t="s">
        <v>9422</v>
      </c>
      <c r="E20413" s="57">
        <v>5000</v>
      </c>
      <c r="F20413" s="57"/>
      <c r="G20413" s="125">
        <f t="shared" si="388"/>
        <v>-5000</v>
      </c>
      <c r="H20413" s="704" t="s">
        <v>13662</v>
      </c>
    </row>
    <row r="20414" spans="1:8" s="681" customFormat="1" ht="15" x14ac:dyDescent="0.2">
      <c r="A20414" s="733">
        <v>45512</v>
      </c>
      <c r="B20414" s="40" t="s">
        <v>3944</v>
      </c>
      <c r="C20414" s="62" t="s">
        <v>10981</v>
      </c>
      <c r="D20414" s="107" t="s">
        <v>13758</v>
      </c>
      <c r="E20414" s="57">
        <v>300</v>
      </c>
      <c r="F20414" s="57"/>
      <c r="G20414" s="125">
        <f t="shared" si="388"/>
        <v>-300</v>
      </c>
      <c r="H20414" s="704" t="s">
        <v>13662</v>
      </c>
    </row>
    <row r="20415" spans="1:8" s="681" customFormat="1" ht="15" x14ac:dyDescent="0.2">
      <c r="A20415" s="733">
        <v>45512</v>
      </c>
      <c r="B20415" s="40" t="s">
        <v>12796</v>
      </c>
      <c r="C20415" s="62" t="s">
        <v>10981</v>
      </c>
      <c r="D20415" s="107" t="s">
        <v>13759</v>
      </c>
      <c r="E20415" s="57">
        <v>10450</v>
      </c>
      <c r="F20415" s="57"/>
      <c r="G20415" s="125">
        <f t="shared" si="388"/>
        <v>-10450</v>
      </c>
      <c r="H20415" s="704" t="s">
        <v>13662</v>
      </c>
    </row>
    <row r="20416" spans="1:8" s="681" customFormat="1" ht="15" x14ac:dyDescent="0.2">
      <c r="A20416" s="733">
        <v>45512</v>
      </c>
      <c r="B20416" s="40" t="s">
        <v>13439</v>
      </c>
      <c r="C20416" s="62" t="s">
        <v>10981</v>
      </c>
      <c r="D20416" s="107" t="s">
        <v>13760</v>
      </c>
      <c r="E20416" s="57">
        <v>3300</v>
      </c>
      <c r="F20416" s="57"/>
      <c r="G20416" s="125">
        <f t="shared" si="388"/>
        <v>-3300</v>
      </c>
      <c r="H20416" s="704" t="s">
        <v>13662</v>
      </c>
    </row>
    <row r="20417" spans="1:8" s="681" customFormat="1" ht="15" x14ac:dyDescent="0.2">
      <c r="A20417" s="733">
        <v>45512</v>
      </c>
      <c r="B20417" s="40" t="s">
        <v>13439</v>
      </c>
      <c r="C20417" s="62" t="s">
        <v>10981</v>
      </c>
      <c r="D20417" s="107" t="s">
        <v>12675</v>
      </c>
      <c r="E20417" s="57">
        <v>300</v>
      </c>
      <c r="F20417" s="57"/>
      <c r="G20417" s="125">
        <f t="shared" si="388"/>
        <v>-300</v>
      </c>
      <c r="H20417" s="704" t="s">
        <v>13662</v>
      </c>
    </row>
    <row r="20418" spans="1:8" s="681" customFormat="1" ht="15" x14ac:dyDescent="0.2">
      <c r="A20418" s="733">
        <v>45512</v>
      </c>
      <c r="B20418" s="40" t="s">
        <v>11077</v>
      </c>
      <c r="C20418" s="62" t="s">
        <v>10981</v>
      </c>
      <c r="D20418" s="107" t="s">
        <v>13761</v>
      </c>
      <c r="E20418" s="57">
        <v>900</v>
      </c>
      <c r="F20418" s="57"/>
      <c r="G20418" s="125">
        <f t="shared" si="388"/>
        <v>-900</v>
      </c>
      <c r="H20418" s="704" t="s">
        <v>13662</v>
      </c>
    </row>
    <row r="20419" spans="1:8" s="681" customFormat="1" ht="15" x14ac:dyDescent="0.2">
      <c r="A20419" s="733">
        <v>45512</v>
      </c>
      <c r="B20419" s="40" t="s">
        <v>13113</v>
      </c>
      <c r="C20419" s="62" t="s">
        <v>5740</v>
      </c>
      <c r="D20419" s="107" t="s">
        <v>369</v>
      </c>
      <c r="E20419" s="57">
        <v>2000</v>
      </c>
      <c r="F20419" s="57"/>
      <c r="G20419" s="125">
        <f t="shared" si="388"/>
        <v>-2000</v>
      </c>
      <c r="H20419" s="704" t="s">
        <v>13662</v>
      </c>
    </row>
    <row r="20420" spans="1:8" s="681" customFormat="1" ht="15" x14ac:dyDescent="0.2">
      <c r="A20420" s="733">
        <v>45512</v>
      </c>
      <c r="B20420" s="40" t="s">
        <v>13316</v>
      </c>
      <c r="C20420" s="62" t="s">
        <v>5409</v>
      </c>
      <c r="D20420" s="107" t="s">
        <v>13427</v>
      </c>
      <c r="E20420" s="57">
        <v>5000</v>
      </c>
      <c r="F20420" s="57"/>
      <c r="G20420" s="125">
        <f t="shared" ref="G20420:G20421" si="389">F20420-E20420</f>
        <v>-5000</v>
      </c>
      <c r="H20420" s="704" t="s">
        <v>13662</v>
      </c>
    </row>
    <row r="20421" spans="1:8" s="681" customFormat="1" ht="15" x14ac:dyDescent="0.2">
      <c r="A20421" s="733">
        <v>45512</v>
      </c>
      <c r="B20421" s="40" t="s">
        <v>3945</v>
      </c>
      <c r="C20421" s="62" t="s">
        <v>391</v>
      </c>
      <c r="D20421" s="107" t="s">
        <v>13762</v>
      </c>
      <c r="E20421" s="57">
        <v>7000</v>
      </c>
      <c r="F20421" s="57"/>
      <c r="G20421" s="125">
        <f t="shared" si="389"/>
        <v>-7000</v>
      </c>
      <c r="H20421" s="704" t="s">
        <v>13662</v>
      </c>
    </row>
    <row r="20422" spans="1:8" s="681" customFormat="1" ht="15" x14ac:dyDescent="0.2">
      <c r="A20422" s="733">
        <v>45512</v>
      </c>
      <c r="B20422" s="40" t="s">
        <v>13439</v>
      </c>
      <c r="C20422" s="62" t="s">
        <v>5740</v>
      </c>
      <c r="D20422" s="107" t="s">
        <v>369</v>
      </c>
      <c r="E20422" s="57">
        <v>900</v>
      </c>
      <c r="F20422" s="57"/>
      <c r="G20422" s="125">
        <f t="shared" si="388"/>
        <v>-900</v>
      </c>
      <c r="H20422" s="704" t="s">
        <v>13662</v>
      </c>
    </row>
    <row r="20423" spans="1:8" s="681" customFormat="1" ht="15" x14ac:dyDescent="0.2">
      <c r="A20423" s="733">
        <v>45512</v>
      </c>
      <c r="B20423" s="40" t="s">
        <v>12607</v>
      </c>
      <c r="C20423" s="62" t="s">
        <v>13763</v>
      </c>
      <c r="D20423" s="107" t="s">
        <v>13764</v>
      </c>
      <c r="E20423" s="57">
        <v>32000</v>
      </c>
      <c r="F20423" s="57"/>
      <c r="G20423" s="125">
        <f t="shared" ref="G20423:G20430" si="390">F20423-E20423</f>
        <v>-32000</v>
      </c>
      <c r="H20423" s="704" t="s">
        <v>13662</v>
      </c>
    </row>
    <row r="20424" spans="1:8" s="681" customFormat="1" ht="15" x14ac:dyDescent="0.2">
      <c r="A20424" s="733">
        <v>45512</v>
      </c>
      <c r="B20424" s="40" t="s">
        <v>13228</v>
      </c>
      <c r="C20424" s="62" t="s">
        <v>3144</v>
      </c>
      <c r="D20424" s="107" t="s">
        <v>13765</v>
      </c>
      <c r="E20424" s="57">
        <v>34000</v>
      </c>
      <c r="F20424" s="57"/>
      <c r="G20424" s="125">
        <f t="shared" si="390"/>
        <v>-34000</v>
      </c>
      <c r="H20424" s="704" t="s">
        <v>13662</v>
      </c>
    </row>
    <row r="20425" spans="1:8" s="681" customFormat="1" ht="15" x14ac:dyDescent="0.2">
      <c r="A20425" s="733">
        <v>45512</v>
      </c>
      <c r="B20425" s="40" t="s">
        <v>13228</v>
      </c>
      <c r="C20425" s="62" t="s">
        <v>3144</v>
      </c>
      <c r="D20425" s="107" t="s">
        <v>13766</v>
      </c>
      <c r="E20425" s="57">
        <v>49870</v>
      </c>
      <c r="F20425" s="57"/>
      <c r="G20425" s="125">
        <f t="shared" si="390"/>
        <v>-49870</v>
      </c>
      <c r="H20425" s="704" t="s">
        <v>13662</v>
      </c>
    </row>
    <row r="20426" spans="1:8" s="681" customFormat="1" ht="15" x14ac:dyDescent="0.2">
      <c r="A20426" s="733">
        <v>45512</v>
      </c>
      <c r="B20426" s="40" t="s">
        <v>13543</v>
      </c>
      <c r="C20426" s="62" t="s">
        <v>3144</v>
      </c>
      <c r="D20426" s="107" t="s">
        <v>13775</v>
      </c>
      <c r="E20426" s="57">
        <v>300000</v>
      </c>
      <c r="F20426" s="57"/>
      <c r="G20426" s="125">
        <f t="shared" si="390"/>
        <v>-300000</v>
      </c>
      <c r="H20426" s="704" t="s">
        <v>13662</v>
      </c>
    </row>
    <row r="20427" spans="1:8" s="681" customFormat="1" ht="15" x14ac:dyDescent="0.2">
      <c r="A20427" s="733">
        <v>45512</v>
      </c>
      <c r="B20427" s="40" t="s">
        <v>13228</v>
      </c>
      <c r="C20427" s="633" t="s">
        <v>3148</v>
      </c>
      <c r="D20427" s="916" t="s">
        <v>13877</v>
      </c>
      <c r="E20427" s="734">
        <v>10500</v>
      </c>
      <c r="F20427" s="57"/>
      <c r="G20427" s="125">
        <f t="shared" si="390"/>
        <v>-10500</v>
      </c>
      <c r="H20427" s="704" t="s">
        <v>13662</v>
      </c>
    </row>
    <row r="20428" spans="1:8" s="681" customFormat="1" ht="15" x14ac:dyDescent="0.2">
      <c r="A20428" s="733">
        <v>45512</v>
      </c>
      <c r="B20428" s="40" t="s">
        <v>13113</v>
      </c>
      <c r="C20428" s="633" t="s">
        <v>3148</v>
      </c>
      <c r="D20428" s="916" t="s">
        <v>13877</v>
      </c>
      <c r="E20428" s="734">
        <v>10500</v>
      </c>
      <c r="F20428" s="57"/>
      <c r="G20428" s="125">
        <f t="shared" si="390"/>
        <v>-10500</v>
      </c>
      <c r="H20428" s="704" t="s">
        <v>13662</v>
      </c>
    </row>
    <row r="20429" spans="1:8" s="681" customFormat="1" ht="15" x14ac:dyDescent="0.2">
      <c r="A20429" s="733">
        <v>45512</v>
      </c>
      <c r="B20429" s="40" t="s">
        <v>10229</v>
      </c>
      <c r="C20429" s="633" t="s">
        <v>3148</v>
      </c>
      <c r="D20429" s="916" t="s">
        <v>13877</v>
      </c>
      <c r="E20429" s="734">
        <v>10500</v>
      </c>
      <c r="F20429" s="57"/>
      <c r="G20429" s="125">
        <f t="shared" si="390"/>
        <v>-10500</v>
      </c>
      <c r="H20429" s="704" t="s">
        <v>13662</v>
      </c>
    </row>
    <row r="20430" spans="1:8" s="681" customFormat="1" ht="15" x14ac:dyDescent="0.2">
      <c r="A20430" s="733">
        <v>45512</v>
      </c>
      <c r="B20430" s="40" t="s">
        <v>12400</v>
      </c>
      <c r="C20430" s="633" t="s">
        <v>3148</v>
      </c>
      <c r="D20430" s="916" t="s">
        <v>13877</v>
      </c>
      <c r="E20430" s="734">
        <v>10500</v>
      </c>
      <c r="F20430" s="57"/>
      <c r="G20430" s="125">
        <f t="shared" si="390"/>
        <v>-10500</v>
      </c>
      <c r="H20430" s="704" t="s">
        <v>13662</v>
      </c>
    </row>
    <row r="20431" spans="1:8" s="681" customFormat="1" ht="15" x14ac:dyDescent="0.2">
      <c r="A20431" s="733">
        <v>45513</v>
      </c>
      <c r="B20431" s="40" t="s">
        <v>13439</v>
      </c>
      <c r="C20431" s="62" t="s">
        <v>5740</v>
      </c>
      <c r="D20431" s="107" t="s">
        <v>369</v>
      </c>
      <c r="E20431" s="57">
        <v>2300</v>
      </c>
      <c r="F20431" s="57"/>
      <c r="G20431" s="125">
        <f t="shared" ref="G20431:G20439" si="391">F20431-E20431</f>
        <v>-2300</v>
      </c>
      <c r="H20431" s="704" t="s">
        <v>13662</v>
      </c>
    </row>
    <row r="20432" spans="1:8" s="681" customFormat="1" ht="15" x14ac:dyDescent="0.2">
      <c r="A20432" s="733">
        <v>45513</v>
      </c>
      <c r="B20432" s="40" t="s">
        <v>13256</v>
      </c>
      <c r="C20432" s="62" t="s">
        <v>5740</v>
      </c>
      <c r="D20432" s="107" t="s">
        <v>369</v>
      </c>
      <c r="E20432" s="57">
        <v>2300</v>
      </c>
      <c r="F20432" s="57"/>
      <c r="G20432" s="125">
        <f t="shared" si="391"/>
        <v>-2300</v>
      </c>
      <c r="H20432" s="704" t="s">
        <v>13662</v>
      </c>
    </row>
    <row r="20433" spans="1:8" s="681" customFormat="1" ht="15" x14ac:dyDescent="0.2">
      <c r="A20433" s="733">
        <v>45513</v>
      </c>
      <c r="B20433" s="40" t="s">
        <v>11077</v>
      </c>
      <c r="C20433" s="62" t="s">
        <v>10981</v>
      </c>
      <c r="D20433" s="107" t="s">
        <v>13776</v>
      </c>
      <c r="E20433" s="57">
        <v>26600</v>
      </c>
      <c r="F20433" s="57"/>
      <c r="G20433" s="125">
        <f t="shared" si="391"/>
        <v>-26600</v>
      </c>
      <c r="H20433" s="704" t="s">
        <v>13662</v>
      </c>
    </row>
    <row r="20434" spans="1:8" s="681" customFormat="1" ht="15" x14ac:dyDescent="0.2">
      <c r="A20434" s="733">
        <v>45513</v>
      </c>
      <c r="B20434" s="40" t="s">
        <v>103</v>
      </c>
      <c r="C20434" s="62" t="s">
        <v>103</v>
      </c>
      <c r="D20434" s="107" t="s">
        <v>13777</v>
      </c>
      <c r="E20434" s="57">
        <v>2000</v>
      </c>
      <c r="F20434" s="57"/>
      <c r="G20434" s="125">
        <f t="shared" si="391"/>
        <v>-2000</v>
      </c>
      <c r="H20434" s="704" t="s">
        <v>13662</v>
      </c>
    </row>
    <row r="20435" spans="1:8" s="681" customFormat="1" ht="15" x14ac:dyDescent="0.2">
      <c r="A20435" s="733">
        <v>45513</v>
      </c>
      <c r="B20435" s="40" t="s">
        <v>13113</v>
      </c>
      <c r="C20435" s="62" t="s">
        <v>10981</v>
      </c>
      <c r="D20435" s="107" t="s">
        <v>13778</v>
      </c>
      <c r="E20435" s="57">
        <v>7880</v>
      </c>
      <c r="F20435" s="57"/>
      <c r="G20435" s="125">
        <f t="shared" si="391"/>
        <v>-7880</v>
      </c>
      <c r="H20435" s="704" t="s">
        <v>13662</v>
      </c>
    </row>
    <row r="20436" spans="1:8" s="681" customFormat="1" ht="15" x14ac:dyDescent="0.2">
      <c r="A20436" s="733">
        <v>45513</v>
      </c>
      <c r="B20436" s="40" t="s">
        <v>11077</v>
      </c>
      <c r="C20436" s="62" t="s">
        <v>10981</v>
      </c>
      <c r="D20436" s="107" t="s">
        <v>13779</v>
      </c>
      <c r="E20436" s="57">
        <v>8000</v>
      </c>
      <c r="F20436" s="57"/>
      <c r="G20436" s="125">
        <f t="shared" si="391"/>
        <v>-8000</v>
      </c>
      <c r="H20436" s="704" t="s">
        <v>13662</v>
      </c>
    </row>
    <row r="20437" spans="1:8" s="681" customFormat="1" ht="15" x14ac:dyDescent="0.2">
      <c r="A20437" s="733">
        <v>45513</v>
      </c>
      <c r="B20437" s="40" t="s">
        <v>13661</v>
      </c>
      <c r="C20437" s="62" t="s">
        <v>10981</v>
      </c>
      <c r="D20437" s="107" t="s">
        <v>13780</v>
      </c>
      <c r="E20437" s="57">
        <v>2250</v>
      </c>
      <c r="F20437" s="57"/>
      <c r="G20437" s="125">
        <f t="shared" si="391"/>
        <v>-2250</v>
      </c>
      <c r="H20437" s="704" t="s">
        <v>13662</v>
      </c>
    </row>
    <row r="20438" spans="1:8" s="681" customFormat="1" ht="15" x14ac:dyDescent="0.2">
      <c r="A20438" s="733">
        <v>45513</v>
      </c>
      <c r="B20438" s="40" t="s">
        <v>13113</v>
      </c>
      <c r="C20438" s="62" t="s">
        <v>5740</v>
      </c>
      <c r="D20438" s="107" t="s">
        <v>9913</v>
      </c>
      <c r="E20438" s="57">
        <v>2000</v>
      </c>
      <c r="F20438" s="57"/>
      <c r="G20438" s="125">
        <f t="shared" si="391"/>
        <v>-2000</v>
      </c>
      <c r="H20438" s="704" t="s">
        <v>13662</v>
      </c>
    </row>
    <row r="20439" spans="1:8" s="681" customFormat="1" ht="15" x14ac:dyDescent="0.2">
      <c r="A20439" s="733">
        <v>45513</v>
      </c>
      <c r="B20439" s="40" t="s">
        <v>103</v>
      </c>
      <c r="C20439" s="62" t="s">
        <v>103</v>
      </c>
      <c r="D20439" s="107" t="s">
        <v>9422</v>
      </c>
      <c r="E20439" s="57">
        <v>4000</v>
      </c>
      <c r="F20439" s="57"/>
      <c r="G20439" s="125">
        <f t="shared" si="391"/>
        <v>-4000</v>
      </c>
      <c r="H20439" s="704" t="s">
        <v>13662</v>
      </c>
    </row>
    <row r="20440" spans="1:8" s="681" customFormat="1" ht="15" x14ac:dyDescent="0.2">
      <c r="A20440" s="733">
        <v>45513</v>
      </c>
      <c r="B20440" s="40" t="s">
        <v>13439</v>
      </c>
      <c r="C20440" s="62" t="s">
        <v>13781</v>
      </c>
      <c r="D20440" s="107" t="s">
        <v>13782</v>
      </c>
      <c r="E20440" s="57">
        <v>32000</v>
      </c>
      <c r="F20440" s="57"/>
      <c r="G20440" s="125">
        <f t="shared" ref="G20440" si="392">F20440-E20440</f>
        <v>-32000</v>
      </c>
      <c r="H20440" s="704" t="s">
        <v>13662</v>
      </c>
    </row>
    <row r="20441" spans="1:8" s="681" customFormat="1" ht="15" x14ac:dyDescent="0.2">
      <c r="A20441" s="733">
        <v>45513</v>
      </c>
      <c r="B20441" s="40" t="s">
        <v>12684</v>
      </c>
      <c r="C20441" s="62" t="s">
        <v>14</v>
      </c>
      <c r="D20441" s="107" t="s">
        <v>13783</v>
      </c>
      <c r="E20441" s="57">
        <v>40000</v>
      </c>
      <c r="F20441" s="57"/>
      <c r="G20441" s="125">
        <f t="shared" ref="G20441:G20443" si="393">F20441-E20441</f>
        <v>-40000</v>
      </c>
      <c r="H20441" s="704" t="s">
        <v>13662</v>
      </c>
    </row>
    <row r="20442" spans="1:8" s="681" customFormat="1" ht="15" x14ac:dyDescent="0.2">
      <c r="A20442" s="733">
        <v>45513</v>
      </c>
      <c r="B20442" s="40" t="s">
        <v>13180</v>
      </c>
      <c r="C20442" s="62" t="s">
        <v>3144</v>
      </c>
      <c r="D20442" s="107" t="s">
        <v>13881</v>
      </c>
      <c r="E20442" s="57">
        <v>10500</v>
      </c>
      <c r="F20442" s="57"/>
      <c r="G20442" s="125">
        <f t="shared" si="393"/>
        <v>-10500</v>
      </c>
      <c r="H20442" s="704" t="s">
        <v>13662</v>
      </c>
    </row>
    <row r="20443" spans="1:8" s="681" customFormat="1" ht="15" x14ac:dyDescent="0.2">
      <c r="A20443" s="733">
        <v>45513</v>
      </c>
      <c r="B20443" s="40" t="s">
        <v>8865</v>
      </c>
      <c r="C20443" s="633" t="s">
        <v>13785</v>
      </c>
      <c r="D20443" s="916" t="s">
        <v>13878</v>
      </c>
      <c r="E20443" s="734">
        <v>15600</v>
      </c>
      <c r="F20443" s="57"/>
      <c r="G20443" s="125">
        <f t="shared" si="393"/>
        <v>-15600</v>
      </c>
      <c r="H20443" s="704" t="s">
        <v>13662</v>
      </c>
    </row>
    <row r="20444" spans="1:8" s="681" customFormat="1" ht="15" x14ac:dyDescent="0.2">
      <c r="A20444" s="733">
        <v>45513</v>
      </c>
      <c r="B20444" s="40" t="s">
        <v>10468</v>
      </c>
      <c r="C20444" s="633" t="s">
        <v>13785</v>
      </c>
      <c r="D20444" s="916" t="s">
        <v>13878</v>
      </c>
      <c r="E20444" s="734">
        <v>4500</v>
      </c>
      <c r="F20444" s="57"/>
      <c r="G20444" s="125">
        <f t="shared" ref="G20444:G20448" si="394">F20444-E20444</f>
        <v>-4500</v>
      </c>
      <c r="H20444" s="704" t="s">
        <v>13662</v>
      </c>
    </row>
    <row r="20445" spans="1:8" s="681" customFormat="1" ht="15" x14ac:dyDescent="0.2">
      <c r="A20445" s="733">
        <v>45513</v>
      </c>
      <c r="B20445" s="40" t="s">
        <v>10229</v>
      </c>
      <c r="C20445" s="633" t="s">
        <v>13785</v>
      </c>
      <c r="D20445" s="916" t="s">
        <v>13878</v>
      </c>
      <c r="E20445" s="734">
        <v>86852</v>
      </c>
      <c r="F20445" s="57"/>
      <c r="G20445" s="125">
        <f t="shared" si="394"/>
        <v>-86852</v>
      </c>
      <c r="H20445" s="704" t="s">
        <v>13662</v>
      </c>
    </row>
    <row r="20446" spans="1:8" s="681" customFormat="1" ht="15" x14ac:dyDescent="0.2">
      <c r="A20446" s="733">
        <v>45513</v>
      </c>
      <c r="B20446" s="40" t="s">
        <v>10568</v>
      </c>
      <c r="C20446" s="633" t="s">
        <v>13785</v>
      </c>
      <c r="D20446" s="916" t="s">
        <v>13878</v>
      </c>
      <c r="E20446" s="734">
        <v>33900</v>
      </c>
      <c r="F20446" s="57"/>
      <c r="G20446" s="125">
        <f t="shared" si="394"/>
        <v>-33900</v>
      </c>
      <c r="H20446" s="704" t="s">
        <v>13662</v>
      </c>
    </row>
    <row r="20447" spans="1:8" s="681" customFormat="1" ht="15" x14ac:dyDescent="0.2">
      <c r="A20447" s="733">
        <v>45513</v>
      </c>
      <c r="B20447" s="40" t="s">
        <v>9353</v>
      </c>
      <c r="C20447" s="633" t="s">
        <v>13785</v>
      </c>
      <c r="D20447" s="916" t="s">
        <v>13878</v>
      </c>
      <c r="E20447" s="734">
        <v>29000</v>
      </c>
      <c r="F20447" s="57"/>
      <c r="G20447" s="125">
        <f t="shared" si="394"/>
        <v>-29000</v>
      </c>
      <c r="H20447" s="704" t="s">
        <v>13662</v>
      </c>
    </row>
    <row r="20448" spans="1:8" s="681" customFormat="1" ht="15" x14ac:dyDescent="0.2">
      <c r="A20448" s="733">
        <v>45513</v>
      </c>
      <c r="B20448" s="40" t="s">
        <v>11498</v>
      </c>
      <c r="C20448" s="633" t="s">
        <v>13785</v>
      </c>
      <c r="D20448" s="916" t="s">
        <v>13878</v>
      </c>
      <c r="E20448" s="734">
        <v>30148</v>
      </c>
      <c r="F20448" s="57"/>
      <c r="G20448" s="125">
        <f t="shared" si="394"/>
        <v>-30148</v>
      </c>
      <c r="H20448" s="704" t="s">
        <v>13662</v>
      </c>
    </row>
    <row r="20449" spans="1:8" s="681" customFormat="1" ht="15" x14ac:dyDescent="0.2">
      <c r="A20449" s="733">
        <v>45514</v>
      </c>
      <c r="B20449" s="40" t="s">
        <v>13256</v>
      </c>
      <c r="C20449" s="62" t="s">
        <v>9546</v>
      </c>
      <c r="D20449" s="107" t="s">
        <v>13788</v>
      </c>
      <c r="E20449" s="57">
        <v>50000</v>
      </c>
      <c r="F20449" s="57"/>
      <c r="G20449" s="125">
        <f t="shared" ref="G20449:G20460" si="395">F20449-E20449</f>
        <v>-50000</v>
      </c>
      <c r="H20449" s="704" t="s">
        <v>13662</v>
      </c>
    </row>
    <row r="20450" spans="1:8" s="681" customFormat="1" ht="15" x14ac:dyDescent="0.2">
      <c r="A20450" s="733">
        <v>45514</v>
      </c>
      <c r="B20450" s="1070" t="s">
        <v>13256</v>
      </c>
      <c r="C20450" s="1048" t="s">
        <v>793</v>
      </c>
      <c r="D20450" s="1071" t="s">
        <v>13790</v>
      </c>
      <c r="E20450" s="1072">
        <v>70000</v>
      </c>
      <c r="F20450" s="57"/>
      <c r="G20450" s="125">
        <f t="shared" si="395"/>
        <v>-70000</v>
      </c>
      <c r="H20450" s="704" t="s">
        <v>13662</v>
      </c>
    </row>
    <row r="20451" spans="1:8" s="681" customFormat="1" ht="15" x14ac:dyDescent="0.2">
      <c r="A20451" s="733">
        <v>45514</v>
      </c>
      <c r="B20451" s="1070" t="s">
        <v>13543</v>
      </c>
      <c r="C20451" s="1048" t="s">
        <v>793</v>
      </c>
      <c r="D20451" s="1071" t="s">
        <v>13789</v>
      </c>
      <c r="E20451" s="1072">
        <v>58065</v>
      </c>
      <c r="F20451" s="57"/>
      <c r="G20451" s="125">
        <f t="shared" si="395"/>
        <v>-58065</v>
      </c>
      <c r="H20451" s="704" t="s">
        <v>13662</v>
      </c>
    </row>
    <row r="20452" spans="1:8" s="681" customFormat="1" ht="15" x14ac:dyDescent="0.2">
      <c r="A20452" s="733">
        <v>45514</v>
      </c>
      <c r="B20452" s="1070" t="s">
        <v>3945</v>
      </c>
      <c r="C20452" s="1048" t="s">
        <v>793</v>
      </c>
      <c r="D20452" s="1071" t="s">
        <v>8427</v>
      </c>
      <c r="E20452" s="1072">
        <v>28000</v>
      </c>
      <c r="F20452" s="57"/>
      <c r="G20452" s="125">
        <f t="shared" si="395"/>
        <v>-28000</v>
      </c>
      <c r="H20452" s="704" t="s">
        <v>13662</v>
      </c>
    </row>
    <row r="20453" spans="1:8" s="681" customFormat="1" ht="15" x14ac:dyDescent="0.2">
      <c r="A20453" s="733">
        <v>45514</v>
      </c>
      <c r="B20453" s="40" t="s">
        <v>13228</v>
      </c>
      <c r="C20453" s="62" t="s">
        <v>285</v>
      </c>
      <c r="D20453" s="107" t="s">
        <v>9892</v>
      </c>
      <c r="E20453" s="57">
        <v>1000</v>
      </c>
      <c r="F20453" s="57"/>
      <c r="G20453" s="125">
        <f t="shared" si="395"/>
        <v>-1000</v>
      </c>
      <c r="H20453" s="704" t="s">
        <v>13662</v>
      </c>
    </row>
    <row r="20454" spans="1:8" s="681" customFormat="1" ht="15" x14ac:dyDescent="0.2">
      <c r="A20454" s="733">
        <v>45514</v>
      </c>
      <c r="B20454" s="40" t="s">
        <v>13439</v>
      </c>
      <c r="C20454" s="62" t="s">
        <v>5740</v>
      </c>
      <c r="D20454" s="107" t="s">
        <v>369</v>
      </c>
      <c r="E20454" s="57">
        <v>1700</v>
      </c>
      <c r="F20454" s="57"/>
      <c r="G20454" s="125">
        <f t="shared" si="395"/>
        <v>-1700</v>
      </c>
      <c r="H20454" s="704" t="s">
        <v>13662</v>
      </c>
    </row>
    <row r="20455" spans="1:8" s="681" customFormat="1" ht="15" x14ac:dyDescent="0.2">
      <c r="A20455" s="733">
        <v>45514</v>
      </c>
      <c r="B20455" s="40" t="s">
        <v>13661</v>
      </c>
      <c r="C20455" s="62" t="s">
        <v>5740</v>
      </c>
      <c r="D20455" s="107" t="s">
        <v>369</v>
      </c>
      <c r="E20455" s="57">
        <v>800</v>
      </c>
      <c r="F20455" s="57"/>
      <c r="G20455" s="125">
        <f t="shared" si="395"/>
        <v>-800</v>
      </c>
      <c r="H20455" s="704" t="s">
        <v>13662</v>
      </c>
    </row>
    <row r="20456" spans="1:8" s="681" customFormat="1" ht="15" x14ac:dyDescent="0.2">
      <c r="A20456" s="733">
        <v>45514</v>
      </c>
      <c r="B20456" s="40" t="s">
        <v>12607</v>
      </c>
      <c r="C20456" s="62" t="s">
        <v>5740</v>
      </c>
      <c r="D20456" s="107" t="s">
        <v>369</v>
      </c>
      <c r="E20456" s="57">
        <v>500</v>
      </c>
      <c r="F20456" s="57"/>
      <c r="G20456" s="125">
        <f t="shared" si="395"/>
        <v>-500</v>
      </c>
      <c r="H20456" s="704" t="s">
        <v>13662</v>
      </c>
    </row>
    <row r="20457" spans="1:8" s="681" customFormat="1" ht="15" x14ac:dyDescent="0.2">
      <c r="A20457" s="733">
        <v>45514</v>
      </c>
      <c r="B20457" s="40" t="s">
        <v>12796</v>
      </c>
      <c r="C20457" s="62" t="s">
        <v>13564</v>
      </c>
      <c r="D20457" s="107" t="s">
        <v>13791</v>
      </c>
      <c r="E20457" s="57">
        <v>30000</v>
      </c>
      <c r="F20457" s="57"/>
      <c r="G20457" s="125">
        <f t="shared" si="395"/>
        <v>-30000</v>
      </c>
      <c r="H20457" s="704" t="s">
        <v>13662</v>
      </c>
    </row>
    <row r="20458" spans="1:8" s="681" customFormat="1" ht="15" x14ac:dyDescent="0.2">
      <c r="A20458" s="733">
        <v>45514</v>
      </c>
      <c r="B20458" s="40" t="s">
        <v>13439</v>
      </c>
      <c r="C20458" s="62" t="s">
        <v>13792</v>
      </c>
      <c r="D20458" s="107" t="s">
        <v>13791</v>
      </c>
      <c r="E20458" s="57">
        <v>10000</v>
      </c>
      <c r="F20458" s="57"/>
      <c r="G20458" s="125">
        <f t="shared" si="395"/>
        <v>-10000</v>
      </c>
      <c r="H20458" s="704" t="s">
        <v>13662</v>
      </c>
    </row>
    <row r="20459" spans="1:8" s="681" customFormat="1" ht="15" x14ac:dyDescent="0.2">
      <c r="A20459" s="733">
        <v>45514</v>
      </c>
      <c r="B20459" s="40" t="s">
        <v>13113</v>
      </c>
      <c r="C20459" s="62" t="s">
        <v>5740</v>
      </c>
      <c r="D20459" s="107" t="s">
        <v>13626</v>
      </c>
      <c r="E20459" s="57">
        <v>800</v>
      </c>
      <c r="F20459" s="57"/>
      <c r="G20459" s="125">
        <f t="shared" si="395"/>
        <v>-800</v>
      </c>
      <c r="H20459" s="704" t="s">
        <v>13662</v>
      </c>
    </row>
    <row r="20460" spans="1:8" s="681" customFormat="1" ht="15" x14ac:dyDescent="0.2">
      <c r="A20460" s="733">
        <v>45514</v>
      </c>
      <c r="B20460" s="40" t="s">
        <v>13439</v>
      </c>
      <c r="C20460" s="62" t="s">
        <v>391</v>
      </c>
      <c r="D20460" s="107" t="s">
        <v>13793</v>
      </c>
      <c r="E20460" s="57">
        <v>200</v>
      </c>
      <c r="F20460" s="57"/>
      <c r="G20460" s="125">
        <f t="shared" si="395"/>
        <v>-200</v>
      </c>
      <c r="H20460" s="704" t="s">
        <v>13662</v>
      </c>
    </row>
    <row r="20461" spans="1:8" s="681" customFormat="1" ht="15" x14ac:dyDescent="0.2">
      <c r="A20461" s="733">
        <v>45514</v>
      </c>
      <c r="B20461" s="40" t="s">
        <v>13256</v>
      </c>
      <c r="C20461" s="62" t="s">
        <v>10981</v>
      </c>
      <c r="D20461" s="107" t="s">
        <v>13786</v>
      </c>
      <c r="E20461" s="57">
        <v>20000</v>
      </c>
      <c r="F20461" s="57"/>
      <c r="G20461" s="125">
        <f t="shared" ref="G20461:G20462" si="396">F20461-E20461</f>
        <v>-20000</v>
      </c>
      <c r="H20461" s="704" t="s">
        <v>13662</v>
      </c>
    </row>
    <row r="20462" spans="1:8" s="681" customFormat="1" ht="15" x14ac:dyDescent="0.2">
      <c r="A20462" s="733">
        <v>45514</v>
      </c>
      <c r="B20462" s="40" t="s">
        <v>13256</v>
      </c>
      <c r="C20462" s="62" t="s">
        <v>12348</v>
      </c>
      <c r="D20462" s="107" t="s">
        <v>13787</v>
      </c>
      <c r="E20462" s="57">
        <v>30000</v>
      </c>
      <c r="F20462" s="57"/>
      <c r="G20462" s="125">
        <f t="shared" si="396"/>
        <v>-30000</v>
      </c>
      <c r="H20462" s="704" t="s">
        <v>13662</v>
      </c>
    </row>
    <row r="20463" spans="1:8" s="681" customFormat="1" ht="15" x14ac:dyDescent="0.2">
      <c r="A20463" s="733">
        <v>45514</v>
      </c>
      <c r="B20463" s="1070" t="s">
        <v>13543</v>
      </c>
      <c r="C20463" s="1048" t="s">
        <v>1229</v>
      </c>
      <c r="D20463" s="1071" t="s">
        <v>13784</v>
      </c>
      <c r="E20463" s="1072">
        <v>110550</v>
      </c>
      <c r="F20463" s="57"/>
      <c r="G20463" s="125">
        <f>F20463-E20463</f>
        <v>-110550</v>
      </c>
      <c r="H20463" s="704" t="s">
        <v>13662</v>
      </c>
    </row>
    <row r="20464" spans="1:8" s="681" customFormat="1" ht="15" x14ac:dyDescent="0.2">
      <c r="A20464" s="733">
        <v>45514</v>
      </c>
      <c r="B20464" s="40" t="s">
        <v>13228</v>
      </c>
      <c r="C20464" s="62" t="s">
        <v>5740</v>
      </c>
      <c r="D20464" s="107" t="s">
        <v>369</v>
      </c>
      <c r="E20464" s="57">
        <v>500</v>
      </c>
      <c r="F20464" s="57"/>
      <c r="G20464" s="125">
        <f t="shared" ref="G20464:G20465" si="397">F20464-E20464</f>
        <v>-500</v>
      </c>
      <c r="H20464" s="704" t="s">
        <v>13662</v>
      </c>
    </row>
    <row r="20465" spans="1:8" s="681" customFormat="1" ht="15" x14ac:dyDescent="0.2">
      <c r="A20465" s="733">
        <v>45514</v>
      </c>
      <c r="B20465" s="1070" t="s">
        <v>10898</v>
      </c>
      <c r="C20465" s="1048" t="s">
        <v>793</v>
      </c>
      <c r="D20465" s="1071" t="s">
        <v>13803</v>
      </c>
      <c r="E20465" s="1072">
        <v>15600</v>
      </c>
      <c r="F20465" s="57"/>
      <c r="G20465" s="125">
        <f t="shared" si="397"/>
        <v>-15600</v>
      </c>
      <c r="H20465" s="704" t="s">
        <v>13662</v>
      </c>
    </row>
    <row r="20466" spans="1:8" s="681" customFormat="1" ht="15" x14ac:dyDescent="0.2">
      <c r="A20466" s="733">
        <v>45514</v>
      </c>
      <c r="B20466" s="40" t="s">
        <v>13113</v>
      </c>
      <c r="C20466" s="62" t="s">
        <v>13794</v>
      </c>
      <c r="D20466" s="107" t="s">
        <v>13795</v>
      </c>
      <c r="E20466" s="57">
        <v>100000</v>
      </c>
      <c r="F20466" s="57"/>
      <c r="G20466" s="125">
        <f>F20466-E20466</f>
        <v>-100000</v>
      </c>
      <c r="H20466" s="704" t="s">
        <v>13662</v>
      </c>
    </row>
    <row r="20467" spans="1:8" s="681" customFormat="1" ht="15" x14ac:dyDescent="0.2">
      <c r="A20467" s="733">
        <v>45514</v>
      </c>
      <c r="B20467" s="40" t="s">
        <v>13228</v>
      </c>
      <c r="C20467" s="62" t="s">
        <v>13794</v>
      </c>
      <c r="D20467" s="107" t="s">
        <v>13795</v>
      </c>
      <c r="E20467" s="57">
        <v>100000</v>
      </c>
      <c r="F20467" s="57"/>
      <c r="G20467" s="125">
        <f>F20467-E20467</f>
        <v>-100000</v>
      </c>
      <c r="H20467" s="704" t="s">
        <v>13662</v>
      </c>
    </row>
    <row r="20468" spans="1:8" s="681" customFormat="1" ht="15" x14ac:dyDescent="0.2">
      <c r="A20468" s="733">
        <v>45514</v>
      </c>
      <c r="B20468" s="40" t="s">
        <v>13256</v>
      </c>
      <c r="C20468" s="62" t="s">
        <v>11612</v>
      </c>
      <c r="D20468" s="107" t="s">
        <v>13800</v>
      </c>
      <c r="E20468" s="57">
        <v>65000</v>
      </c>
      <c r="F20468" s="57"/>
      <c r="G20468" s="125">
        <f t="shared" ref="G20468:G20471" si="398">F20468-E20468</f>
        <v>-65000</v>
      </c>
      <c r="H20468" s="704" t="s">
        <v>13662</v>
      </c>
    </row>
    <row r="20469" spans="1:8" s="681" customFormat="1" ht="15" x14ac:dyDescent="0.2">
      <c r="A20469" s="733">
        <v>45514</v>
      </c>
      <c r="B20469" s="40" t="s">
        <v>13439</v>
      </c>
      <c r="C20469" s="62" t="s">
        <v>13440</v>
      </c>
      <c r="D20469" s="107" t="s">
        <v>10718</v>
      </c>
      <c r="E20469" s="57">
        <v>100000</v>
      </c>
      <c r="F20469" s="57"/>
      <c r="G20469" s="125">
        <f t="shared" si="398"/>
        <v>-100000</v>
      </c>
      <c r="H20469" s="704" t="s">
        <v>13662</v>
      </c>
    </row>
    <row r="20470" spans="1:8" s="681" customFormat="1" ht="15" x14ac:dyDescent="0.2">
      <c r="A20470" s="733">
        <v>45515</v>
      </c>
      <c r="B20470" s="40" t="s">
        <v>13543</v>
      </c>
      <c r="C20470" s="62" t="s">
        <v>3144</v>
      </c>
      <c r="D20470" s="107" t="s">
        <v>13801</v>
      </c>
      <c r="E20470" s="57">
        <v>50000</v>
      </c>
      <c r="F20470" s="57"/>
      <c r="G20470" s="125">
        <f t="shared" si="398"/>
        <v>-50000</v>
      </c>
      <c r="H20470" s="704" t="s">
        <v>13662</v>
      </c>
    </row>
    <row r="20471" spans="1:8" s="681" customFormat="1" ht="15" x14ac:dyDescent="0.2">
      <c r="A20471" s="733">
        <v>45515</v>
      </c>
      <c r="B20471" s="40" t="s">
        <v>13316</v>
      </c>
      <c r="C20471" s="62" t="s">
        <v>3144</v>
      </c>
      <c r="D20471" s="107" t="s">
        <v>13802</v>
      </c>
      <c r="E20471" s="57">
        <v>61675</v>
      </c>
      <c r="F20471" s="57"/>
      <c r="G20471" s="125">
        <f t="shared" si="398"/>
        <v>-61675</v>
      </c>
      <c r="H20471" s="704" t="s">
        <v>13662</v>
      </c>
    </row>
    <row r="20472" spans="1:8" s="681" customFormat="1" ht="15" x14ac:dyDescent="0.2">
      <c r="A20472" s="733">
        <v>45516</v>
      </c>
      <c r="B20472" s="40" t="s">
        <v>103</v>
      </c>
      <c r="C20472" s="62" t="s">
        <v>103</v>
      </c>
      <c r="D20472" s="107" t="s">
        <v>9422</v>
      </c>
      <c r="E20472" s="57">
        <v>5000</v>
      </c>
      <c r="F20472" s="57"/>
      <c r="G20472" s="125">
        <f>F20472-E20472</f>
        <v>-5000</v>
      </c>
      <c r="H20472" s="704" t="s">
        <v>13662</v>
      </c>
    </row>
    <row r="20473" spans="1:8" s="681" customFormat="1" ht="15" x14ac:dyDescent="0.2">
      <c r="A20473" s="733">
        <v>45516</v>
      </c>
      <c r="B20473" s="40" t="s">
        <v>13256</v>
      </c>
      <c r="C20473" s="62" t="s">
        <v>10981</v>
      </c>
      <c r="D20473" s="107" t="s">
        <v>13804</v>
      </c>
      <c r="E20473" s="57">
        <v>9000</v>
      </c>
      <c r="F20473" s="57"/>
      <c r="G20473" s="125">
        <f t="shared" ref="G20473:G20481" si="399">F20473-E20473</f>
        <v>-9000</v>
      </c>
      <c r="H20473" s="704" t="s">
        <v>13662</v>
      </c>
    </row>
    <row r="20474" spans="1:8" s="681" customFormat="1" ht="15" x14ac:dyDescent="0.2">
      <c r="A20474" s="733">
        <v>45516</v>
      </c>
      <c r="B20474" s="40" t="s">
        <v>13439</v>
      </c>
      <c r="C20474" s="62" t="s">
        <v>10981</v>
      </c>
      <c r="D20474" s="107" t="s">
        <v>13805</v>
      </c>
      <c r="E20474" s="57">
        <v>18200</v>
      </c>
      <c r="F20474" s="57"/>
      <c r="G20474" s="125">
        <f t="shared" si="399"/>
        <v>-18200</v>
      </c>
      <c r="H20474" s="704" t="s">
        <v>13662</v>
      </c>
    </row>
    <row r="20475" spans="1:8" s="681" customFormat="1" ht="15" x14ac:dyDescent="0.2">
      <c r="A20475" s="733">
        <v>45516</v>
      </c>
      <c r="B20475" s="40" t="s">
        <v>12796</v>
      </c>
      <c r="C20475" s="62" t="s">
        <v>10981</v>
      </c>
      <c r="D20475" s="107" t="s">
        <v>13806</v>
      </c>
      <c r="E20475" s="57">
        <v>3000</v>
      </c>
      <c r="F20475" s="57"/>
      <c r="G20475" s="125">
        <f t="shared" si="399"/>
        <v>-3000</v>
      </c>
      <c r="H20475" s="704" t="s">
        <v>13662</v>
      </c>
    </row>
    <row r="20476" spans="1:8" s="681" customFormat="1" ht="15" x14ac:dyDescent="0.2">
      <c r="A20476" s="733">
        <v>45516</v>
      </c>
      <c r="B20476" s="40" t="s">
        <v>12796</v>
      </c>
      <c r="C20476" s="62" t="s">
        <v>5740</v>
      </c>
      <c r="D20476" s="107" t="s">
        <v>369</v>
      </c>
      <c r="E20476" s="57">
        <v>2000</v>
      </c>
      <c r="F20476" s="57"/>
      <c r="G20476" s="125">
        <f t="shared" si="399"/>
        <v>-2000</v>
      </c>
      <c r="H20476" s="704" t="s">
        <v>13662</v>
      </c>
    </row>
    <row r="20477" spans="1:8" s="681" customFormat="1" ht="15" x14ac:dyDescent="0.2">
      <c r="A20477" s="733">
        <v>45516</v>
      </c>
      <c r="B20477" s="40" t="s">
        <v>11077</v>
      </c>
      <c r="C20477" s="62" t="s">
        <v>5740</v>
      </c>
      <c r="D20477" s="107" t="s">
        <v>369</v>
      </c>
      <c r="E20477" s="57">
        <v>2000</v>
      </c>
      <c r="F20477" s="57"/>
      <c r="G20477" s="125">
        <f t="shared" si="399"/>
        <v>-2000</v>
      </c>
      <c r="H20477" s="704" t="s">
        <v>13662</v>
      </c>
    </row>
    <row r="20478" spans="1:8" s="681" customFormat="1" ht="15" x14ac:dyDescent="0.2">
      <c r="A20478" s="733">
        <v>45516</v>
      </c>
      <c r="B20478" s="40" t="s">
        <v>13228</v>
      </c>
      <c r="C20478" s="62" t="s">
        <v>5740</v>
      </c>
      <c r="D20478" s="107" t="s">
        <v>369</v>
      </c>
      <c r="E20478" s="57">
        <v>3500</v>
      </c>
      <c r="F20478" s="57"/>
      <c r="G20478" s="125">
        <f t="shared" si="399"/>
        <v>-3500</v>
      </c>
      <c r="H20478" s="704" t="s">
        <v>13662</v>
      </c>
    </row>
    <row r="20479" spans="1:8" s="681" customFormat="1" ht="15" x14ac:dyDescent="0.2">
      <c r="A20479" s="733">
        <v>45516</v>
      </c>
      <c r="B20479" s="1070" t="s">
        <v>11077</v>
      </c>
      <c r="C20479" s="1048" t="s">
        <v>793</v>
      </c>
      <c r="D20479" s="1071" t="s">
        <v>13807</v>
      </c>
      <c r="E20479" s="1072">
        <v>4400</v>
      </c>
      <c r="F20479" s="57"/>
      <c r="G20479" s="125">
        <f t="shared" si="399"/>
        <v>-4400</v>
      </c>
      <c r="H20479" s="704" t="s">
        <v>13662</v>
      </c>
    </row>
    <row r="20480" spans="1:8" s="681" customFormat="1" ht="15" x14ac:dyDescent="0.2">
      <c r="A20480" s="733">
        <v>45516</v>
      </c>
      <c r="B20480" s="40" t="s">
        <v>13113</v>
      </c>
      <c r="C20480" s="62" t="s">
        <v>10981</v>
      </c>
      <c r="D20480" s="107" t="s">
        <v>13808</v>
      </c>
      <c r="E20480" s="57">
        <v>3840</v>
      </c>
      <c r="F20480" s="57"/>
      <c r="G20480" s="125">
        <f t="shared" si="399"/>
        <v>-3840</v>
      </c>
      <c r="H20480" s="704" t="s">
        <v>13662</v>
      </c>
    </row>
    <row r="20481" spans="1:8" s="681" customFormat="1" ht="15" x14ac:dyDescent="0.2">
      <c r="A20481" s="733">
        <v>45516</v>
      </c>
      <c r="B20481" s="40" t="s">
        <v>13228</v>
      </c>
      <c r="C20481" s="62" t="s">
        <v>5740</v>
      </c>
      <c r="D20481" s="107" t="s">
        <v>10334</v>
      </c>
      <c r="E20481" s="57">
        <v>350</v>
      </c>
      <c r="F20481" s="57"/>
      <c r="G20481" s="125">
        <f t="shared" si="399"/>
        <v>-350</v>
      </c>
      <c r="H20481" s="704" t="s">
        <v>13662</v>
      </c>
    </row>
    <row r="20482" spans="1:8" s="681" customFormat="1" ht="15" x14ac:dyDescent="0.2">
      <c r="A20482" s="733">
        <v>45516</v>
      </c>
      <c r="B20482" s="40" t="s">
        <v>13113</v>
      </c>
      <c r="C20482" s="62" t="s">
        <v>8230</v>
      </c>
      <c r="D20482" s="107" t="s">
        <v>13809</v>
      </c>
      <c r="E20482" s="57">
        <v>10000</v>
      </c>
      <c r="F20482" s="57"/>
      <c r="G20482" s="125">
        <f t="shared" ref="G20482:G20485" si="400">F20482-E20482</f>
        <v>-10000</v>
      </c>
      <c r="H20482" s="704" t="s">
        <v>13662</v>
      </c>
    </row>
    <row r="20483" spans="1:8" s="681" customFormat="1" ht="15" x14ac:dyDescent="0.2">
      <c r="A20483" s="733">
        <v>45517</v>
      </c>
      <c r="B20483" s="40" t="s">
        <v>13228</v>
      </c>
      <c r="C20483" s="62" t="s">
        <v>5740</v>
      </c>
      <c r="D20483" s="107" t="s">
        <v>369</v>
      </c>
      <c r="E20483" s="57">
        <v>3000</v>
      </c>
      <c r="F20483" s="57"/>
      <c r="G20483" s="125">
        <f t="shared" si="400"/>
        <v>-3000</v>
      </c>
      <c r="H20483" s="704" t="s">
        <v>13662</v>
      </c>
    </row>
    <row r="20484" spans="1:8" s="681" customFormat="1" ht="15" x14ac:dyDescent="0.2">
      <c r="A20484" s="733">
        <v>45517</v>
      </c>
      <c r="B20484" s="40" t="s">
        <v>13439</v>
      </c>
      <c r="C20484" s="62" t="s">
        <v>13781</v>
      </c>
      <c r="D20484" s="107" t="s">
        <v>13810</v>
      </c>
      <c r="E20484" s="57">
        <v>25000</v>
      </c>
      <c r="F20484" s="57"/>
      <c r="G20484" s="125">
        <f t="shared" si="400"/>
        <v>-25000</v>
      </c>
      <c r="H20484" s="704" t="s">
        <v>13662</v>
      </c>
    </row>
    <row r="20485" spans="1:8" s="681" customFormat="1" ht="15" x14ac:dyDescent="0.2">
      <c r="A20485" s="733">
        <v>45517</v>
      </c>
      <c r="B20485" s="40" t="s">
        <v>13439</v>
      </c>
      <c r="C20485" s="62" t="s">
        <v>13781</v>
      </c>
      <c r="D20485" s="107" t="s">
        <v>13782</v>
      </c>
      <c r="E20485" s="57">
        <v>45000</v>
      </c>
      <c r="F20485" s="57"/>
      <c r="G20485" s="125">
        <f t="shared" si="400"/>
        <v>-45000</v>
      </c>
      <c r="H20485" s="704" t="s">
        <v>13662</v>
      </c>
    </row>
    <row r="20486" spans="1:8" s="681" customFormat="1" ht="15" x14ac:dyDescent="0.2">
      <c r="A20486" s="733">
        <v>45517</v>
      </c>
      <c r="B20486" s="40" t="s">
        <v>103</v>
      </c>
      <c r="C20486" s="62" t="s">
        <v>103</v>
      </c>
      <c r="D20486" s="107" t="s">
        <v>9422</v>
      </c>
      <c r="E20486" s="57">
        <v>5000</v>
      </c>
      <c r="F20486" s="57"/>
      <c r="G20486" s="125">
        <f t="shared" ref="G20486" si="401">F20486-E20486</f>
        <v>-5000</v>
      </c>
      <c r="H20486" s="704" t="s">
        <v>13662</v>
      </c>
    </row>
    <row r="20487" spans="1:8" s="681" customFormat="1" ht="15" x14ac:dyDescent="0.2">
      <c r="A20487" s="733">
        <v>45517</v>
      </c>
      <c r="B20487" s="40" t="s">
        <v>3945</v>
      </c>
      <c r="C20487" s="62" t="s">
        <v>5740</v>
      </c>
      <c r="D20487" s="107" t="s">
        <v>369</v>
      </c>
      <c r="E20487" s="57">
        <v>450</v>
      </c>
      <c r="F20487" s="57"/>
      <c r="G20487" s="125">
        <f t="shared" ref="G20487:G20489" si="402">F20487-E20487</f>
        <v>-450</v>
      </c>
      <c r="H20487" s="704" t="s">
        <v>13662</v>
      </c>
    </row>
    <row r="20488" spans="1:8" s="681" customFormat="1" ht="15" x14ac:dyDescent="0.2">
      <c r="A20488" s="733">
        <v>45517</v>
      </c>
      <c r="B20488" s="40" t="s">
        <v>103</v>
      </c>
      <c r="C20488" s="62" t="s">
        <v>103</v>
      </c>
      <c r="D20488" s="107" t="s">
        <v>13847</v>
      </c>
      <c r="E20488" s="57">
        <v>1000</v>
      </c>
      <c r="F20488" s="57"/>
      <c r="G20488" s="125">
        <f t="shared" si="402"/>
        <v>-1000</v>
      </c>
      <c r="H20488" s="704" t="s">
        <v>13662</v>
      </c>
    </row>
    <row r="20489" spans="1:8" s="681" customFormat="1" ht="15" x14ac:dyDescent="0.2">
      <c r="A20489" s="733">
        <v>45517</v>
      </c>
      <c r="B20489" s="40" t="s">
        <v>103</v>
      </c>
      <c r="C20489" s="62" t="s">
        <v>103</v>
      </c>
      <c r="D20489" s="107" t="s">
        <v>13848</v>
      </c>
      <c r="E20489" s="57">
        <v>500</v>
      </c>
      <c r="F20489" s="57"/>
      <c r="G20489" s="125">
        <f t="shared" si="402"/>
        <v>-500</v>
      </c>
      <c r="H20489" s="704" t="s">
        <v>13662</v>
      </c>
    </row>
    <row r="20490" spans="1:8" s="681" customFormat="1" ht="15" x14ac:dyDescent="0.2">
      <c r="A20490" s="733">
        <v>45517</v>
      </c>
      <c r="B20490" s="40" t="s">
        <v>11077</v>
      </c>
      <c r="C20490" s="62" t="s">
        <v>12446</v>
      </c>
      <c r="D20490" s="107" t="s">
        <v>13849</v>
      </c>
      <c r="E20490" s="57">
        <v>15000</v>
      </c>
      <c r="F20490" s="57"/>
      <c r="G20490" s="125">
        <f t="shared" ref="G20490:G20491" si="403">F20490-E20490</f>
        <v>-15000</v>
      </c>
      <c r="H20490" s="704" t="s">
        <v>13662</v>
      </c>
    </row>
    <row r="20491" spans="1:8" s="681" customFormat="1" ht="15" x14ac:dyDescent="0.2">
      <c r="A20491" s="733">
        <v>45517</v>
      </c>
      <c r="B20491" s="40" t="s">
        <v>12346</v>
      </c>
      <c r="C20491" s="62" t="s">
        <v>10981</v>
      </c>
      <c r="D20491" s="107" t="s">
        <v>13850</v>
      </c>
      <c r="E20491" s="57">
        <v>2000</v>
      </c>
      <c r="F20491" s="57"/>
      <c r="G20491" s="125">
        <f t="shared" si="403"/>
        <v>-2000</v>
      </c>
      <c r="H20491" s="704" t="s">
        <v>13662</v>
      </c>
    </row>
    <row r="20492" spans="1:8" s="681" customFormat="1" ht="15" x14ac:dyDescent="0.2">
      <c r="A20492" s="733">
        <v>45517</v>
      </c>
      <c r="B20492" s="40" t="s">
        <v>3945</v>
      </c>
      <c r="C20492" s="62" t="s">
        <v>3144</v>
      </c>
      <c r="D20492" s="107" t="s">
        <v>13851</v>
      </c>
      <c r="E20492" s="57">
        <v>47000</v>
      </c>
      <c r="F20492" s="57"/>
      <c r="G20492" s="125">
        <f t="shared" ref="G20492:G20495" si="404">F20492-E20492</f>
        <v>-47000</v>
      </c>
      <c r="H20492" s="704" t="s">
        <v>13662</v>
      </c>
    </row>
    <row r="20493" spans="1:8" s="681" customFormat="1" ht="15" x14ac:dyDescent="0.2">
      <c r="A20493" s="733">
        <v>45518</v>
      </c>
      <c r="B20493" s="40" t="s">
        <v>13228</v>
      </c>
      <c r="C20493" s="62" t="s">
        <v>13274</v>
      </c>
      <c r="D20493" s="107" t="s">
        <v>13854</v>
      </c>
      <c r="E20493" s="57">
        <v>200000</v>
      </c>
      <c r="F20493" s="57"/>
      <c r="G20493" s="125">
        <f t="shared" si="404"/>
        <v>-200000</v>
      </c>
      <c r="H20493" s="704" t="s">
        <v>13662</v>
      </c>
    </row>
    <row r="20494" spans="1:8" s="681" customFormat="1" ht="15" x14ac:dyDescent="0.2">
      <c r="A20494" s="733">
        <v>45518</v>
      </c>
      <c r="B20494" s="40" t="s">
        <v>13180</v>
      </c>
      <c r="C20494" s="62" t="s">
        <v>3144</v>
      </c>
      <c r="D20494" s="107" t="s">
        <v>13852</v>
      </c>
      <c r="E20494" s="57">
        <v>32750</v>
      </c>
      <c r="F20494" s="57"/>
      <c r="G20494" s="125">
        <f t="shared" si="404"/>
        <v>-32750</v>
      </c>
      <c r="H20494" s="704" t="s">
        <v>13662</v>
      </c>
    </row>
    <row r="20495" spans="1:8" s="681" customFormat="1" ht="15" x14ac:dyDescent="0.2">
      <c r="A20495" s="733">
        <v>45518</v>
      </c>
      <c r="B20495" s="40" t="s">
        <v>13256</v>
      </c>
      <c r="C20495" s="62" t="s">
        <v>14</v>
      </c>
      <c r="D20495" s="107" t="s">
        <v>13853</v>
      </c>
      <c r="E20495" s="57">
        <v>130000</v>
      </c>
      <c r="F20495" s="57"/>
      <c r="G20495" s="125">
        <f t="shared" si="404"/>
        <v>-130000</v>
      </c>
      <c r="H20495" s="704" t="s">
        <v>13662</v>
      </c>
    </row>
    <row r="20496" spans="1:8" s="681" customFormat="1" ht="15" x14ac:dyDescent="0.2">
      <c r="A20496" s="733">
        <v>45519</v>
      </c>
      <c r="B20496" s="40" t="s">
        <v>103</v>
      </c>
      <c r="C20496" s="62" t="s">
        <v>103</v>
      </c>
      <c r="D20496" s="107" t="s">
        <v>13855</v>
      </c>
      <c r="E20496" s="57">
        <v>1000</v>
      </c>
      <c r="F20496" s="57"/>
      <c r="G20496" s="125">
        <f t="shared" ref="G20496" si="405">F20496-E20496</f>
        <v>-1000</v>
      </c>
      <c r="H20496" s="704" t="s">
        <v>13662</v>
      </c>
    </row>
    <row r="20497" spans="1:8" s="681" customFormat="1" ht="15" x14ac:dyDescent="0.2">
      <c r="A20497" s="733">
        <v>45519</v>
      </c>
      <c r="B20497" s="40" t="s">
        <v>13180</v>
      </c>
      <c r="C20497" s="62" t="s">
        <v>3144</v>
      </c>
      <c r="D20497" s="107" t="s">
        <v>13856</v>
      </c>
      <c r="E20497" s="57">
        <v>187482</v>
      </c>
      <c r="F20497" s="57"/>
      <c r="G20497" s="125">
        <f t="shared" ref="G20497:G20508" si="406">F20497-E20497</f>
        <v>-187482</v>
      </c>
      <c r="H20497" s="704" t="s">
        <v>13662</v>
      </c>
    </row>
    <row r="20498" spans="1:8" s="681" customFormat="1" ht="15" x14ac:dyDescent="0.2">
      <c r="A20498" s="733">
        <v>45519</v>
      </c>
      <c r="B20498" s="40" t="s">
        <v>13180</v>
      </c>
      <c r="C20498" s="62" t="s">
        <v>3144</v>
      </c>
      <c r="D20498" s="107" t="s">
        <v>13857</v>
      </c>
      <c r="E20498" s="57">
        <v>21750</v>
      </c>
      <c r="F20498" s="57"/>
      <c r="G20498" s="125">
        <f t="shared" si="406"/>
        <v>-21750</v>
      </c>
      <c r="H20498" s="704" t="s">
        <v>13662</v>
      </c>
    </row>
    <row r="20499" spans="1:8" s="681" customFormat="1" ht="15" x14ac:dyDescent="0.2">
      <c r="A20499" s="733">
        <v>45519</v>
      </c>
      <c r="B20499" s="40" t="s">
        <v>13543</v>
      </c>
      <c r="C20499" s="62" t="s">
        <v>3144</v>
      </c>
      <c r="D20499" s="107" t="s">
        <v>13858</v>
      </c>
      <c r="E20499" s="57">
        <v>43500</v>
      </c>
      <c r="F20499" s="57"/>
      <c r="G20499" s="125">
        <f t="shared" si="406"/>
        <v>-43500</v>
      </c>
      <c r="H20499" s="704" t="s">
        <v>13662</v>
      </c>
    </row>
    <row r="20500" spans="1:8" s="681" customFormat="1" ht="15" x14ac:dyDescent="0.2">
      <c r="A20500" s="733">
        <v>45519</v>
      </c>
      <c r="B20500" s="40" t="s">
        <v>13256</v>
      </c>
      <c r="C20500" s="62" t="s">
        <v>3144</v>
      </c>
      <c r="D20500" s="107" t="s">
        <v>13859</v>
      </c>
      <c r="E20500" s="57">
        <v>31500</v>
      </c>
      <c r="F20500" s="57"/>
      <c r="G20500" s="125">
        <f t="shared" si="406"/>
        <v>-31500</v>
      </c>
      <c r="H20500" s="704" t="s">
        <v>13662</v>
      </c>
    </row>
    <row r="20501" spans="1:8" s="681" customFormat="1" ht="15" x14ac:dyDescent="0.2">
      <c r="A20501" s="733">
        <v>45519</v>
      </c>
      <c r="B20501" s="40" t="s">
        <v>13661</v>
      </c>
      <c r="C20501" s="62" t="s">
        <v>10981</v>
      </c>
      <c r="D20501" s="107" t="s">
        <v>4308</v>
      </c>
      <c r="E20501" s="57">
        <v>5650</v>
      </c>
      <c r="F20501" s="57"/>
      <c r="G20501" s="125">
        <f t="shared" si="406"/>
        <v>-5650</v>
      </c>
      <c r="H20501" s="704" t="s">
        <v>13662</v>
      </c>
    </row>
    <row r="20502" spans="1:8" s="681" customFormat="1" ht="15" x14ac:dyDescent="0.2">
      <c r="A20502" s="733">
        <v>45519</v>
      </c>
      <c r="B20502" s="40" t="s">
        <v>13295</v>
      </c>
      <c r="C20502" s="62" t="s">
        <v>10981</v>
      </c>
      <c r="D20502" s="107" t="s">
        <v>13922</v>
      </c>
      <c r="E20502" s="57">
        <v>159040</v>
      </c>
      <c r="F20502" s="57"/>
      <c r="G20502" s="125">
        <f t="shared" si="406"/>
        <v>-159040</v>
      </c>
      <c r="H20502" s="704" t="s">
        <v>13662</v>
      </c>
    </row>
    <row r="20503" spans="1:8" s="681" customFormat="1" ht="15" x14ac:dyDescent="0.2">
      <c r="A20503" s="733">
        <v>45520</v>
      </c>
      <c r="B20503" s="40" t="s">
        <v>103</v>
      </c>
      <c r="C20503" s="62" t="s">
        <v>103</v>
      </c>
      <c r="D20503" s="107" t="s">
        <v>9422</v>
      </c>
      <c r="E20503" s="57">
        <v>4000</v>
      </c>
      <c r="F20503" s="57"/>
      <c r="G20503" s="125">
        <f t="shared" ref="G20503:G20507" si="407">F20503-E20503</f>
        <v>-4000</v>
      </c>
      <c r="H20503" s="704" t="s">
        <v>13662</v>
      </c>
    </row>
    <row r="20504" spans="1:8" s="681" customFormat="1" ht="15" x14ac:dyDescent="0.2">
      <c r="A20504" s="733">
        <v>45520</v>
      </c>
      <c r="B20504" s="40" t="s">
        <v>13228</v>
      </c>
      <c r="C20504" s="62" t="s">
        <v>5740</v>
      </c>
      <c r="D20504" s="107" t="s">
        <v>1156</v>
      </c>
      <c r="E20504" s="57">
        <v>3000</v>
      </c>
      <c r="F20504" s="57"/>
      <c r="G20504" s="125">
        <f t="shared" si="407"/>
        <v>-3000</v>
      </c>
      <c r="H20504" s="704" t="s">
        <v>13662</v>
      </c>
    </row>
    <row r="20505" spans="1:8" s="681" customFormat="1" ht="15" x14ac:dyDescent="0.2">
      <c r="A20505" s="733">
        <v>45520</v>
      </c>
      <c r="B20505" s="40" t="s">
        <v>103</v>
      </c>
      <c r="C20505" s="62" t="s">
        <v>103</v>
      </c>
      <c r="D20505" s="107" t="s">
        <v>13883</v>
      </c>
      <c r="E20505" s="57">
        <v>5000</v>
      </c>
      <c r="F20505" s="57"/>
      <c r="G20505" s="125">
        <f t="shared" si="407"/>
        <v>-5000</v>
      </c>
      <c r="H20505" s="704" t="s">
        <v>13662</v>
      </c>
    </row>
    <row r="20506" spans="1:8" s="681" customFormat="1" ht="15" x14ac:dyDescent="0.2">
      <c r="A20506" s="733">
        <v>45520</v>
      </c>
      <c r="B20506" s="40" t="s">
        <v>13256</v>
      </c>
      <c r="C20506" s="62" t="s">
        <v>10981</v>
      </c>
      <c r="D20506" s="107" t="s">
        <v>13884</v>
      </c>
      <c r="E20506" s="57">
        <v>2300</v>
      </c>
      <c r="F20506" s="57"/>
      <c r="G20506" s="125">
        <f t="shared" si="407"/>
        <v>-2300</v>
      </c>
      <c r="H20506" s="704" t="s">
        <v>13662</v>
      </c>
    </row>
    <row r="20507" spans="1:8" s="681" customFormat="1" ht="15" x14ac:dyDescent="0.2">
      <c r="A20507" s="733">
        <v>45520</v>
      </c>
      <c r="B20507" s="40" t="s">
        <v>13113</v>
      </c>
      <c r="C20507" s="62" t="s">
        <v>5740</v>
      </c>
      <c r="D20507" s="107" t="s">
        <v>369</v>
      </c>
      <c r="E20507" s="57">
        <v>2400</v>
      </c>
      <c r="F20507" s="57"/>
      <c r="G20507" s="125">
        <f t="shared" si="407"/>
        <v>-2400</v>
      </c>
      <c r="H20507" s="704" t="s">
        <v>13662</v>
      </c>
    </row>
    <row r="20508" spans="1:8" s="681" customFormat="1" ht="15" x14ac:dyDescent="0.2">
      <c r="A20508" s="733">
        <v>45520</v>
      </c>
      <c r="B20508" s="40" t="s">
        <v>13180</v>
      </c>
      <c r="C20508" s="62" t="s">
        <v>3144</v>
      </c>
      <c r="D20508" s="107" t="s">
        <v>13861</v>
      </c>
      <c r="E20508" s="57">
        <v>100000</v>
      </c>
      <c r="F20508" s="57"/>
      <c r="G20508" s="125">
        <f t="shared" si="406"/>
        <v>-100000</v>
      </c>
      <c r="H20508" s="704" t="s">
        <v>13662</v>
      </c>
    </row>
    <row r="20509" spans="1:8" s="681" customFormat="1" ht="15" x14ac:dyDescent="0.2">
      <c r="A20509" s="733">
        <v>45520</v>
      </c>
      <c r="B20509" s="40" t="s">
        <v>12684</v>
      </c>
      <c r="C20509" s="62" t="s">
        <v>3144</v>
      </c>
      <c r="D20509" s="107" t="s">
        <v>13885</v>
      </c>
      <c r="E20509" s="57">
        <v>56026</v>
      </c>
      <c r="F20509" s="57"/>
      <c r="G20509" s="125">
        <f t="shared" ref="G20509:G20511" si="408">F20509-E20509</f>
        <v>-56026</v>
      </c>
      <c r="H20509" s="704" t="s">
        <v>13662</v>
      </c>
    </row>
    <row r="20510" spans="1:8" s="681" customFormat="1" ht="15" x14ac:dyDescent="0.2">
      <c r="A20510" s="733">
        <v>45520</v>
      </c>
      <c r="B20510" s="40" t="s">
        <v>13256</v>
      </c>
      <c r="C20510" s="62" t="s">
        <v>3144</v>
      </c>
      <c r="D20510" s="107" t="s">
        <v>13886</v>
      </c>
      <c r="E20510" s="57">
        <v>63720</v>
      </c>
      <c r="F20510" s="57"/>
      <c r="G20510" s="125">
        <f t="shared" si="408"/>
        <v>-63720</v>
      </c>
      <c r="H20510" s="704" t="s">
        <v>13662</v>
      </c>
    </row>
    <row r="20511" spans="1:8" s="681" customFormat="1" ht="15" x14ac:dyDescent="0.2">
      <c r="A20511" s="733">
        <v>45520</v>
      </c>
      <c r="B20511" s="40" t="s">
        <v>13543</v>
      </c>
      <c r="C20511" s="62" t="s">
        <v>3144</v>
      </c>
      <c r="D20511" s="107" t="s">
        <v>13887</v>
      </c>
      <c r="E20511" s="57">
        <v>50000</v>
      </c>
      <c r="F20511" s="57"/>
      <c r="G20511" s="125">
        <f t="shared" si="408"/>
        <v>-50000</v>
      </c>
      <c r="H20511" s="704" t="s">
        <v>13662</v>
      </c>
    </row>
    <row r="20512" spans="1:8" s="681" customFormat="1" ht="15" x14ac:dyDescent="0.2">
      <c r="A20512" s="733">
        <v>45520</v>
      </c>
      <c r="B20512" s="40" t="s">
        <v>103</v>
      </c>
      <c r="C20512" s="62" t="s">
        <v>103</v>
      </c>
      <c r="D20512" s="107" t="s">
        <v>13907</v>
      </c>
      <c r="E20512" s="57">
        <v>2000</v>
      </c>
      <c r="F20512" s="57"/>
      <c r="G20512" s="125">
        <f t="shared" ref="G20512" si="409">F20512-E20512</f>
        <v>-2000</v>
      </c>
      <c r="H20512" s="704" t="s">
        <v>13662</v>
      </c>
    </row>
    <row r="20513" spans="1:8" s="681" customFormat="1" ht="15" x14ac:dyDescent="0.2">
      <c r="A20513" s="733">
        <v>45521</v>
      </c>
      <c r="B20513" s="40" t="s">
        <v>13113</v>
      </c>
      <c r="C20513" s="62" t="s">
        <v>10981</v>
      </c>
      <c r="D20513" s="107" t="s">
        <v>13882</v>
      </c>
      <c r="E20513" s="57">
        <v>8000</v>
      </c>
      <c r="F20513" s="57"/>
      <c r="G20513" s="125">
        <f t="shared" ref="G20513:G20526" si="410">F20513-E20513</f>
        <v>-8000</v>
      </c>
      <c r="H20513" s="704" t="s">
        <v>13662</v>
      </c>
    </row>
    <row r="20514" spans="1:8" s="681" customFormat="1" ht="15" x14ac:dyDescent="0.2">
      <c r="A20514" s="733">
        <v>45521</v>
      </c>
      <c r="B20514" s="40" t="s">
        <v>8873</v>
      </c>
      <c r="C20514" s="62" t="s">
        <v>5740</v>
      </c>
      <c r="D20514" s="107" t="s">
        <v>369</v>
      </c>
      <c r="E20514" s="57">
        <v>2000</v>
      </c>
      <c r="F20514" s="57"/>
      <c r="G20514" s="125">
        <f t="shared" si="410"/>
        <v>-2000</v>
      </c>
      <c r="H20514" s="704" t="s">
        <v>13662</v>
      </c>
    </row>
    <row r="20515" spans="1:8" s="681" customFormat="1" ht="15" x14ac:dyDescent="0.2">
      <c r="A20515" s="733">
        <v>45521</v>
      </c>
      <c r="B20515" s="40" t="s">
        <v>103</v>
      </c>
      <c r="C20515" s="62" t="s">
        <v>103</v>
      </c>
      <c r="D20515" s="107" t="s">
        <v>9422</v>
      </c>
      <c r="E20515" s="57">
        <v>2000</v>
      </c>
      <c r="F20515" s="57"/>
      <c r="G20515" s="125">
        <f t="shared" si="410"/>
        <v>-2000</v>
      </c>
      <c r="H20515" s="704" t="s">
        <v>13662</v>
      </c>
    </row>
    <row r="20516" spans="1:8" s="681" customFormat="1" ht="15" x14ac:dyDescent="0.2">
      <c r="A20516" s="733">
        <v>45521</v>
      </c>
      <c r="B20516" s="40" t="s">
        <v>13113</v>
      </c>
      <c r="C20516" s="550" t="s">
        <v>3144</v>
      </c>
      <c r="D20516" s="891" t="s">
        <v>13911</v>
      </c>
      <c r="E20516" s="582">
        <f>51000/3</f>
        <v>17000</v>
      </c>
      <c r="F20516" s="57"/>
      <c r="G20516" s="125">
        <f t="shared" si="410"/>
        <v>-17000</v>
      </c>
      <c r="H20516" s="704" t="s">
        <v>13662</v>
      </c>
    </row>
    <row r="20517" spans="1:8" s="681" customFormat="1" ht="15" x14ac:dyDescent="0.2">
      <c r="A20517" s="733">
        <v>45521</v>
      </c>
      <c r="B20517" s="40" t="s">
        <v>13228</v>
      </c>
      <c r="C20517" s="550" t="s">
        <v>3144</v>
      </c>
      <c r="D20517" s="891" t="s">
        <v>13911</v>
      </c>
      <c r="E20517" s="582">
        <f>51000/3</f>
        <v>17000</v>
      </c>
      <c r="F20517" s="57"/>
      <c r="G20517" s="125">
        <f t="shared" ref="G20517:G20518" si="411">F20517-E20517</f>
        <v>-17000</v>
      </c>
      <c r="H20517" s="704" t="s">
        <v>13662</v>
      </c>
    </row>
    <row r="20518" spans="1:8" s="681" customFormat="1" ht="15" x14ac:dyDescent="0.2">
      <c r="A20518" s="733">
        <v>45521</v>
      </c>
      <c r="B20518" s="40" t="s">
        <v>12400</v>
      </c>
      <c r="C20518" s="550" t="s">
        <v>3144</v>
      </c>
      <c r="D20518" s="891" t="s">
        <v>13911</v>
      </c>
      <c r="E20518" s="582">
        <f>51000/3</f>
        <v>17000</v>
      </c>
      <c r="F20518" s="57"/>
      <c r="G20518" s="125">
        <f t="shared" si="411"/>
        <v>-17000</v>
      </c>
      <c r="H20518" s="704" t="s">
        <v>13662</v>
      </c>
    </row>
    <row r="20519" spans="1:8" s="681" customFormat="1" ht="24" x14ac:dyDescent="0.2">
      <c r="A20519" s="733">
        <v>45521</v>
      </c>
      <c r="B20519" s="62" t="s">
        <v>13113</v>
      </c>
      <c r="C20519" s="645" t="s">
        <v>3144</v>
      </c>
      <c r="D20519" s="900" t="s">
        <v>13912</v>
      </c>
      <c r="E20519" s="646">
        <v>47850</v>
      </c>
      <c r="F20519" s="57"/>
      <c r="G20519" s="125">
        <f t="shared" si="410"/>
        <v>-47850</v>
      </c>
      <c r="H20519" s="704" t="s">
        <v>13662</v>
      </c>
    </row>
    <row r="20520" spans="1:8" s="681" customFormat="1" ht="24" x14ac:dyDescent="0.2">
      <c r="A20520" s="733">
        <v>45521</v>
      </c>
      <c r="B20520" s="62" t="s">
        <v>13228</v>
      </c>
      <c r="C20520" s="645" t="s">
        <v>3144</v>
      </c>
      <c r="D20520" s="900" t="s">
        <v>13912</v>
      </c>
      <c r="E20520" s="646">
        <v>47850</v>
      </c>
      <c r="F20520" s="57"/>
      <c r="G20520" s="125">
        <f t="shared" si="410"/>
        <v>-47850</v>
      </c>
      <c r="H20520" s="704" t="s">
        <v>13662</v>
      </c>
    </row>
    <row r="20521" spans="1:8" s="681" customFormat="1" ht="24" x14ac:dyDescent="0.2">
      <c r="A20521" s="733">
        <v>45521</v>
      </c>
      <c r="B20521" s="62" t="s">
        <v>13661</v>
      </c>
      <c r="C20521" s="645" t="s">
        <v>3144</v>
      </c>
      <c r="D20521" s="900" t="s">
        <v>13912</v>
      </c>
      <c r="E20521" s="646">
        <v>47850</v>
      </c>
      <c r="F20521" s="57"/>
      <c r="G20521" s="125">
        <f t="shared" si="410"/>
        <v>-47850</v>
      </c>
      <c r="H20521" s="704" t="s">
        <v>13662</v>
      </c>
    </row>
    <row r="20522" spans="1:8" s="681" customFormat="1" ht="24" x14ac:dyDescent="0.2">
      <c r="A20522" s="733">
        <v>45521</v>
      </c>
      <c r="B20522" s="62" t="s">
        <v>11077</v>
      </c>
      <c r="C20522" s="565" t="s">
        <v>3144</v>
      </c>
      <c r="D20522" s="873" t="s">
        <v>13913</v>
      </c>
      <c r="E20522" s="566">
        <v>76000</v>
      </c>
      <c r="F20522" s="57"/>
      <c r="G20522" s="125">
        <f t="shared" si="410"/>
        <v>-76000</v>
      </c>
      <c r="H20522" s="704" t="s">
        <v>13662</v>
      </c>
    </row>
    <row r="20523" spans="1:8" s="681" customFormat="1" ht="24" x14ac:dyDescent="0.2">
      <c r="A20523" s="733">
        <v>45521</v>
      </c>
      <c r="B20523" s="62" t="s">
        <v>13228</v>
      </c>
      <c r="C20523" s="565" t="s">
        <v>3144</v>
      </c>
      <c r="D20523" s="873" t="s">
        <v>13913</v>
      </c>
      <c r="E20523" s="566">
        <v>78715</v>
      </c>
      <c r="F20523" s="57"/>
      <c r="G20523" s="125">
        <f t="shared" si="410"/>
        <v>-78715</v>
      </c>
      <c r="H20523" s="704" t="s">
        <v>13662</v>
      </c>
    </row>
    <row r="20524" spans="1:8" s="681" customFormat="1" ht="24" x14ac:dyDescent="0.2">
      <c r="A20524" s="733">
        <v>45521</v>
      </c>
      <c r="B20524" s="62" t="s">
        <v>13661</v>
      </c>
      <c r="C20524" s="565" t="s">
        <v>3144</v>
      </c>
      <c r="D20524" s="873" t="s">
        <v>13913</v>
      </c>
      <c r="E20524" s="566">
        <v>10000</v>
      </c>
      <c r="F20524" s="57"/>
      <c r="G20524" s="125">
        <f t="shared" si="410"/>
        <v>-10000</v>
      </c>
      <c r="H20524" s="704" t="s">
        <v>13662</v>
      </c>
    </row>
    <row r="20525" spans="1:8" s="681" customFormat="1" ht="24" x14ac:dyDescent="0.2">
      <c r="A20525" s="733">
        <v>45521</v>
      </c>
      <c r="B20525" s="62" t="s">
        <v>10293</v>
      </c>
      <c r="C20525" s="62" t="s">
        <v>13908</v>
      </c>
      <c r="D20525" s="128" t="s">
        <v>13909</v>
      </c>
      <c r="E20525" s="125">
        <v>121520</v>
      </c>
      <c r="F20525" s="57"/>
      <c r="G20525" s="125">
        <f t="shared" si="410"/>
        <v>-121520</v>
      </c>
      <c r="H20525" s="704" t="s">
        <v>13662</v>
      </c>
    </row>
    <row r="20526" spans="1:8" s="681" customFormat="1" ht="24" x14ac:dyDescent="0.25">
      <c r="A20526" s="733">
        <v>45521</v>
      </c>
      <c r="B20526" s="62" t="s">
        <v>13439</v>
      </c>
      <c r="C20526" s="62" t="s">
        <v>3144</v>
      </c>
      <c r="D20526" s="182" t="s">
        <v>13910</v>
      </c>
      <c r="E20526" s="125">
        <v>18000</v>
      </c>
      <c r="F20526" s="125"/>
      <c r="G20526" s="125">
        <f t="shared" si="410"/>
        <v>-18000</v>
      </c>
      <c r="H20526" s="704" t="s">
        <v>13662</v>
      </c>
    </row>
    <row r="20527" spans="1:8" s="681" customFormat="1" ht="15" x14ac:dyDescent="0.25">
      <c r="A20527" s="733">
        <v>45521</v>
      </c>
      <c r="B20527" s="62" t="s">
        <v>12684</v>
      </c>
      <c r="C20527" s="62" t="s">
        <v>10981</v>
      </c>
      <c r="D20527" s="182" t="s">
        <v>13920</v>
      </c>
      <c r="E20527" s="125">
        <v>11200</v>
      </c>
      <c r="F20527" s="125"/>
      <c r="G20527" s="125">
        <f t="shared" ref="G20527:G20528" si="412">F20527-E20527</f>
        <v>-11200</v>
      </c>
      <c r="H20527" s="704" t="s">
        <v>13662</v>
      </c>
    </row>
    <row r="20528" spans="1:8" s="681" customFormat="1" ht="15" x14ac:dyDescent="0.25">
      <c r="A20528" s="733">
        <v>45521</v>
      </c>
      <c r="B20528" s="62" t="s">
        <v>13228</v>
      </c>
      <c r="C20528" s="62" t="s">
        <v>10981</v>
      </c>
      <c r="D20528" s="182" t="s">
        <v>13920</v>
      </c>
      <c r="E20528" s="125">
        <v>51500</v>
      </c>
      <c r="F20528" s="125"/>
      <c r="G20528" s="125">
        <f t="shared" si="412"/>
        <v>-51500</v>
      </c>
      <c r="H20528" s="704" t="s">
        <v>13662</v>
      </c>
    </row>
    <row r="20529" spans="1:8" s="681" customFormat="1" ht="15" x14ac:dyDescent="0.25">
      <c r="A20529" s="733">
        <v>45522</v>
      </c>
      <c r="B20529" s="62" t="s">
        <v>103</v>
      </c>
      <c r="C20529" s="62" t="s">
        <v>103</v>
      </c>
      <c r="D20529" s="182" t="s">
        <v>9422</v>
      </c>
      <c r="E20529" s="125">
        <v>4000</v>
      </c>
      <c r="F20529" s="125"/>
      <c r="G20529" s="125">
        <f t="shared" ref="G20529:G20530" si="413">F20529-E20529</f>
        <v>-4000</v>
      </c>
      <c r="H20529" s="704" t="s">
        <v>13662</v>
      </c>
    </row>
    <row r="20530" spans="1:8" s="681" customFormat="1" ht="15" x14ac:dyDescent="0.25">
      <c r="A20530" s="733">
        <v>45522</v>
      </c>
      <c r="B20530" s="62" t="s">
        <v>13256</v>
      </c>
      <c r="C20530" s="62" t="s">
        <v>5740</v>
      </c>
      <c r="D20530" s="182" t="s">
        <v>13921</v>
      </c>
      <c r="E20530" s="125">
        <v>2000</v>
      </c>
      <c r="F20530" s="125"/>
      <c r="G20530" s="125">
        <f t="shared" si="413"/>
        <v>-2000</v>
      </c>
      <c r="H20530" s="704" t="s">
        <v>13662</v>
      </c>
    </row>
    <row r="20531" spans="1:8" s="681" customFormat="1" ht="15" x14ac:dyDescent="0.25">
      <c r="A20531" s="733">
        <v>45523</v>
      </c>
      <c r="B20531" s="62" t="s">
        <v>11077</v>
      </c>
      <c r="C20531" s="62" t="s">
        <v>10981</v>
      </c>
      <c r="D20531" s="182" t="s">
        <v>13923</v>
      </c>
      <c r="E20531" s="125">
        <v>41000</v>
      </c>
      <c r="F20531" s="125"/>
      <c r="G20531" s="125">
        <f t="shared" ref="G20531:G20540" si="414">F20531-E20531</f>
        <v>-41000</v>
      </c>
      <c r="H20531" s="704" t="s">
        <v>13662</v>
      </c>
    </row>
    <row r="20532" spans="1:8" s="681" customFormat="1" ht="15" x14ac:dyDescent="0.25">
      <c r="A20532" s="733">
        <v>45523</v>
      </c>
      <c r="B20532" s="62" t="s">
        <v>13228</v>
      </c>
      <c r="C20532" s="62" t="s">
        <v>10981</v>
      </c>
      <c r="D20532" s="182" t="s">
        <v>2750</v>
      </c>
      <c r="E20532" s="125">
        <v>2800</v>
      </c>
      <c r="F20532" s="125"/>
      <c r="G20532" s="125">
        <f t="shared" si="414"/>
        <v>-2800</v>
      </c>
      <c r="H20532" s="704" t="s">
        <v>13662</v>
      </c>
    </row>
    <row r="20533" spans="1:8" s="681" customFormat="1" ht="15" x14ac:dyDescent="0.25">
      <c r="A20533" s="733">
        <v>45523</v>
      </c>
      <c r="B20533" s="62" t="s">
        <v>11077</v>
      </c>
      <c r="C20533" s="62" t="s">
        <v>5740</v>
      </c>
      <c r="D20533" s="182" t="s">
        <v>369</v>
      </c>
      <c r="E20533" s="125">
        <v>1000</v>
      </c>
      <c r="F20533" s="125"/>
      <c r="G20533" s="125">
        <f t="shared" si="414"/>
        <v>-1000</v>
      </c>
      <c r="H20533" s="704" t="s">
        <v>13662</v>
      </c>
    </row>
    <row r="20534" spans="1:8" s="681" customFormat="1" ht="15" x14ac:dyDescent="0.25">
      <c r="A20534" s="733">
        <v>45523</v>
      </c>
      <c r="B20534" s="62" t="s">
        <v>103</v>
      </c>
      <c r="C20534" s="62" t="s">
        <v>103</v>
      </c>
      <c r="D20534" s="182" t="s">
        <v>13924</v>
      </c>
      <c r="E20534" s="125">
        <v>1500</v>
      </c>
      <c r="F20534" s="125"/>
      <c r="G20534" s="125">
        <f t="shared" si="414"/>
        <v>-1500</v>
      </c>
      <c r="H20534" s="704" t="s">
        <v>13662</v>
      </c>
    </row>
    <row r="20535" spans="1:8" s="681" customFormat="1" ht="15" x14ac:dyDescent="0.25">
      <c r="A20535" s="733">
        <v>45523</v>
      </c>
      <c r="B20535" s="62" t="s">
        <v>11077</v>
      </c>
      <c r="C20535" s="62" t="s">
        <v>5740</v>
      </c>
      <c r="D20535" s="182" t="s">
        <v>369</v>
      </c>
      <c r="E20535" s="125">
        <v>2100</v>
      </c>
      <c r="F20535" s="125"/>
      <c r="G20535" s="125">
        <f t="shared" si="414"/>
        <v>-2100</v>
      </c>
      <c r="H20535" s="704" t="s">
        <v>13662</v>
      </c>
    </row>
    <row r="20536" spans="1:8" s="681" customFormat="1" ht="15" x14ac:dyDescent="0.25">
      <c r="A20536" s="733">
        <v>45523</v>
      </c>
      <c r="B20536" s="62" t="s">
        <v>13256</v>
      </c>
      <c r="C20536" s="62" t="s">
        <v>5740</v>
      </c>
      <c r="D20536" s="182" t="s">
        <v>369</v>
      </c>
      <c r="E20536" s="125">
        <v>2100</v>
      </c>
      <c r="F20536" s="125"/>
      <c r="G20536" s="125">
        <f t="shared" si="414"/>
        <v>-2100</v>
      </c>
      <c r="H20536" s="704" t="s">
        <v>13662</v>
      </c>
    </row>
    <row r="20537" spans="1:8" s="681" customFormat="1" ht="15" x14ac:dyDescent="0.25">
      <c r="A20537" s="733">
        <v>45523</v>
      </c>
      <c r="B20537" s="62" t="s">
        <v>103</v>
      </c>
      <c r="C20537" s="62" t="s">
        <v>103</v>
      </c>
      <c r="D20537" s="182" t="s">
        <v>13925</v>
      </c>
      <c r="E20537" s="125">
        <v>1500</v>
      </c>
      <c r="F20537" s="125"/>
      <c r="G20537" s="125">
        <f t="shared" si="414"/>
        <v>-1500</v>
      </c>
      <c r="H20537" s="704" t="s">
        <v>13662</v>
      </c>
    </row>
    <row r="20538" spans="1:8" s="681" customFormat="1" ht="15" x14ac:dyDescent="0.25">
      <c r="A20538" s="733">
        <v>45523</v>
      </c>
      <c r="B20538" s="62" t="s">
        <v>103</v>
      </c>
      <c r="C20538" s="62" t="s">
        <v>103</v>
      </c>
      <c r="D20538" s="182" t="s">
        <v>13926</v>
      </c>
      <c r="E20538" s="125">
        <v>1050</v>
      </c>
      <c r="F20538" s="125"/>
      <c r="G20538" s="125">
        <f t="shared" si="414"/>
        <v>-1050</v>
      </c>
      <c r="H20538" s="704" t="s">
        <v>13662</v>
      </c>
    </row>
    <row r="20539" spans="1:8" s="681" customFormat="1" ht="15" x14ac:dyDescent="0.25">
      <c r="A20539" s="733">
        <v>45523</v>
      </c>
      <c r="B20539" s="62" t="s">
        <v>12796</v>
      </c>
      <c r="C20539" s="62" t="s">
        <v>5740</v>
      </c>
      <c r="D20539" s="182" t="s">
        <v>369</v>
      </c>
      <c r="E20539" s="125">
        <v>1000</v>
      </c>
      <c r="F20539" s="125"/>
      <c r="G20539" s="125">
        <f t="shared" si="414"/>
        <v>-1000</v>
      </c>
      <c r="H20539" s="704" t="s">
        <v>13662</v>
      </c>
    </row>
    <row r="20540" spans="1:8" s="681" customFormat="1" ht="15" x14ac:dyDescent="0.25">
      <c r="A20540" s="733">
        <v>45523</v>
      </c>
      <c r="B20540" s="62" t="s">
        <v>103</v>
      </c>
      <c r="C20540" s="62" t="s">
        <v>103</v>
      </c>
      <c r="D20540" s="182" t="s">
        <v>13907</v>
      </c>
      <c r="E20540" s="125">
        <v>2000</v>
      </c>
      <c r="F20540" s="125"/>
      <c r="G20540" s="125">
        <f t="shared" si="414"/>
        <v>-2000</v>
      </c>
      <c r="H20540" s="704" t="s">
        <v>13662</v>
      </c>
    </row>
    <row r="20541" spans="1:8" s="681" customFormat="1" ht="24" x14ac:dyDescent="0.25">
      <c r="A20541" s="733">
        <v>45523</v>
      </c>
      <c r="B20541" s="62" t="s">
        <v>13113</v>
      </c>
      <c r="C20541" s="62" t="s">
        <v>13930</v>
      </c>
      <c r="D20541" s="182" t="s">
        <v>13927</v>
      </c>
      <c r="E20541" s="125">
        <v>65250</v>
      </c>
      <c r="F20541" s="125"/>
      <c r="G20541" s="125">
        <f t="shared" ref="G20541:G20544" si="415">F20541-E20541</f>
        <v>-65250</v>
      </c>
      <c r="H20541" s="704" t="s">
        <v>13662</v>
      </c>
    </row>
    <row r="20542" spans="1:8" s="681" customFormat="1" ht="15" x14ac:dyDescent="0.25">
      <c r="A20542" s="733">
        <v>45523</v>
      </c>
      <c r="B20542" s="62" t="s">
        <v>12796</v>
      </c>
      <c r="C20542" s="62" t="s">
        <v>13564</v>
      </c>
      <c r="D20542" s="182" t="s">
        <v>13928</v>
      </c>
      <c r="E20542" s="125">
        <v>50000</v>
      </c>
      <c r="F20542" s="125"/>
      <c r="G20542" s="125">
        <f t="shared" si="415"/>
        <v>-50000</v>
      </c>
      <c r="H20542" s="704" t="s">
        <v>13662</v>
      </c>
    </row>
    <row r="20543" spans="1:8" s="681" customFormat="1" ht="15" x14ac:dyDescent="0.25">
      <c r="A20543" s="733">
        <v>45523</v>
      </c>
      <c r="B20543" s="62" t="s">
        <v>13180</v>
      </c>
      <c r="C20543" s="62" t="s">
        <v>4724</v>
      </c>
      <c r="D20543" s="182" t="s">
        <v>13929</v>
      </c>
      <c r="E20543" s="125">
        <v>300000</v>
      </c>
      <c r="F20543" s="125"/>
      <c r="G20543" s="125">
        <f t="shared" si="415"/>
        <v>-300000</v>
      </c>
      <c r="H20543" s="704" t="s">
        <v>13662</v>
      </c>
    </row>
    <row r="20544" spans="1:8" s="681" customFormat="1" ht="15" x14ac:dyDescent="0.25">
      <c r="A20544" s="733">
        <v>45523</v>
      </c>
      <c r="B20544" s="62" t="s">
        <v>13228</v>
      </c>
      <c r="C20544" s="62" t="s">
        <v>14</v>
      </c>
      <c r="D20544" s="182" t="s">
        <v>13941</v>
      </c>
      <c r="E20544" s="125">
        <v>15000</v>
      </c>
      <c r="F20544" s="125"/>
      <c r="G20544" s="125">
        <f t="shared" si="415"/>
        <v>-15000</v>
      </c>
      <c r="H20544" s="704" t="s">
        <v>13662</v>
      </c>
    </row>
    <row r="20545" spans="1:8" s="681" customFormat="1" ht="15" x14ac:dyDescent="0.25">
      <c r="A20545" s="733">
        <v>45524</v>
      </c>
      <c r="B20545" s="62" t="s">
        <v>12684</v>
      </c>
      <c r="C20545" s="62" t="s">
        <v>5740</v>
      </c>
      <c r="D20545" s="182" t="s">
        <v>369</v>
      </c>
      <c r="E20545" s="125">
        <v>2500</v>
      </c>
      <c r="F20545" s="125"/>
      <c r="G20545" s="125">
        <f t="shared" ref="G20545:G20554" si="416">F20545-E20545</f>
        <v>-2500</v>
      </c>
      <c r="H20545" s="704" t="s">
        <v>13662</v>
      </c>
    </row>
    <row r="20546" spans="1:8" s="681" customFormat="1" ht="15" x14ac:dyDescent="0.25">
      <c r="A20546" s="733">
        <v>45524</v>
      </c>
      <c r="B20546" s="62" t="s">
        <v>13113</v>
      </c>
      <c r="C20546" s="62" t="s">
        <v>391</v>
      </c>
      <c r="D20546" s="182" t="s">
        <v>10303</v>
      </c>
      <c r="E20546" s="125">
        <v>1250</v>
      </c>
      <c r="F20546" s="125"/>
      <c r="G20546" s="125">
        <f t="shared" si="416"/>
        <v>-1250</v>
      </c>
      <c r="H20546" s="704" t="s">
        <v>13662</v>
      </c>
    </row>
    <row r="20547" spans="1:8" s="681" customFormat="1" ht="15" x14ac:dyDescent="0.25">
      <c r="A20547" s="733">
        <v>45524</v>
      </c>
      <c r="B20547" s="62" t="s">
        <v>3945</v>
      </c>
      <c r="C20547" s="62" t="s">
        <v>5386</v>
      </c>
      <c r="D20547" s="182" t="s">
        <v>13931</v>
      </c>
      <c r="E20547" s="125">
        <v>6000</v>
      </c>
      <c r="F20547" s="125"/>
      <c r="G20547" s="125">
        <f t="shared" si="416"/>
        <v>-6000</v>
      </c>
      <c r="H20547" s="704" t="s">
        <v>13662</v>
      </c>
    </row>
    <row r="20548" spans="1:8" s="681" customFormat="1" ht="15" x14ac:dyDescent="0.25">
      <c r="A20548" s="733">
        <v>45524</v>
      </c>
      <c r="B20548" s="62" t="s">
        <v>3945</v>
      </c>
      <c r="C20548" s="62" t="s">
        <v>10981</v>
      </c>
      <c r="D20548" s="182" t="s">
        <v>13932</v>
      </c>
      <c r="E20548" s="125">
        <v>1000</v>
      </c>
      <c r="F20548" s="125"/>
      <c r="G20548" s="125">
        <f t="shared" si="416"/>
        <v>-1000</v>
      </c>
      <c r="H20548" s="704" t="s">
        <v>13662</v>
      </c>
    </row>
    <row r="20549" spans="1:8" s="681" customFormat="1" ht="15" x14ac:dyDescent="0.25">
      <c r="A20549" s="733">
        <v>45524</v>
      </c>
      <c r="B20549" s="62" t="s">
        <v>13439</v>
      </c>
      <c r="C20549" s="62" t="s">
        <v>10981</v>
      </c>
      <c r="D20549" s="182" t="s">
        <v>13933</v>
      </c>
      <c r="E20549" s="125">
        <v>263000</v>
      </c>
      <c r="F20549" s="125"/>
      <c r="G20549" s="125">
        <f t="shared" si="416"/>
        <v>-263000</v>
      </c>
      <c r="H20549" s="704" t="s">
        <v>13662</v>
      </c>
    </row>
    <row r="20550" spans="1:8" s="681" customFormat="1" ht="15" x14ac:dyDescent="0.25">
      <c r="A20550" s="733">
        <v>45524</v>
      </c>
      <c r="B20550" s="62" t="s">
        <v>103</v>
      </c>
      <c r="C20550" s="62" t="s">
        <v>103</v>
      </c>
      <c r="D20550" s="182" t="s">
        <v>9422</v>
      </c>
      <c r="E20550" s="125">
        <v>3000</v>
      </c>
      <c r="F20550" s="125"/>
      <c r="G20550" s="125">
        <f t="shared" si="416"/>
        <v>-3000</v>
      </c>
      <c r="H20550" s="704" t="s">
        <v>13662</v>
      </c>
    </row>
    <row r="20551" spans="1:8" s="681" customFormat="1" ht="15" x14ac:dyDescent="0.25">
      <c r="A20551" s="733">
        <v>45524</v>
      </c>
      <c r="B20551" s="62" t="s">
        <v>103</v>
      </c>
      <c r="C20551" s="62" t="s">
        <v>8148</v>
      </c>
      <c r="D20551" s="182" t="s">
        <v>6342</v>
      </c>
      <c r="E20551" s="125">
        <v>6900</v>
      </c>
      <c r="F20551" s="125"/>
      <c r="G20551" s="125">
        <f t="shared" si="416"/>
        <v>-6900</v>
      </c>
      <c r="H20551" s="704" t="s">
        <v>13662</v>
      </c>
    </row>
    <row r="20552" spans="1:8" s="681" customFormat="1" ht="15" x14ac:dyDescent="0.25">
      <c r="A20552" s="733">
        <v>45524</v>
      </c>
      <c r="B20552" s="62" t="s">
        <v>25</v>
      </c>
      <c r="C20552" s="62" t="s">
        <v>8148</v>
      </c>
      <c r="D20552" s="182" t="s">
        <v>6342</v>
      </c>
      <c r="E20552" s="125">
        <v>1230</v>
      </c>
      <c r="F20552" s="125"/>
      <c r="G20552" s="125">
        <f t="shared" si="416"/>
        <v>-1230</v>
      </c>
      <c r="H20552" s="704" t="s">
        <v>13662</v>
      </c>
    </row>
    <row r="20553" spans="1:8" s="681" customFormat="1" ht="15" x14ac:dyDescent="0.25">
      <c r="A20553" s="733">
        <v>45524</v>
      </c>
      <c r="B20553" s="62" t="s">
        <v>13295</v>
      </c>
      <c r="C20553" s="62" t="s">
        <v>5740</v>
      </c>
      <c r="D20553" s="182" t="s">
        <v>13934</v>
      </c>
      <c r="E20553" s="125">
        <v>500</v>
      </c>
      <c r="F20553" s="125"/>
      <c r="G20553" s="125">
        <f t="shared" si="416"/>
        <v>-500</v>
      </c>
      <c r="H20553" s="704" t="s">
        <v>13662</v>
      </c>
    </row>
    <row r="20554" spans="1:8" s="681" customFormat="1" ht="15" x14ac:dyDescent="0.25">
      <c r="A20554" s="733">
        <v>45524</v>
      </c>
      <c r="B20554" s="62" t="s">
        <v>13228</v>
      </c>
      <c r="C20554" s="62" t="s">
        <v>5740</v>
      </c>
      <c r="D20554" s="182" t="s">
        <v>369</v>
      </c>
      <c r="E20554" s="125">
        <v>400</v>
      </c>
      <c r="F20554" s="125"/>
      <c r="G20554" s="125">
        <f t="shared" si="416"/>
        <v>-400</v>
      </c>
      <c r="H20554" s="704" t="s">
        <v>13662</v>
      </c>
    </row>
    <row r="20555" spans="1:8" s="681" customFormat="1" ht="24" x14ac:dyDescent="0.25">
      <c r="A20555" s="733">
        <v>45524</v>
      </c>
      <c r="B20555" s="62" t="s">
        <v>13935</v>
      </c>
      <c r="C20555" s="565" t="s">
        <v>3144</v>
      </c>
      <c r="D20555" s="873" t="s">
        <v>13938</v>
      </c>
      <c r="E20555" s="566">
        <v>500000</v>
      </c>
      <c r="F20555" s="125"/>
      <c r="G20555" s="125">
        <f t="shared" ref="G20555:G20560" si="417">F20555-E20555</f>
        <v>-500000</v>
      </c>
      <c r="H20555" s="704" t="s">
        <v>13662</v>
      </c>
    </row>
    <row r="20556" spans="1:8" s="681" customFormat="1" ht="24" x14ac:dyDescent="0.25">
      <c r="A20556" s="733">
        <v>45524</v>
      </c>
      <c r="B20556" s="62" t="s">
        <v>13298</v>
      </c>
      <c r="C20556" s="565" t="s">
        <v>3144</v>
      </c>
      <c r="D20556" s="873" t="s">
        <v>13938</v>
      </c>
      <c r="E20556" s="566">
        <v>65808</v>
      </c>
      <c r="F20556" s="125"/>
      <c r="G20556" s="125">
        <f t="shared" si="417"/>
        <v>-65808</v>
      </c>
      <c r="H20556" s="704" t="s">
        <v>13662</v>
      </c>
    </row>
    <row r="20557" spans="1:8" s="681" customFormat="1" ht="15" x14ac:dyDescent="0.25">
      <c r="A20557" s="733">
        <v>45524</v>
      </c>
      <c r="B20557" s="62" t="s">
        <v>13298</v>
      </c>
      <c r="C20557" s="62" t="s">
        <v>3144</v>
      </c>
      <c r="D20557" s="182" t="s">
        <v>13945</v>
      </c>
      <c r="E20557" s="125">
        <v>25000</v>
      </c>
      <c r="F20557" s="125"/>
      <c r="G20557" s="125">
        <f t="shared" si="417"/>
        <v>-25000</v>
      </c>
      <c r="H20557" s="704" t="s">
        <v>13662</v>
      </c>
    </row>
    <row r="20558" spans="1:8" s="681" customFormat="1" ht="15" x14ac:dyDescent="0.25">
      <c r="A20558" s="733">
        <v>45524</v>
      </c>
      <c r="B20558" s="62" t="s">
        <v>13935</v>
      </c>
      <c r="C20558" s="62" t="s">
        <v>3144</v>
      </c>
      <c r="D20558" s="182" t="s">
        <v>13936</v>
      </c>
      <c r="E20558" s="125">
        <v>44000</v>
      </c>
      <c r="F20558" s="125"/>
      <c r="G20558" s="125">
        <f t="shared" si="417"/>
        <v>-44000</v>
      </c>
      <c r="H20558" s="704" t="s">
        <v>13662</v>
      </c>
    </row>
    <row r="20559" spans="1:8" s="681" customFormat="1" ht="15" x14ac:dyDescent="0.25">
      <c r="A20559" s="733">
        <v>45524</v>
      </c>
      <c r="B20559" s="62" t="s">
        <v>13439</v>
      </c>
      <c r="C20559" s="62" t="s">
        <v>763</v>
      </c>
      <c r="D20559" s="182" t="s">
        <v>13937</v>
      </c>
      <c r="E20559" s="125">
        <v>400000</v>
      </c>
      <c r="F20559" s="125"/>
      <c r="G20559" s="125">
        <f t="shared" si="417"/>
        <v>-400000</v>
      </c>
      <c r="H20559" s="704" t="s">
        <v>13662</v>
      </c>
    </row>
    <row r="20560" spans="1:8" s="681" customFormat="1" ht="15" x14ac:dyDescent="0.25">
      <c r="A20560" s="733">
        <v>45524</v>
      </c>
      <c r="B20560" s="62" t="s">
        <v>13256</v>
      </c>
      <c r="C20560" s="62" t="s">
        <v>6475</v>
      </c>
      <c r="D20560" s="182" t="s">
        <v>13942</v>
      </c>
      <c r="E20560" s="125">
        <v>25000</v>
      </c>
      <c r="F20560" s="125"/>
      <c r="G20560" s="125">
        <f t="shared" si="417"/>
        <v>-25000</v>
      </c>
      <c r="H20560" s="704" t="s">
        <v>13662</v>
      </c>
    </row>
    <row r="20561" spans="1:8" s="681" customFormat="1" ht="15" x14ac:dyDescent="0.25">
      <c r="A20561" s="733">
        <v>45525</v>
      </c>
      <c r="B20561" s="62" t="s">
        <v>13228</v>
      </c>
      <c r="C20561" s="62" t="s">
        <v>5740</v>
      </c>
      <c r="D20561" s="182" t="s">
        <v>369</v>
      </c>
      <c r="E20561" s="125">
        <v>500</v>
      </c>
      <c r="F20561" s="125"/>
      <c r="G20561" s="125">
        <f t="shared" ref="G20561:G20562" si="418">F20561-E20561</f>
        <v>-500</v>
      </c>
      <c r="H20561" s="704" t="s">
        <v>13662</v>
      </c>
    </row>
    <row r="20562" spans="1:8" s="681" customFormat="1" ht="15" x14ac:dyDescent="0.25">
      <c r="A20562" s="733">
        <v>45525</v>
      </c>
      <c r="B20562" s="62" t="s">
        <v>13295</v>
      </c>
      <c r="C20562" s="62" t="s">
        <v>10981</v>
      </c>
      <c r="D20562" s="182" t="s">
        <v>13939</v>
      </c>
      <c r="E20562" s="125">
        <v>5000</v>
      </c>
      <c r="F20562" s="125"/>
      <c r="G20562" s="125">
        <f t="shared" si="418"/>
        <v>-5000</v>
      </c>
      <c r="H20562" s="704" t="s">
        <v>13662</v>
      </c>
    </row>
    <row r="20563" spans="1:8" s="681" customFormat="1" ht="15" x14ac:dyDescent="0.25">
      <c r="A20563" s="733">
        <v>45525</v>
      </c>
      <c r="B20563" s="62" t="s">
        <v>11077</v>
      </c>
      <c r="C20563" s="62" t="s">
        <v>10981</v>
      </c>
      <c r="D20563" s="182" t="s">
        <v>13940</v>
      </c>
      <c r="E20563" s="125">
        <v>20622</v>
      </c>
      <c r="F20563" s="125"/>
      <c r="G20563" s="125">
        <f t="shared" ref="G20563:G20566" si="419">F20563-E20563</f>
        <v>-20622</v>
      </c>
      <c r="H20563" s="704" t="s">
        <v>13662</v>
      </c>
    </row>
    <row r="20564" spans="1:8" s="681" customFormat="1" ht="15" x14ac:dyDescent="0.25">
      <c r="A20564" s="733">
        <v>45525</v>
      </c>
      <c r="B20564" s="62" t="s">
        <v>13228</v>
      </c>
      <c r="C20564" s="62" t="s">
        <v>10981</v>
      </c>
      <c r="D20564" s="182" t="s">
        <v>13940</v>
      </c>
      <c r="E20564" s="125">
        <v>11650</v>
      </c>
      <c r="F20564" s="125"/>
      <c r="G20564" s="125">
        <f t="shared" si="419"/>
        <v>-11650</v>
      </c>
      <c r="H20564" s="704" t="s">
        <v>13662</v>
      </c>
    </row>
    <row r="20565" spans="1:8" s="681" customFormat="1" ht="15" x14ac:dyDescent="0.25">
      <c r="A20565" s="733">
        <v>45525</v>
      </c>
      <c r="B20565" s="62" t="s">
        <v>13113</v>
      </c>
      <c r="C20565" s="62" t="s">
        <v>10981</v>
      </c>
      <c r="D20565" s="182" t="s">
        <v>13940</v>
      </c>
      <c r="E20565" s="125">
        <v>2750</v>
      </c>
      <c r="F20565" s="125"/>
      <c r="G20565" s="125">
        <f t="shared" si="419"/>
        <v>-2750</v>
      </c>
      <c r="H20565" s="704" t="s">
        <v>13662</v>
      </c>
    </row>
    <row r="20566" spans="1:8" s="681" customFormat="1" ht="15" x14ac:dyDescent="0.25">
      <c r="A20566" s="733">
        <v>45525</v>
      </c>
      <c r="B20566" s="62" t="s">
        <v>25</v>
      </c>
      <c r="C20566" s="62" t="s">
        <v>6927</v>
      </c>
      <c r="D20566" s="182" t="s">
        <v>13943</v>
      </c>
      <c r="E20566" s="125">
        <v>98983</v>
      </c>
      <c r="F20566" s="125"/>
      <c r="G20566" s="125">
        <f t="shared" si="419"/>
        <v>-98983</v>
      </c>
      <c r="H20566" s="704" t="s">
        <v>13662</v>
      </c>
    </row>
    <row r="20567" spans="1:8" s="681" customFormat="1" ht="15" x14ac:dyDescent="0.25">
      <c r="A20567" s="733">
        <v>45525</v>
      </c>
      <c r="B20567" s="62" t="s">
        <v>12684</v>
      </c>
      <c r="C20567" s="62" t="s">
        <v>10981</v>
      </c>
      <c r="D20567" s="182" t="s">
        <v>13946</v>
      </c>
      <c r="E20567" s="125">
        <v>8500</v>
      </c>
      <c r="F20567" s="125"/>
      <c r="G20567" s="125">
        <f t="shared" ref="G20567:G20573" si="420">F20567-E20567</f>
        <v>-8500</v>
      </c>
      <c r="H20567" s="704" t="s">
        <v>13662</v>
      </c>
    </row>
    <row r="20568" spans="1:8" s="681" customFormat="1" ht="15" x14ac:dyDescent="0.25">
      <c r="A20568" s="733">
        <v>45525</v>
      </c>
      <c r="B20568" s="62" t="s">
        <v>103</v>
      </c>
      <c r="C20568" s="62" t="s">
        <v>103</v>
      </c>
      <c r="D20568" s="182" t="s">
        <v>13947</v>
      </c>
      <c r="E20568" s="125">
        <v>1000</v>
      </c>
      <c r="F20568" s="125"/>
      <c r="G20568" s="125">
        <f t="shared" si="420"/>
        <v>-1000</v>
      </c>
      <c r="H20568" s="704" t="s">
        <v>13662</v>
      </c>
    </row>
    <row r="20569" spans="1:8" s="681" customFormat="1" ht="15" x14ac:dyDescent="0.25">
      <c r="A20569" s="733">
        <v>45525</v>
      </c>
      <c r="B20569" s="62" t="s">
        <v>12400</v>
      </c>
      <c r="C20569" s="62" t="s">
        <v>10981</v>
      </c>
      <c r="D20569" s="182" t="s">
        <v>13948</v>
      </c>
      <c r="E20569" s="125">
        <v>1050</v>
      </c>
      <c r="F20569" s="125"/>
      <c r="G20569" s="125">
        <f t="shared" si="420"/>
        <v>-1050</v>
      </c>
      <c r="H20569" s="704" t="s">
        <v>13662</v>
      </c>
    </row>
    <row r="20570" spans="1:8" s="681" customFormat="1" ht="15" x14ac:dyDescent="0.25">
      <c r="A20570" s="733">
        <v>45525</v>
      </c>
      <c r="B20570" s="62" t="s">
        <v>13256</v>
      </c>
      <c r="C20570" s="62" t="s">
        <v>9546</v>
      </c>
      <c r="D20570" s="182" t="s">
        <v>13949</v>
      </c>
      <c r="E20570" s="125">
        <v>50000</v>
      </c>
      <c r="F20570" s="125"/>
      <c r="G20570" s="125">
        <f t="shared" si="420"/>
        <v>-50000</v>
      </c>
      <c r="H20570" s="704" t="s">
        <v>13662</v>
      </c>
    </row>
    <row r="20571" spans="1:8" s="681" customFormat="1" ht="15" x14ac:dyDescent="0.25">
      <c r="A20571" s="733">
        <v>45525</v>
      </c>
      <c r="B20571" s="62" t="s">
        <v>103</v>
      </c>
      <c r="C20571" s="62" t="s">
        <v>103</v>
      </c>
      <c r="D20571" s="182" t="s">
        <v>9422</v>
      </c>
      <c r="E20571" s="125">
        <v>4000</v>
      </c>
      <c r="F20571" s="125"/>
      <c r="G20571" s="125">
        <f t="shared" si="420"/>
        <v>-4000</v>
      </c>
      <c r="H20571" s="704" t="s">
        <v>13662</v>
      </c>
    </row>
    <row r="20572" spans="1:8" s="681" customFormat="1" ht="15" x14ac:dyDescent="0.25">
      <c r="A20572" s="733">
        <v>45525</v>
      </c>
      <c r="B20572" s="62" t="s">
        <v>13256</v>
      </c>
      <c r="C20572" s="62" t="s">
        <v>10981</v>
      </c>
      <c r="D20572" s="182" t="s">
        <v>13950</v>
      </c>
      <c r="E20572" s="125">
        <v>420</v>
      </c>
      <c r="F20572" s="125"/>
      <c r="G20572" s="125">
        <f t="shared" si="420"/>
        <v>-420</v>
      </c>
      <c r="H20572" s="704" t="s">
        <v>13662</v>
      </c>
    </row>
    <row r="20573" spans="1:8" s="681" customFormat="1" ht="15" x14ac:dyDescent="0.25">
      <c r="A20573" s="733">
        <v>45525</v>
      </c>
      <c r="B20573" s="62" t="s">
        <v>12400</v>
      </c>
      <c r="C20573" s="62" t="s">
        <v>5740</v>
      </c>
      <c r="D20573" s="182" t="s">
        <v>369</v>
      </c>
      <c r="E20573" s="125">
        <v>1000</v>
      </c>
      <c r="F20573" s="125"/>
      <c r="G20573" s="125">
        <f t="shared" si="420"/>
        <v>-1000</v>
      </c>
      <c r="H20573" s="704" t="s">
        <v>13662</v>
      </c>
    </row>
    <row r="20574" spans="1:8" s="681" customFormat="1" ht="24" x14ac:dyDescent="0.25">
      <c r="A20574" s="733">
        <v>45525</v>
      </c>
      <c r="B20574" s="62" t="s">
        <v>3945</v>
      </c>
      <c r="C20574" s="62" t="s">
        <v>3680</v>
      </c>
      <c r="D20574" s="182" t="s">
        <v>13951</v>
      </c>
      <c r="E20574" s="125">
        <v>20000</v>
      </c>
      <c r="F20574" s="125"/>
      <c r="G20574" s="125">
        <f t="shared" ref="G20574:G20577" si="421">F20574-E20574</f>
        <v>-20000</v>
      </c>
      <c r="H20574" s="704" t="s">
        <v>13662</v>
      </c>
    </row>
    <row r="20575" spans="1:8" s="681" customFormat="1" ht="15" x14ac:dyDescent="0.25">
      <c r="A20575" s="733">
        <v>45525</v>
      </c>
      <c r="B20575" s="62" t="s">
        <v>13439</v>
      </c>
      <c r="C20575" s="62" t="s">
        <v>13440</v>
      </c>
      <c r="D20575" s="182" t="s">
        <v>13952</v>
      </c>
      <c r="E20575" s="125">
        <v>100000</v>
      </c>
      <c r="F20575" s="125"/>
      <c r="G20575" s="125">
        <f t="shared" si="421"/>
        <v>-100000</v>
      </c>
      <c r="H20575" s="704" t="s">
        <v>13662</v>
      </c>
    </row>
    <row r="20576" spans="1:8" s="681" customFormat="1" ht="15" x14ac:dyDescent="0.25">
      <c r="A20576" s="733">
        <v>45525</v>
      </c>
      <c r="B20576" s="62" t="s">
        <v>13966</v>
      </c>
      <c r="C20576" s="62" t="s">
        <v>14</v>
      </c>
      <c r="D20576" s="182" t="s">
        <v>13967</v>
      </c>
      <c r="E20576" s="125">
        <v>49900</v>
      </c>
      <c r="F20576" s="125"/>
      <c r="G20576" s="125">
        <f t="shared" si="421"/>
        <v>-49900</v>
      </c>
      <c r="H20576" s="704" t="s">
        <v>13662</v>
      </c>
    </row>
    <row r="20577" spans="1:8" s="681" customFormat="1" ht="15" x14ac:dyDescent="0.25">
      <c r="A20577" s="1083">
        <v>45526</v>
      </c>
      <c r="B20577" s="1084" t="s">
        <v>11717</v>
      </c>
      <c r="C20577" s="1084" t="s">
        <v>12928</v>
      </c>
      <c r="D20577" s="1105" t="s">
        <v>13977</v>
      </c>
      <c r="E20577" s="1085">
        <v>400000</v>
      </c>
      <c r="F20577" s="1085"/>
      <c r="G20577" s="1085">
        <f t="shared" si="421"/>
        <v>-400000</v>
      </c>
      <c r="H20577" s="1086" t="s">
        <v>13662</v>
      </c>
    </row>
    <row r="20578" spans="1:8" s="681" customFormat="1" ht="15" x14ac:dyDescent="0.25">
      <c r="A20578" s="1083">
        <v>45525</v>
      </c>
      <c r="B20578" s="1084" t="s">
        <v>13228</v>
      </c>
      <c r="C20578" s="1084" t="s">
        <v>5740</v>
      </c>
      <c r="D20578" s="1105" t="s">
        <v>369</v>
      </c>
      <c r="E20578" s="1085">
        <v>2000</v>
      </c>
      <c r="F20578" s="1085"/>
      <c r="G20578" s="1085">
        <f t="shared" ref="G20578" si="422">F20578-E20578</f>
        <v>-2000</v>
      </c>
      <c r="H20578" s="1086" t="s">
        <v>13662</v>
      </c>
    </row>
    <row r="20579" spans="1:8" s="681" customFormat="1" ht="15" x14ac:dyDescent="0.25">
      <c r="A20579" s="1083">
        <v>45526</v>
      </c>
      <c r="B20579" s="1084" t="s">
        <v>13439</v>
      </c>
      <c r="C20579" s="1084" t="s">
        <v>13792</v>
      </c>
      <c r="D20579" s="1105" t="s">
        <v>6925</v>
      </c>
      <c r="E20579" s="1085">
        <v>10000</v>
      </c>
      <c r="F20579" s="1085"/>
      <c r="G20579" s="1085">
        <f t="shared" ref="G20579" si="423">F20579-E20579</f>
        <v>-10000</v>
      </c>
      <c r="H20579" s="1086" t="s">
        <v>13662</v>
      </c>
    </row>
    <row r="20580" spans="1:8" s="681" customFormat="1" ht="15" x14ac:dyDescent="0.25">
      <c r="A20580" s="1083">
        <v>45526</v>
      </c>
      <c r="B20580" s="1084" t="s">
        <v>13439</v>
      </c>
      <c r="C20580" s="1084" t="s">
        <v>285</v>
      </c>
      <c r="D20580" s="1105" t="s">
        <v>13982</v>
      </c>
      <c r="E20580" s="1085">
        <v>400</v>
      </c>
      <c r="F20580" s="1085"/>
      <c r="G20580" s="1085">
        <f t="shared" ref="G20580:G20589" si="424">F20580-E20580</f>
        <v>-400</v>
      </c>
      <c r="H20580" s="1086" t="s">
        <v>13662</v>
      </c>
    </row>
    <row r="20581" spans="1:8" s="681" customFormat="1" ht="15" x14ac:dyDescent="0.25">
      <c r="A20581" s="1083">
        <v>45526</v>
      </c>
      <c r="B20581" s="1084" t="s">
        <v>13228</v>
      </c>
      <c r="C20581" s="1084" t="s">
        <v>5740</v>
      </c>
      <c r="D20581" s="1105" t="s">
        <v>13983</v>
      </c>
      <c r="E20581" s="1085">
        <v>7000</v>
      </c>
      <c r="F20581" s="1085"/>
      <c r="G20581" s="1085">
        <f t="shared" si="424"/>
        <v>-7000</v>
      </c>
      <c r="H20581" s="1086" t="s">
        <v>13662</v>
      </c>
    </row>
    <row r="20582" spans="1:8" s="681" customFormat="1" ht="15" x14ac:dyDescent="0.25">
      <c r="A20582" s="1083">
        <v>45526</v>
      </c>
      <c r="B20582" s="1084" t="s">
        <v>13113</v>
      </c>
      <c r="C20582" s="1084" t="s">
        <v>5740</v>
      </c>
      <c r="D20582" s="1105" t="s">
        <v>369</v>
      </c>
      <c r="E20582" s="1085">
        <v>800</v>
      </c>
      <c r="F20582" s="1085"/>
      <c r="G20582" s="1085">
        <f t="shared" si="424"/>
        <v>-800</v>
      </c>
      <c r="H20582" s="1086" t="s">
        <v>13662</v>
      </c>
    </row>
    <row r="20583" spans="1:8" s="681" customFormat="1" ht="15" x14ac:dyDescent="0.25">
      <c r="A20583" s="1083">
        <v>45526</v>
      </c>
      <c r="B20583" s="1084" t="s">
        <v>103</v>
      </c>
      <c r="C20583" s="1084" t="s">
        <v>103</v>
      </c>
      <c r="D20583" s="1105" t="s">
        <v>13907</v>
      </c>
      <c r="E20583" s="1085">
        <v>2000</v>
      </c>
      <c r="F20583" s="1085"/>
      <c r="G20583" s="1085">
        <f t="shared" si="424"/>
        <v>-2000</v>
      </c>
      <c r="H20583" s="1086" t="s">
        <v>13662</v>
      </c>
    </row>
    <row r="20584" spans="1:8" s="681" customFormat="1" ht="15" x14ac:dyDescent="0.25">
      <c r="A20584" s="1083">
        <v>45526</v>
      </c>
      <c r="B20584" s="1084" t="s">
        <v>13228</v>
      </c>
      <c r="C20584" s="1084" t="s">
        <v>10981</v>
      </c>
      <c r="D20584" s="1105" t="s">
        <v>13984</v>
      </c>
      <c r="E20584" s="1085">
        <v>4550</v>
      </c>
      <c r="F20584" s="1085"/>
      <c r="G20584" s="1085">
        <f t="shared" si="424"/>
        <v>-4550</v>
      </c>
      <c r="H20584" s="1086" t="s">
        <v>13662</v>
      </c>
    </row>
    <row r="20585" spans="1:8" s="681" customFormat="1" ht="15" x14ac:dyDescent="0.25">
      <c r="A20585" s="1083">
        <v>45526</v>
      </c>
      <c r="B20585" s="1084" t="s">
        <v>12796</v>
      </c>
      <c r="C20585" s="1084" t="s">
        <v>10981</v>
      </c>
      <c r="D20585" s="1105" t="s">
        <v>13985</v>
      </c>
      <c r="E20585" s="1085">
        <v>14400</v>
      </c>
      <c r="F20585" s="1085"/>
      <c r="G20585" s="1085">
        <f t="shared" si="424"/>
        <v>-14400</v>
      </c>
      <c r="H20585" s="1086" t="s">
        <v>13662</v>
      </c>
    </row>
    <row r="20586" spans="1:8" s="681" customFormat="1" ht="15" x14ac:dyDescent="0.25">
      <c r="A20586" s="1083">
        <v>45526</v>
      </c>
      <c r="B20586" s="1084" t="s">
        <v>103</v>
      </c>
      <c r="C20586" s="1084" t="s">
        <v>3469</v>
      </c>
      <c r="D20586" s="1105" t="s">
        <v>13986</v>
      </c>
      <c r="E20586" s="1085">
        <v>30000</v>
      </c>
      <c r="F20586" s="1085"/>
      <c r="G20586" s="1085">
        <f t="shared" si="424"/>
        <v>-30000</v>
      </c>
      <c r="H20586" s="1086" t="s">
        <v>13662</v>
      </c>
    </row>
    <row r="20587" spans="1:8" s="681" customFormat="1" ht="15" x14ac:dyDescent="0.25">
      <c r="A20587" s="1083">
        <v>45526</v>
      </c>
      <c r="B20587" s="1084" t="s">
        <v>12400</v>
      </c>
      <c r="C20587" s="1084" t="s">
        <v>5740</v>
      </c>
      <c r="D20587" s="1105" t="s">
        <v>369</v>
      </c>
      <c r="E20587" s="1085">
        <v>2500</v>
      </c>
      <c r="F20587" s="1085"/>
      <c r="G20587" s="1085">
        <f t="shared" si="424"/>
        <v>-2500</v>
      </c>
      <c r="H20587" s="1086" t="s">
        <v>13662</v>
      </c>
    </row>
    <row r="20588" spans="1:8" s="681" customFormat="1" ht="15" x14ac:dyDescent="0.25">
      <c r="A20588" s="1083">
        <v>45526</v>
      </c>
      <c r="B20588" s="1084" t="s">
        <v>12346</v>
      </c>
      <c r="C20588" s="1084" t="s">
        <v>391</v>
      </c>
      <c r="D20588" s="1105" t="s">
        <v>13987</v>
      </c>
      <c r="E20588" s="1085">
        <v>10000</v>
      </c>
      <c r="F20588" s="1085"/>
      <c r="G20588" s="1085">
        <f t="shared" si="424"/>
        <v>-10000</v>
      </c>
      <c r="H20588" s="1086" t="s">
        <v>13662</v>
      </c>
    </row>
    <row r="20589" spans="1:8" s="681" customFormat="1" ht="15" x14ac:dyDescent="0.25">
      <c r="A20589" s="1083">
        <v>45526</v>
      </c>
      <c r="B20589" s="1084" t="s">
        <v>13966</v>
      </c>
      <c r="C20589" s="1084" t="s">
        <v>10981</v>
      </c>
      <c r="D20589" s="1105" t="s">
        <v>13988</v>
      </c>
      <c r="E20589" s="1085">
        <v>4000</v>
      </c>
      <c r="F20589" s="1085"/>
      <c r="G20589" s="1085">
        <f t="shared" si="424"/>
        <v>-4000</v>
      </c>
      <c r="H20589" s="1086" t="s">
        <v>13662</v>
      </c>
    </row>
    <row r="20590" spans="1:8" s="681" customFormat="1" ht="15" x14ac:dyDescent="0.25">
      <c r="A20590" s="1083">
        <v>45526</v>
      </c>
      <c r="B20590" s="1084" t="s">
        <v>11077</v>
      </c>
      <c r="C20590" s="1084" t="s">
        <v>9354</v>
      </c>
      <c r="D20590" s="1105" t="s">
        <v>13989</v>
      </c>
      <c r="E20590" s="1085">
        <v>97400</v>
      </c>
      <c r="F20590" s="1085"/>
      <c r="G20590" s="1085">
        <f t="shared" ref="G20590" si="425">F20590-E20590</f>
        <v>-97400</v>
      </c>
      <c r="H20590" s="1086" t="s">
        <v>13662</v>
      </c>
    </row>
    <row r="20591" spans="1:8" s="681" customFormat="1" ht="15" x14ac:dyDescent="0.25">
      <c r="A20591" s="1083">
        <v>45526</v>
      </c>
      <c r="B20591" s="1084" t="s">
        <v>11077</v>
      </c>
      <c r="C20591" s="1084" t="s">
        <v>3144</v>
      </c>
      <c r="D20591" s="1105" t="s">
        <v>13990</v>
      </c>
      <c r="E20591" s="1085">
        <v>63600</v>
      </c>
      <c r="F20591" s="1085"/>
      <c r="G20591" s="1085">
        <f t="shared" ref="G20591:G20592" si="426">F20591-E20591</f>
        <v>-63600</v>
      </c>
      <c r="H20591" s="1086" t="s">
        <v>13662</v>
      </c>
    </row>
    <row r="20592" spans="1:8" s="681" customFormat="1" ht="15" x14ac:dyDescent="0.25">
      <c r="A20592" s="1083">
        <v>45526</v>
      </c>
      <c r="B20592" s="1084" t="s">
        <v>13180</v>
      </c>
      <c r="C20592" s="1084" t="s">
        <v>3144</v>
      </c>
      <c r="D20592" s="1105" t="s">
        <v>13991</v>
      </c>
      <c r="E20592" s="1085">
        <v>50000</v>
      </c>
      <c r="F20592" s="1085"/>
      <c r="G20592" s="1085">
        <f t="shared" si="426"/>
        <v>-50000</v>
      </c>
      <c r="H20592" s="1086" t="s">
        <v>13662</v>
      </c>
    </row>
    <row r="20593" spans="1:8" s="681" customFormat="1" ht="15" x14ac:dyDescent="0.25">
      <c r="A20593" s="1083">
        <v>45527</v>
      </c>
      <c r="B20593" s="1084" t="s">
        <v>11077</v>
      </c>
      <c r="C20593" s="1084" t="s">
        <v>12446</v>
      </c>
      <c r="D20593" s="1105" t="s">
        <v>6925</v>
      </c>
      <c r="E20593" s="1085">
        <v>25000</v>
      </c>
      <c r="F20593" s="1085"/>
      <c r="G20593" s="1085">
        <f t="shared" ref="G20593:G20602" si="427">F20593-E20593</f>
        <v>-25000</v>
      </c>
      <c r="H20593" s="1086" t="s">
        <v>13662</v>
      </c>
    </row>
    <row r="20594" spans="1:8" s="681" customFormat="1" ht="15" x14ac:dyDescent="0.25">
      <c r="A20594" s="1083">
        <v>45527</v>
      </c>
      <c r="B20594" s="1084" t="s">
        <v>13256</v>
      </c>
      <c r="C20594" s="1084" t="s">
        <v>5740</v>
      </c>
      <c r="D20594" s="1105" t="s">
        <v>369</v>
      </c>
      <c r="E20594" s="1085">
        <v>1200</v>
      </c>
      <c r="F20594" s="1085"/>
      <c r="G20594" s="1085">
        <f t="shared" si="427"/>
        <v>-1200</v>
      </c>
      <c r="H20594" s="1086" t="s">
        <v>13662</v>
      </c>
    </row>
    <row r="20595" spans="1:8" s="681" customFormat="1" ht="15" x14ac:dyDescent="0.25">
      <c r="A20595" s="1083">
        <v>45527</v>
      </c>
      <c r="B20595" s="1084" t="s">
        <v>13439</v>
      </c>
      <c r="C20595" s="1084" t="s">
        <v>5740</v>
      </c>
      <c r="D20595" s="1105" t="s">
        <v>369</v>
      </c>
      <c r="E20595" s="1085">
        <v>500</v>
      </c>
      <c r="F20595" s="1085"/>
      <c r="G20595" s="1085">
        <f t="shared" si="427"/>
        <v>-500</v>
      </c>
      <c r="H20595" s="1086" t="s">
        <v>13662</v>
      </c>
    </row>
    <row r="20596" spans="1:8" s="681" customFormat="1" ht="15" x14ac:dyDescent="0.25">
      <c r="A20596" s="1083">
        <v>45527</v>
      </c>
      <c r="B20596" s="1084" t="s">
        <v>103</v>
      </c>
      <c r="C20596" s="1084" t="s">
        <v>103</v>
      </c>
      <c r="D20596" s="1105" t="s">
        <v>9422</v>
      </c>
      <c r="E20596" s="1085">
        <v>5000</v>
      </c>
      <c r="F20596" s="1085"/>
      <c r="G20596" s="1085">
        <f t="shared" si="427"/>
        <v>-5000</v>
      </c>
      <c r="H20596" s="1086" t="s">
        <v>13662</v>
      </c>
    </row>
    <row r="20597" spans="1:8" s="681" customFormat="1" ht="15" x14ac:dyDescent="0.25">
      <c r="A20597" s="1083">
        <v>45527</v>
      </c>
      <c r="B20597" s="1084" t="s">
        <v>12796</v>
      </c>
      <c r="C20597" s="1084" t="s">
        <v>10981</v>
      </c>
      <c r="D20597" s="1105" t="s">
        <v>13992</v>
      </c>
      <c r="E20597" s="1085">
        <v>6300</v>
      </c>
      <c r="F20597" s="1085"/>
      <c r="G20597" s="1085">
        <f t="shared" si="427"/>
        <v>-6300</v>
      </c>
      <c r="H20597" s="1086" t="s">
        <v>13662</v>
      </c>
    </row>
    <row r="20598" spans="1:8" s="681" customFormat="1" ht="15" x14ac:dyDescent="0.25">
      <c r="A20598" s="1083">
        <v>45527</v>
      </c>
      <c r="B20598" s="1084" t="s">
        <v>12796</v>
      </c>
      <c r="C20598" s="1084" t="s">
        <v>285</v>
      </c>
      <c r="D20598" s="1105" t="s">
        <v>13993</v>
      </c>
      <c r="E20598" s="1085">
        <v>200</v>
      </c>
      <c r="F20598" s="1085"/>
      <c r="G20598" s="1085">
        <f t="shared" si="427"/>
        <v>-200</v>
      </c>
      <c r="H20598" s="1086" t="s">
        <v>13662</v>
      </c>
    </row>
    <row r="20599" spans="1:8" s="681" customFormat="1" ht="15" x14ac:dyDescent="0.25">
      <c r="A20599" s="1083">
        <v>45527</v>
      </c>
      <c r="B20599" s="1084" t="s">
        <v>12796</v>
      </c>
      <c r="C20599" s="1084" t="s">
        <v>5740</v>
      </c>
      <c r="D20599" s="1105" t="s">
        <v>369</v>
      </c>
      <c r="E20599" s="1085">
        <v>1000</v>
      </c>
      <c r="F20599" s="1085"/>
      <c r="G20599" s="1085">
        <f t="shared" si="427"/>
        <v>-1000</v>
      </c>
      <c r="H20599" s="1086" t="s">
        <v>13662</v>
      </c>
    </row>
    <row r="20600" spans="1:8" s="681" customFormat="1" ht="15" x14ac:dyDescent="0.25">
      <c r="A20600" s="1083">
        <v>45527</v>
      </c>
      <c r="B20600" s="1084" t="s">
        <v>10293</v>
      </c>
      <c r="C20600" s="1084" t="s">
        <v>5740</v>
      </c>
      <c r="D20600" s="1105" t="s">
        <v>369</v>
      </c>
      <c r="E20600" s="1085">
        <v>1000</v>
      </c>
      <c r="F20600" s="1085"/>
      <c r="G20600" s="1085">
        <f t="shared" si="427"/>
        <v>-1000</v>
      </c>
      <c r="H20600" s="1086" t="s">
        <v>13662</v>
      </c>
    </row>
    <row r="20601" spans="1:8" s="681" customFormat="1" ht="24" x14ac:dyDescent="0.25">
      <c r="A20601" s="1083">
        <v>45527</v>
      </c>
      <c r="B20601" s="1084" t="s">
        <v>11874</v>
      </c>
      <c r="C20601" s="1084" t="s">
        <v>10981</v>
      </c>
      <c r="D20601" s="1105" t="s">
        <v>13994</v>
      </c>
      <c r="E20601" s="1085">
        <v>51000</v>
      </c>
      <c r="F20601" s="1085"/>
      <c r="G20601" s="1085">
        <f t="shared" si="427"/>
        <v>-51000</v>
      </c>
      <c r="H20601" s="1086" t="s">
        <v>13662</v>
      </c>
    </row>
    <row r="20602" spans="1:8" s="681" customFormat="1" ht="15" x14ac:dyDescent="0.25">
      <c r="A20602" s="1083">
        <v>45527</v>
      </c>
      <c r="B20602" s="1084" t="s">
        <v>13228</v>
      </c>
      <c r="C20602" s="1084" t="s">
        <v>8391</v>
      </c>
      <c r="D20602" s="1105" t="s">
        <v>13989</v>
      </c>
      <c r="E20602" s="1085">
        <v>1000000</v>
      </c>
      <c r="F20602" s="1085"/>
      <c r="G20602" s="1085">
        <f t="shared" si="427"/>
        <v>-1000000</v>
      </c>
      <c r="H20602" s="1086" t="s">
        <v>13662</v>
      </c>
    </row>
    <row r="20603" spans="1:8" s="681" customFormat="1" ht="24" x14ac:dyDescent="0.25">
      <c r="A20603" s="1083">
        <v>45527</v>
      </c>
      <c r="B20603" s="1084" t="s">
        <v>12796</v>
      </c>
      <c r="C20603" s="565" t="s">
        <v>437</v>
      </c>
      <c r="D20603" s="873" t="s">
        <v>13995</v>
      </c>
      <c r="E20603" s="566">
        <v>94800</v>
      </c>
      <c r="F20603" s="1085"/>
      <c r="G20603" s="1085">
        <f t="shared" ref="G20603:G20607" si="428">F20603-E20603</f>
        <v>-94800</v>
      </c>
      <c r="H20603" s="1086" t="s">
        <v>13662</v>
      </c>
    </row>
    <row r="20604" spans="1:8" s="681" customFormat="1" ht="24" x14ac:dyDescent="0.25">
      <c r="A20604" s="1083">
        <v>45527</v>
      </c>
      <c r="B20604" s="1084" t="s">
        <v>13439</v>
      </c>
      <c r="C20604" s="565" t="s">
        <v>437</v>
      </c>
      <c r="D20604" s="873" t="s">
        <v>13995</v>
      </c>
      <c r="E20604" s="566">
        <v>30800</v>
      </c>
      <c r="F20604" s="1085"/>
      <c r="G20604" s="1085">
        <f t="shared" si="428"/>
        <v>-30800</v>
      </c>
      <c r="H20604" s="1086" t="s">
        <v>13662</v>
      </c>
    </row>
    <row r="20605" spans="1:8" s="681" customFormat="1" ht="24" x14ac:dyDescent="0.25">
      <c r="A20605" s="1083">
        <v>45527</v>
      </c>
      <c r="B20605" s="1084" t="s">
        <v>13228</v>
      </c>
      <c r="C20605" s="645" t="s">
        <v>1062</v>
      </c>
      <c r="D20605" s="900" t="s">
        <v>13996</v>
      </c>
      <c r="E20605" s="646">
        <v>200000</v>
      </c>
      <c r="F20605" s="1085"/>
      <c r="G20605" s="1085">
        <f t="shared" si="428"/>
        <v>-200000</v>
      </c>
      <c r="H20605" s="1086" t="s">
        <v>13662</v>
      </c>
    </row>
    <row r="20606" spans="1:8" s="681" customFormat="1" ht="24" x14ac:dyDescent="0.25">
      <c r="A20606" s="1083">
        <v>45527</v>
      </c>
      <c r="B20606" s="1084" t="s">
        <v>13180</v>
      </c>
      <c r="C20606" s="645" t="s">
        <v>1062</v>
      </c>
      <c r="D20606" s="900" t="s">
        <v>13996</v>
      </c>
      <c r="E20606" s="646">
        <v>200000</v>
      </c>
      <c r="F20606" s="1085"/>
      <c r="G20606" s="1085">
        <f t="shared" si="428"/>
        <v>-200000</v>
      </c>
      <c r="H20606" s="1086" t="s">
        <v>13662</v>
      </c>
    </row>
    <row r="20607" spans="1:8" s="681" customFormat="1" ht="24" x14ac:dyDescent="0.25">
      <c r="A20607" s="1083">
        <v>45527</v>
      </c>
      <c r="B20607" s="1084" t="s">
        <v>13543</v>
      </c>
      <c r="C20607" s="645" t="s">
        <v>1062</v>
      </c>
      <c r="D20607" s="900" t="s">
        <v>13996</v>
      </c>
      <c r="E20607" s="646">
        <v>100000</v>
      </c>
      <c r="F20607" s="1085"/>
      <c r="G20607" s="1085">
        <f t="shared" si="428"/>
        <v>-100000</v>
      </c>
      <c r="H20607" s="1086" t="s">
        <v>13662</v>
      </c>
    </row>
    <row r="20608" spans="1:8" s="681" customFormat="1" ht="24" x14ac:dyDescent="0.25">
      <c r="A20608" s="1083">
        <v>45527</v>
      </c>
      <c r="B20608" s="1084" t="s">
        <v>13935</v>
      </c>
      <c r="C20608" s="550" t="s">
        <v>3144</v>
      </c>
      <c r="D20608" s="739" t="s">
        <v>14006</v>
      </c>
      <c r="E20608" s="551">
        <v>84765</v>
      </c>
      <c r="F20608" s="1085"/>
      <c r="G20608" s="1085">
        <f t="shared" ref="G20608:G20612" si="429">F20608-E20608</f>
        <v>-84765</v>
      </c>
      <c r="H20608" s="1086" t="s">
        <v>13662</v>
      </c>
    </row>
    <row r="20609" spans="1:8" s="681" customFormat="1" ht="24" x14ac:dyDescent="0.25">
      <c r="A20609" s="1083">
        <v>45527</v>
      </c>
      <c r="B20609" s="1084" t="s">
        <v>13543</v>
      </c>
      <c r="C20609" s="550" t="s">
        <v>3144</v>
      </c>
      <c r="D20609" s="739" t="s">
        <v>14006</v>
      </c>
      <c r="E20609" s="551">
        <v>84765</v>
      </c>
      <c r="F20609" s="1085"/>
      <c r="G20609" s="1085">
        <f t="shared" si="429"/>
        <v>-84765</v>
      </c>
      <c r="H20609" s="1086" t="s">
        <v>13662</v>
      </c>
    </row>
    <row r="20610" spans="1:8" s="681" customFormat="1" ht="24" x14ac:dyDescent="0.25">
      <c r="A20610" s="1083">
        <v>45527</v>
      </c>
      <c r="B20610" s="1084" t="s">
        <v>10293</v>
      </c>
      <c r="C20610" s="1084" t="s">
        <v>13908</v>
      </c>
      <c r="D20610" s="1105" t="s">
        <v>14003</v>
      </c>
      <c r="E20610" s="1085">
        <v>32000</v>
      </c>
      <c r="F20610" s="1085"/>
      <c r="G20610" s="1085">
        <f t="shared" si="429"/>
        <v>-32000</v>
      </c>
      <c r="H20610" s="1086" t="s">
        <v>13662</v>
      </c>
    </row>
    <row r="20611" spans="1:8" s="681" customFormat="1" ht="15" x14ac:dyDescent="0.25">
      <c r="A20611" s="1083">
        <v>45527</v>
      </c>
      <c r="B20611" s="1084" t="s">
        <v>12400</v>
      </c>
      <c r="C20611" s="1084" t="s">
        <v>14004</v>
      </c>
      <c r="D20611" s="1105" t="s">
        <v>14005</v>
      </c>
      <c r="E20611" s="1085">
        <v>60000</v>
      </c>
      <c r="F20611" s="1085"/>
      <c r="G20611" s="1085">
        <f t="shared" si="429"/>
        <v>-60000</v>
      </c>
      <c r="H20611" s="1086" t="s">
        <v>13662</v>
      </c>
    </row>
    <row r="20612" spans="1:8" s="681" customFormat="1" ht="15" x14ac:dyDescent="0.25">
      <c r="A20612" s="1083">
        <v>45527</v>
      </c>
      <c r="B20612" s="1084" t="s">
        <v>13661</v>
      </c>
      <c r="C20612" s="1084" t="s">
        <v>14</v>
      </c>
      <c r="D20612" s="1105" t="s">
        <v>4308</v>
      </c>
      <c r="E20612" s="1085">
        <v>5960</v>
      </c>
      <c r="F20612" s="1085"/>
      <c r="G20612" s="1085">
        <f t="shared" si="429"/>
        <v>-5960</v>
      </c>
      <c r="H20612" s="1086" t="s">
        <v>13662</v>
      </c>
    </row>
    <row r="20613" spans="1:8" s="681" customFormat="1" ht="15" x14ac:dyDescent="0.25">
      <c r="A20613" s="1083">
        <v>45528</v>
      </c>
      <c r="B20613" s="1084" t="s">
        <v>13113</v>
      </c>
      <c r="C20613" s="1084" t="s">
        <v>10981</v>
      </c>
      <c r="D20613" s="1105" t="s">
        <v>13997</v>
      </c>
      <c r="E20613" s="1085">
        <v>900</v>
      </c>
      <c r="F20613" s="1085"/>
      <c r="G20613" s="1085">
        <f t="shared" ref="G20613:G20614" si="430">F20613-E20613</f>
        <v>-900</v>
      </c>
      <c r="H20613" s="1086" t="s">
        <v>13662</v>
      </c>
    </row>
    <row r="20614" spans="1:8" s="681" customFormat="1" ht="15" x14ac:dyDescent="0.25">
      <c r="A20614" s="1083">
        <v>45528</v>
      </c>
      <c r="B20614" s="1084" t="s">
        <v>103</v>
      </c>
      <c r="C20614" s="1084" t="s">
        <v>103</v>
      </c>
      <c r="D20614" s="1105" t="s">
        <v>13907</v>
      </c>
      <c r="E20614" s="1085">
        <v>2000</v>
      </c>
      <c r="F20614" s="1085"/>
      <c r="G20614" s="1085">
        <f t="shared" si="430"/>
        <v>-2000</v>
      </c>
      <c r="H20614" s="1086" t="s">
        <v>13662</v>
      </c>
    </row>
    <row r="20615" spans="1:8" s="681" customFormat="1" ht="24" x14ac:dyDescent="0.25">
      <c r="A20615" s="1083">
        <v>45528</v>
      </c>
      <c r="B20615" s="1084" t="s">
        <v>13228</v>
      </c>
      <c r="C20615" s="645" t="s">
        <v>3144</v>
      </c>
      <c r="D20615" s="900" t="s">
        <v>13999</v>
      </c>
      <c r="E20615" s="646">
        <v>20667</v>
      </c>
      <c r="F20615" s="1085"/>
      <c r="G20615" s="1085">
        <f t="shared" ref="G20615:G20621" si="431">F20615-E20615</f>
        <v>-20667</v>
      </c>
      <c r="H20615" s="1086" t="s">
        <v>13662</v>
      </c>
    </row>
    <row r="20616" spans="1:8" s="681" customFormat="1" ht="24" x14ac:dyDescent="0.25">
      <c r="A20616" s="1083">
        <v>45528</v>
      </c>
      <c r="B20616" s="1084" t="s">
        <v>13113</v>
      </c>
      <c r="C20616" s="645" t="s">
        <v>3144</v>
      </c>
      <c r="D20616" s="900" t="s">
        <v>13999</v>
      </c>
      <c r="E20616" s="646">
        <v>20667</v>
      </c>
      <c r="F20616" s="1085"/>
      <c r="G20616" s="1085">
        <f t="shared" si="431"/>
        <v>-20667</v>
      </c>
      <c r="H20616" s="1086" t="s">
        <v>13662</v>
      </c>
    </row>
    <row r="20617" spans="1:8" s="681" customFormat="1" ht="24" x14ac:dyDescent="0.25">
      <c r="A20617" s="1083">
        <v>45528</v>
      </c>
      <c r="B20617" s="1084" t="s">
        <v>11077</v>
      </c>
      <c r="C20617" s="645" t="s">
        <v>3144</v>
      </c>
      <c r="D20617" s="900" t="s">
        <v>13999</v>
      </c>
      <c r="E20617" s="646">
        <v>20666</v>
      </c>
      <c r="F20617" s="1085"/>
      <c r="G20617" s="1085">
        <f t="shared" si="431"/>
        <v>-20666</v>
      </c>
      <c r="H20617" s="1086" t="s">
        <v>13662</v>
      </c>
    </row>
    <row r="20618" spans="1:8" s="681" customFormat="1" ht="24" x14ac:dyDescent="0.25">
      <c r="A20618" s="1083">
        <v>45528</v>
      </c>
      <c r="B20618" s="1084" t="s">
        <v>13228</v>
      </c>
      <c r="C20618" s="565" t="s">
        <v>3144</v>
      </c>
      <c r="D20618" s="873" t="s">
        <v>14000</v>
      </c>
      <c r="E20618" s="566">
        <v>31025</v>
      </c>
      <c r="F20618" s="1085"/>
      <c r="G20618" s="1085">
        <f t="shared" si="431"/>
        <v>-31025</v>
      </c>
      <c r="H20618" s="1086" t="s">
        <v>13662</v>
      </c>
    </row>
    <row r="20619" spans="1:8" s="681" customFormat="1" ht="24" x14ac:dyDescent="0.25">
      <c r="A20619" s="1083">
        <v>45528</v>
      </c>
      <c r="B20619" s="1084" t="s">
        <v>12684</v>
      </c>
      <c r="C20619" s="565" t="s">
        <v>3144</v>
      </c>
      <c r="D20619" s="873" t="s">
        <v>14000</v>
      </c>
      <c r="E20619" s="566">
        <v>15500</v>
      </c>
      <c r="F20619" s="1085"/>
      <c r="G20619" s="1085">
        <f t="shared" si="431"/>
        <v>-15500</v>
      </c>
      <c r="H20619" s="1086" t="s">
        <v>13662</v>
      </c>
    </row>
    <row r="20620" spans="1:8" s="681" customFormat="1" ht="15" x14ac:dyDescent="0.25">
      <c r="A20620" s="1083">
        <v>45528</v>
      </c>
      <c r="B20620" s="1084" t="s">
        <v>13228</v>
      </c>
      <c r="C20620" s="1084" t="s">
        <v>3144</v>
      </c>
      <c r="D20620" s="1105" t="s">
        <v>13998</v>
      </c>
      <c r="E20620" s="1085">
        <v>35700</v>
      </c>
      <c r="F20620" s="1085"/>
      <c r="G20620" s="1085">
        <f t="shared" si="431"/>
        <v>-35700</v>
      </c>
      <c r="H20620" s="1086" t="s">
        <v>13662</v>
      </c>
    </row>
    <row r="20621" spans="1:8" s="681" customFormat="1" ht="24" x14ac:dyDescent="0.25">
      <c r="A20621" s="1083">
        <v>45528</v>
      </c>
      <c r="B20621" s="1084" t="s">
        <v>13228</v>
      </c>
      <c r="C20621" s="669" t="s">
        <v>3144</v>
      </c>
      <c r="D20621" s="905" t="s">
        <v>14001</v>
      </c>
      <c r="E20621" s="671">
        <v>17311</v>
      </c>
      <c r="F20621" s="1085"/>
      <c r="G20621" s="1085">
        <f t="shared" si="431"/>
        <v>-17311</v>
      </c>
      <c r="H20621" s="1086" t="s">
        <v>13662</v>
      </c>
    </row>
    <row r="20622" spans="1:8" s="681" customFormat="1" ht="24" x14ac:dyDescent="0.25">
      <c r="A20622" s="1083">
        <v>45528</v>
      </c>
      <c r="B20622" s="1084" t="s">
        <v>13113</v>
      </c>
      <c r="C20622" s="669" t="s">
        <v>3144</v>
      </c>
      <c r="D20622" s="905" t="s">
        <v>14001</v>
      </c>
      <c r="E20622" s="671">
        <v>17311</v>
      </c>
      <c r="F20622" s="1085"/>
      <c r="G20622" s="1085">
        <f t="shared" ref="G20622:G20624" si="432">F20622-E20622</f>
        <v>-17311</v>
      </c>
      <c r="H20622" s="1086" t="s">
        <v>13662</v>
      </c>
    </row>
    <row r="20623" spans="1:8" s="681" customFormat="1" ht="24" x14ac:dyDescent="0.25">
      <c r="A20623" s="1083">
        <v>45528</v>
      </c>
      <c r="B20623" s="1084" t="s">
        <v>12400</v>
      </c>
      <c r="C20623" s="669" t="s">
        <v>3144</v>
      </c>
      <c r="D20623" s="905" t="s">
        <v>14001</v>
      </c>
      <c r="E20623" s="671">
        <v>17311</v>
      </c>
      <c r="F20623" s="1085"/>
      <c r="G20623" s="1085">
        <f t="shared" si="432"/>
        <v>-17311</v>
      </c>
      <c r="H20623" s="1086" t="s">
        <v>13662</v>
      </c>
    </row>
    <row r="20624" spans="1:8" s="681" customFormat="1" ht="24" x14ac:dyDescent="0.25">
      <c r="A20624" s="1083">
        <v>45528</v>
      </c>
      <c r="B20624" s="1084" t="s">
        <v>13661</v>
      </c>
      <c r="C20624" s="669" t="s">
        <v>3144</v>
      </c>
      <c r="D20624" s="905" t="s">
        <v>14001</v>
      </c>
      <c r="E20624" s="671">
        <v>17312</v>
      </c>
      <c r="F20624" s="1085"/>
      <c r="G20624" s="1085">
        <f t="shared" si="432"/>
        <v>-17312</v>
      </c>
      <c r="H20624" s="1086" t="s">
        <v>13662</v>
      </c>
    </row>
    <row r="20625" spans="1:8" s="681" customFormat="1" ht="15" x14ac:dyDescent="0.25">
      <c r="A20625" s="1083">
        <v>45528</v>
      </c>
      <c r="B20625" s="1084" t="s">
        <v>13113</v>
      </c>
      <c r="C20625" s="1084" t="s">
        <v>10981</v>
      </c>
      <c r="D20625" s="1105" t="s">
        <v>13997</v>
      </c>
      <c r="E20625" s="1085">
        <v>900</v>
      </c>
      <c r="F20625" s="1085"/>
      <c r="G20625" s="1085">
        <f t="shared" ref="G20625:G20627" si="433">F20625-E20625</f>
        <v>-900</v>
      </c>
      <c r="H20625" s="1086" t="s">
        <v>13662</v>
      </c>
    </row>
    <row r="20626" spans="1:8" s="681" customFormat="1" ht="15" x14ac:dyDescent="0.25">
      <c r="A20626" s="1083">
        <v>45528</v>
      </c>
      <c r="B20626" s="1084" t="s">
        <v>103</v>
      </c>
      <c r="C20626" s="1084" t="s">
        <v>103</v>
      </c>
      <c r="D20626" s="1105" t="s">
        <v>13907</v>
      </c>
      <c r="E20626" s="1085">
        <v>2000</v>
      </c>
      <c r="F20626" s="1085"/>
      <c r="G20626" s="1085">
        <f t="shared" si="433"/>
        <v>-2000</v>
      </c>
      <c r="H20626" s="1086" t="s">
        <v>13662</v>
      </c>
    </row>
    <row r="20627" spans="1:8" s="681" customFormat="1" ht="15" x14ac:dyDescent="0.25">
      <c r="A20627" s="1083">
        <v>45528</v>
      </c>
      <c r="B20627" s="1084" t="s">
        <v>11077</v>
      </c>
      <c r="C20627" s="1084" t="s">
        <v>5740</v>
      </c>
      <c r="D20627" s="1105" t="s">
        <v>369</v>
      </c>
      <c r="E20627" s="1085">
        <v>3000</v>
      </c>
      <c r="F20627" s="1085"/>
      <c r="G20627" s="1085">
        <f t="shared" si="433"/>
        <v>-3000</v>
      </c>
      <c r="H20627" s="1086" t="s">
        <v>13662</v>
      </c>
    </row>
    <row r="20628" spans="1:8" s="681" customFormat="1" ht="21.75" customHeight="1" x14ac:dyDescent="0.25">
      <c r="A20628" s="732">
        <v>45509</v>
      </c>
      <c r="B20628" s="565" t="s">
        <v>11077</v>
      </c>
      <c r="C20628" s="565" t="s">
        <v>1197</v>
      </c>
      <c r="D20628" s="873" t="s">
        <v>13837</v>
      </c>
      <c r="E20628" s="566">
        <v>256037</v>
      </c>
      <c r="F20628" s="235"/>
      <c r="G20628" s="235">
        <f>F20628-E20628</f>
        <v>-256037</v>
      </c>
      <c r="H20628" s="708" t="s">
        <v>13662</v>
      </c>
    </row>
    <row r="20629" spans="1:8" s="681" customFormat="1" ht="21.75" customHeight="1" x14ac:dyDescent="0.25">
      <c r="A20629" s="732">
        <v>45509</v>
      </c>
      <c r="B20629" s="565" t="s">
        <v>10229</v>
      </c>
      <c r="C20629" s="565" t="s">
        <v>1197</v>
      </c>
      <c r="D20629" s="873" t="s">
        <v>13837</v>
      </c>
      <c r="E20629" s="566">
        <v>31000</v>
      </c>
      <c r="F20629" s="235"/>
      <c r="G20629" s="235">
        <f t="shared" ref="G20629:G20634" si="434">F20629-E20629</f>
        <v>-31000</v>
      </c>
      <c r="H20629" s="708" t="s">
        <v>13662</v>
      </c>
    </row>
    <row r="20630" spans="1:8" s="681" customFormat="1" ht="21.75" customHeight="1" x14ac:dyDescent="0.25">
      <c r="A20630" s="732">
        <v>45509</v>
      </c>
      <c r="B20630" s="565" t="s">
        <v>10568</v>
      </c>
      <c r="C20630" s="565" t="s">
        <v>1197</v>
      </c>
      <c r="D20630" s="873" t="s">
        <v>13837</v>
      </c>
      <c r="E20630" s="566">
        <v>33000</v>
      </c>
      <c r="F20630" s="235"/>
      <c r="G20630" s="235">
        <f t="shared" si="434"/>
        <v>-33000</v>
      </c>
      <c r="H20630" s="708" t="s">
        <v>13662</v>
      </c>
    </row>
    <row r="20631" spans="1:8" s="681" customFormat="1" ht="21.75" customHeight="1" x14ac:dyDescent="0.25">
      <c r="A20631" s="732">
        <v>45509</v>
      </c>
      <c r="B20631" s="565" t="s">
        <v>13845</v>
      </c>
      <c r="C20631" s="565" t="s">
        <v>1197</v>
      </c>
      <c r="D20631" s="873" t="s">
        <v>13837</v>
      </c>
      <c r="E20631" s="566">
        <v>27500</v>
      </c>
      <c r="F20631" s="235"/>
      <c r="G20631" s="235">
        <f t="shared" si="434"/>
        <v>-27500</v>
      </c>
      <c r="H20631" s="708" t="s">
        <v>13662</v>
      </c>
    </row>
    <row r="20632" spans="1:8" s="681" customFormat="1" ht="21.75" customHeight="1" x14ac:dyDescent="0.25">
      <c r="A20632" s="732">
        <v>45509</v>
      </c>
      <c r="B20632" s="565" t="s">
        <v>12787</v>
      </c>
      <c r="C20632" s="565" t="s">
        <v>1197</v>
      </c>
      <c r="D20632" s="873" t="s">
        <v>13837</v>
      </c>
      <c r="E20632" s="566">
        <v>38500</v>
      </c>
      <c r="F20632" s="235"/>
      <c r="G20632" s="235">
        <f t="shared" si="434"/>
        <v>-38500</v>
      </c>
      <c r="H20632" s="708" t="s">
        <v>13662</v>
      </c>
    </row>
    <row r="20633" spans="1:8" s="681" customFormat="1" ht="21.75" customHeight="1" x14ac:dyDescent="0.25">
      <c r="A20633" s="732">
        <v>45509</v>
      </c>
      <c r="B20633" s="565" t="s">
        <v>12684</v>
      </c>
      <c r="C20633" s="565" t="s">
        <v>1197</v>
      </c>
      <c r="D20633" s="873" t="s">
        <v>13837</v>
      </c>
      <c r="E20633" s="566">
        <v>12000</v>
      </c>
      <c r="F20633" s="235"/>
      <c r="G20633" s="235">
        <f t="shared" si="434"/>
        <v>-12000</v>
      </c>
      <c r="H20633" s="708" t="s">
        <v>13662</v>
      </c>
    </row>
    <row r="20634" spans="1:8" s="681" customFormat="1" ht="21.75" customHeight="1" x14ac:dyDescent="0.25">
      <c r="A20634" s="732">
        <v>45509</v>
      </c>
      <c r="B20634" s="565" t="s">
        <v>11874</v>
      </c>
      <c r="C20634" s="565" t="s">
        <v>1197</v>
      </c>
      <c r="D20634" s="873" t="s">
        <v>13837</v>
      </c>
      <c r="E20634" s="566">
        <v>1963</v>
      </c>
      <c r="F20634" s="235"/>
      <c r="G20634" s="235">
        <f t="shared" si="434"/>
        <v>-1963</v>
      </c>
      <c r="H20634" s="708" t="s">
        <v>13662</v>
      </c>
    </row>
    <row r="20635" spans="1:8" s="681" customFormat="1" ht="24" x14ac:dyDescent="0.25">
      <c r="A20635" s="732">
        <v>45509</v>
      </c>
      <c r="B20635" s="1096" t="s">
        <v>11874</v>
      </c>
      <c r="C20635" s="1096" t="s">
        <v>1197</v>
      </c>
      <c r="D20635" s="923" t="s">
        <v>13839</v>
      </c>
      <c r="E20635" s="1098">
        <v>167156</v>
      </c>
      <c r="F20635" s="235"/>
      <c r="G20635" s="235">
        <f t="shared" ref="G20635:G20661" si="435">F20635-E20635</f>
        <v>-167156</v>
      </c>
      <c r="H20635" s="708" t="s">
        <v>13662</v>
      </c>
    </row>
    <row r="20636" spans="1:8" s="681" customFormat="1" ht="24" x14ac:dyDescent="0.25">
      <c r="A20636" s="732">
        <v>45509</v>
      </c>
      <c r="B20636" s="1096" t="s">
        <v>12796</v>
      </c>
      <c r="C20636" s="1096" t="s">
        <v>1197</v>
      </c>
      <c r="D20636" s="923" t="s">
        <v>13839</v>
      </c>
      <c r="E20636" s="1098">
        <v>19000</v>
      </c>
      <c r="F20636" s="235"/>
      <c r="G20636" s="235">
        <f t="shared" ref="G20636:G20640" si="436">F20636-E20636</f>
        <v>-19000</v>
      </c>
      <c r="H20636" s="708" t="s">
        <v>13662</v>
      </c>
    </row>
    <row r="20637" spans="1:8" s="681" customFormat="1" ht="24" x14ac:dyDescent="0.25">
      <c r="A20637" s="732">
        <v>45509</v>
      </c>
      <c r="B20637" s="1096" t="s">
        <v>12400</v>
      </c>
      <c r="C20637" s="1096" t="s">
        <v>1197</v>
      </c>
      <c r="D20637" s="923" t="s">
        <v>13839</v>
      </c>
      <c r="E20637" s="1098">
        <v>42703</v>
      </c>
      <c r="F20637" s="235"/>
      <c r="G20637" s="235">
        <f t="shared" si="436"/>
        <v>-42703</v>
      </c>
      <c r="H20637" s="708" t="s">
        <v>13662</v>
      </c>
    </row>
    <row r="20638" spans="1:8" s="681" customFormat="1" ht="24" x14ac:dyDescent="0.25">
      <c r="A20638" s="732">
        <v>45509</v>
      </c>
      <c r="B20638" s="1096" t="s">
        <v>13256</v>
      </c>
      <c r="C20638" s="1096" t="s">
        <v>1197</v>
      </c>
      <c r="D20638" s="923" t="s">
        <v>13839</v>
      </c>
      <c r="E20638" s="1098">
        <v>171005</v>
      </c>
      <c r="F20638" s="235"/>
      <c r="G20638" s="235">
        <f t="shared" si="436"/>
        <v>-171005</v>
      </c>
      <c r="H20638" s="708" t="s">
        <v>13662</v>
      </c>
    </row>
    <row r="20639" spans="1:8" s="681" customFormat="1" ht="24" x14ac:dyDescent="0.25">
      <c r="A20639" s="732">
        <v>45509</v>
      </c>
      <c r="B20639" s="1096" t="s">
        <v>13498</v>
      </c>
      <c r="C20639" s="1096" t="s">
        <v>1197</v>
      </c>
      <c r="D20639" s="923" t="s">
        <v>13839</v>
      </c>
      <c r="E20639" s="1098">
        <v>48550</v>
      </c>
      <c r="F20639" s="235"/>
      <c r="G20639" s="235">
        <f t="shared" si="436"/>
        <v>-48550</v>
      </c>
      <c r="H20639" s="708" t="s">
        <v>13662</v>
      </c>
    </row>
    <row r="20640" spans="1:8" s="681" customFormat="1" ht="24" x14ac:dyDescent="0.25">
      <c r="A20640" s="732">
        <v>45509</v>
      </c>
      <c r="B20640" s="1096" t="s">
        <v>13661</v>
      </c>
      <c r="C20640" s="1096" t="s">
        <v>1197</v>
      </c>
      <c r="D20640" s="923" t="s">
        <v>13839</v>
      </c>
      <c r="E20640" s="1098">
        <v>25000</v>
      </c>
      <c r="F20640" s="235"/>
      <c r="G20640" s="235">
        <f t="shared" si="436"/>
        <v>-25000</v>
      </c>
      <c r="H20640" s="708" t="s">
        <v>13662</v>
      </c>
    </row>
    <row r="20641" spans="1:8" s="681" customFormat="1" ht="24" x14ac:dyDescent="0.25">
      <c r="A20641" s="732">
        <v>45509</v>
      </c>
      <c r="B20641" s="1096" t="s">
        <v>13228</v>
      </c>
      <c r="C20641" s="1096" t="s">
        <v>1197</v>
      </c>
      <c r="D20641" s="923" t="s">
        <v>13839</v>
      </c>
      <c r="E20641" s="1098">
        <v>206586</v>
      </c>
      <c r="F20641" s="235"/>
      <c r="G20641" s="235">
        <f t="shared" ref="G20641" si="437">F20641-E20641</f>
        <v>-206586</v>
      </c>
      <c r="H20641" s="708" t="s">
        <v>13662</v>
      </c>
    </row>
    <row r="20642" spans="1:8" s="681" customFormat="1" ht="24" x14ac:dyDescent="0.25">
      <c r="A20642" s="732">
        <v>45509</v>
      </c>
      <c r="B20642" s="173" t="s">
        <v>10898</v>
      </c>
      <c r="C20642" s="173" t="s">
        <v>10850</v>
      </c>
      <c r="D20642" s="227" t="s">
        <v>13727</v>
      </c>
      <c r="E20642" s="235">
        <v>730000</v>
      </c>
      <c r="F20642" s="235"/>
      <c r="G20642" s="235">
        <f>F20642-E20642</f>
        <v>-730000</v>
      </c>
      <c r="H20642" s="708" t="s">
        <v>13662</v>
      </c>
    </row>
    <row r="20643" spans="1:8" s="681" customFormat="1" ht="15" x14ac:dyDescent="0.25">
      <c r="A20643" s="732">
        <v>45509</v>
      </c>
      <c r="B20643" s="173" t="s">
        <v>13256</v>
      </c>
      <c r="C20643" s="173" t="s">
        <v>6475</v>
      </c>
      <c r="D20643" s="227" t="s">
        <v>13728</v>
      </c>
      <c r="E20643" s="235">
        <v>100000</v>
      </c>
      <c r="F20643" s="235"/>
      <c r="G20643" s="235">
        <f t="shared" si="435"/>
        <v>-100000</v>
      </c>
      <c r="H20643" s="708" t="s">
        <v>13662</v>
      </c>
    </row>
    <row r="20644" spans="1:8" s="681" customFormat="1" ht="15" x14ac:dyDescent="0.25">
      <c r="A20644" s="732">
        <v>45509</v>
      </c>
      <c r="B20644" s="173" t="s">
        <v>13295</v>
      </c>
      <c r="C20644" s="173" t="s">
        <v>6475</v>
      </c>
      <c r="D20644" s="227" t="s">
        <v>13728</v>
      </c>
      <c r="E20644" s="235">
        <v>100000</v>
      </c>
      <c r="F20644" s="235"/>
      <c r="G20644" s="235">
        <f t="shared" si="435"/>
        <v>-100000</v>
      </c>
      <c r="H20644" s="708" t="s">
        <v>13662</v>
      </c>
    </row>
    <row r="20645" spans="1:8" s="681" customFormat="1" ht="15" x14ac:dyDescent="0.25">
      <c r="A20645" s="732">
        <v>45509</v>
      </c>
      <c r="B20645" s="173" t="s">
        <v>13113</v>
      </c>
      <c r="C20645" s="173" t="s">
        <v>7221</v>
      </c>
      <c r="D20645" s="227" t="s">
        <v>13729</v>
      </c>
      <c r="E20645" s="235">
        <v>250000</v>
      </c>
      <c r="F20645" s="235"/>
      <c r="G20645" s="235">
        <f t="shared" si="435"/>
        <v>-250000</v>
      </c>
      <c r="H20645" s="708" t="s">
        <v>13662</v>
      </c>
    </row>
    <row r="20646" spans="1:8" s="681" customFormat="1" ht="19.5" customHeight="1" x14ac:dyDescent="0.25">
      <c r="A20646" s="732">
        <v>45509</v>
      </c>
      <c r="B20646" s="173" t="s">
        <v>11614</v>
      </c>
      <c r="C20646" s="645" t="s">
        <v>7465</v>
      </c>
      <c r="D20646" s="900" t="s">
        <v>13836</v>
      </c>
      <c r="E20646" s="646">
        <v>93755</v>
      </c>
      <c r="F20646" s="235"/>
      <c r="G20646" s="235">
        <f t="shared" si="435"/>
        <v>-93755</v>
      </c>
      <c r="H20646" s="708" t="s">
        <v>13662</v>
      </c>
    </row>
    <row r="20647" spans="1:8" s="681" customFormat="1" ht="19.5" customHeight="1" x14ac:dyDescent="0.25">
      <c r="A20647" s="732">
        <v>45509</v>
      </c>
      <c r="B20647" s="173" t="s">
        <v>12607</v>
      </c>
      <c r="C20647" s="645" t="s">
        <v>7465</v>
      </c>
      <c r="D20647" s="900" t="s">
        <v>13836</v>
      </c>
      <c r="E20647" s="646">
        <v>45459</v>
      </c>
      <c r="F20647" s="235"/>
      <c r="G20647" s="235">
        <f t="shared" ref="G20647:G20650" si="438">F20647-E20647</f>
        <v>-45459</v>
      </c>
      <c r="H20647" s="708" t="s">
        <v>13662</v>
      </c>
    </row>
    <row r="20648" spans="1:8" s="681" customFormat="1" ht="19.5" customHeight="1" x14ac:dyDescent="0.25">
      <c r="A20648" s="732">
        <v>45509</v>
      </c>
      <c r="B20648" s="173" t="s">
        <v>11874</v>
      </c>
      <c r="C20648" s="645" t="s">
        <v>7465</v>
      </c>
      <c r="D20648" s="900" t="s">
        <v>13836</v>
      </c>
      <c r="E20648" s="646">
        <v>306006</v>
      </c>
      <c r="F20648" s="235"/>
      <c r="G20648" s="235">
        <f t="shared" si="438"/>
        <v>-306006</v>
      </c>
      <c r="H20648" s="708" t="s">
        <v>13662</v>
      </c>
    </row>
    <row r="20649" spans="1:8" s="681" customFormat="1" ht="19.5" customHeight="1" x14ac:dyDescent="0.25">
      <c r="A20649" s="732">
        <v>45509</v>
      </c>
      <c r="B20649" s="173" t="s">
        <v>10898</v>
      </c>
      <c r="C20649" s="645" t="s">
        <v>7465</v>
      </c>
      <c r="D20649" s="900" t="s">
        <v>13836</v>
      </c>
      <c r="E20649" s="646">
        <v>32600</v>
      </c>
      <c r="F20649" s="235"/>
      <c r="G20649" s="235">
        <f t="shared" si="438"/>
        <v>-32600</v>
      </c>
      <c r="H20649" s="708" t="s">
        <v>13662</v>
      </c>
    </row>
    <row r="20650" spans="1:8" s="681" customFormat="1" ht="19.5" customHeight="1" x14ac:dyDescent="0.25">
      <c r="A20650" s="732">
        <v>45509</v>
      </c>
      <c r="B20650" s="173" t="s">
        <v>9353</v>
      </c>
      <c r="C20650" s="645" t="s">
        <v>7465</v>
      </c>
      <c r="D20650" s="900" t="s">
        <v>13836</v>
      </c>
      <c r="E20650" s="646">
        <v>33559</v>
      </c>
      <c r="F20650" s="235"/>
      <c r="G20650" s="235">
        <f t="shared" si="438"/>
        <v>-33559</v>
      </c>
      <c r="H20650" s="708" t="s">
        <v>13662</v>
      </c>
    </row>
    <row r="20651" spans="1:8" s="681" customFormat="1" ht="19.5" customHeight="1" x14ac:dyDescent="0.25">
      <c r="A20651" s="732">
        <v>45509</v>
      </c>
      <c r="B20651" s="173" t="s">
        <v>10293</v>
      </c>
      <c r="C20651" s="645" t="s">
        <v>7465</v>
      </c>
      <c r="D20651" s="900" t="s">
        <v>13836</v>
      </c>
      <c r="E20651" s="646">
        <v>43900</v>
      </c>
      <c r="F20651" s="235"/>
      <c r="G20651" s="235">
        <f t="shared" ref="G20651:G20653" si="439">F20651-E20651</f>
        <v>-43900</v>
      </c>
      <c r="H20651" s="708" t="s">
        <v>13662</v>
      </c>
    </row>
    <row r="20652" spans="1:8" s="681" customFormat="1" ht="19.5" customHeight="1" x14ac:dyDescent="0.25">
      <c r="A20652" s="732">
        <v>45509</v>
      </c>
      <c r="B20652" s="173" t="s">
        <v>12796</v>
      </c>
      <c r="C20652" s="645" t="s">
        <v>7465</v>
      </c>
      <c r="D20652" s="900" t="s">
        <v>13836</v>
      </c>
      <c r="E20652" s="646">
        <v>105607</v>
      </c>
      <c r="F20652" s="235"/>
      <c r="G20652" s="235">
        <f t="shared" si="439"/>
        <v>-105607</v>
      </c>
      <c r="H20652" s="708" t="s">
        <v>13662</v>
      </c>
    </row>
    <row r="20653" spans="1:8" s="681" customFormat="1" ht="19.5" customHeight="1" x14ac:dyDescent="0.25">
      <c r="A20653" s="732">
        <v>45509</v>
      </c>
      <c r="B20653" s="173" t="s">
        <v>8556</v>
      </c>
      <c r="C20653" s="645" t="s">
        <v>7465</v>
      </c>
      <c r="D20653" s="900" t="s">
        <v>13836</v>
      </c>
      <c r="E20653" s="646">
        <v>29114</v>
      </c>
      <c r="F20653" s="235"/>
      <c r="G20653" s="235">
        <f t="shared" si="439"/>
        <v>-29114</v>
      </c>
      <c r="H20653" s="708" t="s">
        <v>13662</v>
      </c>
    </row>
    <row r="20654" spans="1:8" s="681" customFormat="1" ht="15" x14ac:dyDescent="0.25">
      <c r="A20654" s="732">
        <v>45511</v>
      </c>
      <c r="B20654" s="173" t="s">
        <v>13113</v>
      </c>
      <c r="C20654" s="173" t="s">
        <v>13500</v>
      </c>
      <c r="D20654" s="227" t="s">
        <v>13750</v>
      </c>
      <c r="E20654" s="235">
        <v>150000</v>
      </c>
      <c r="F20654" s="235"/>
      <c r="G20654" s="235">
        <f t="shared" si="435"/>
        <v>-150000</v>
      </c>
      <c r="H20654" s="708" t="s">
        <v>13662</v>
      </c>
    </row>
    <row r="20655" spans="1:8" s="681" customFormat="1" ht="15" x14ac:dyDescent="0.25">
      <c r="A20655" s="732">
        <v>45513</v>
      </c>
      <c r="B20655" s="173" t="s">
        <v>3945</v>
      </c>
      <c r="C20655" s="565" t="s">
        <v>3002</v>
      </c>
      <c r="D20655" s="873" t="s">
        <v>13796</v>
      </c>
      <c r="E20655" s="566">
        <f>32760*2</f>
        <v>65520</v>
      </c>
      <c r="F20655" s="235"/>
      <c r="G20655" s="235">
        <f t="shared" si="435"/>
        <v>-65520</v>
      </c>
      <c r="H20655" s="708" t="s">
        <v>13662</v>
      </c>
    </row>
    <row r="20656" spans="1:8" s="681" customFormat="1" ht="15" x14ac:dyDescent="0.25">
      <c r="A20656" s="732">
        <v>45513</v>
      </c>
      <c r="B20656" s="173" t="s">
        <v>3944</v>
      </c>
      <c r="C20656" s="565" t="s">
        <v>3002</v>
      </c>
      <c r="D20656" s="873" t="s">
        <v>13796</v>
      </c>
      <c r="E20656" s="566">
        <f>35364*2</f>
        <v>70728</v>
      </c>
      <c r="F20656" s="235"/>
      <c r="G20656" s="235">
        <f t="shared" si="435"/>
        <v>-70728</v>
      </c>
      <c r="H20656" s="708" t="s">
        <v>13662</v>
      </c>
    </row>
    <row r="20657" spans="1:8" s="681" customFormat="1" ht="15" x14ac:dyDescent="0.25">
      <c r="A20657" s="732">
        <v>45513</v>
      </c>
      <c r="B20657" s="173" t="s">
        <v>37</v>
      </c>
      <c r="C20657" s="565" t="s">
        <v>3002</v>
      </c>
      <c r="D20657" s="873" t="s">
        <v>13796</v>
      </c>
      <c r="E20657" s="566">
        <f>20525*2</f>
        <v>41050</v>
      </c>
      <c r="F20657" s="235"/>
      <c r="G20657" s="235">
        <f t="shared" si="435"/>
        <v>-41050</v>
      </c>
      <c r="H20657" s="708" t="s">
        <v>13662</v>
      </c>
    </row>
    <row r="20658" spans="1:8" s="681" customFormat="1" ht="15" x14ac:dyDescent="0.25">
      <c r="A20658" s="732">
        <v>45513</v>
      </c>
      <c r="B20658" s="173" t="s">
        <v>11717</v>
      </c>
      <c r="C20658" s="565" t="s">
        <v>3002</v>
      </c>
      <c r="D20658" s="873" t="s">
        <v>13796</v>
      </c>
      <c r="E20658" s="566">
        <f>249704-E20657-E20656-E20655</f>
        <v>72406</v>
      </c>
      <c r="F20658" s="235"/>
      <c r="G20658" s="235">
        <f t="shared" si="435"/>
        <v>-72406</v>
      </c>
      <c r="H20658" s="708" t="s">
        <v>13662</v>
      </c>
    </row>
    <row r="20659" spans="1:8" s="681" customFormat="1" ht="15" x14ac:dyDescent="0.25">
      <c r="A20659" s="732">
        <v>45513</v>
      </c>
      <c r="B20659" s="173" t="s">
        <v>13113</v>
      </c>
      <c r="C20659" s="173" t="s">
        <v>11279</v>
      </c>
      <c r="D20659" s="227" t="s">
        <v>13797</v>
      </c>
      <c r="E20659" s="235">
        <v>200000</v>
      </c>
      <c r="F20659" s="235"/>
      <c r="G20659" s="235">
        <f t="shared" si="435"/>
        <v>-200000</v>
      </c>
      <c r="H20659" s="708" t="s">
        <v>13662</v>
      </c>
    </row>
    <row r="20660" spans="1:8" s="681" customFormat="1" ht="15" x14ac:dyDescent="0.25">
      <c r="A20660" s="732">
        <v>45519</v>
      </c>
      <c r="B20660" s="173" t="s">
        <v>13228</v>
      </c>
      <c r="C20660" s="173" t="s">
        <v>6845</v>
      </c>
      <c r="D20660" s="227" t="s">
        <v>13834</v>
      </c>
      <c r="E20660" s="235">
        <v>2000000</v>
      </c>
      <c r="F20660" s="235"/>
      <c r="G20660" s="235">
        <f t="shared" si="435"/>
        <v>-2000000</v>
      </c>
      <c r="H20660" s="708" t="s">
        <v>13662</v>
      </c>
    </row>
    <row r="20661" spans="1:8" s="681" customFormat="1" ht="15" x14ac:dyDescent="0.25">
      <c r="A20661" s="732">
        <v>45519</v>
      </c>
      <c r="B20661" s="173" t="s">
        <v>8556</v>
      </c>
      <c r="C20661" s="633" t="s">
        <v>12027</v>
      </c>
      <c r="D20661" s="894" t="s">
        <v>13879</v>
      </c>
      <c r="E20661" s="635">
        <v>3390</v>
      </c>
      <c r="F20661" s="235"/>
      <c r="G20661" s="235">
        <f t="shared" si="435"/>
        <v>-3390</v>
      </c>
      <c r="H20661" s="708" t="s">
        <v>13662</v>
      </c>
    </row>
    <row r="20662" spans="1:8" s="681" customFormat="1" ht="15" x14ac:dyDescent="0.25">
      <c r="A20662" s="732">
        <v>45519</v>
      </c>
      <c r="B20662" s="173" t="s">
        <v>11077</v>
      </c>
      <c r="C20662" s="633" t="s">
        <v>12027</v>
      </c>
      <c r="D20662" s="894" t="s">
        <v>13879</v>
      </c>
      <c r="E20662" s="635">
        <v>31324</v>
      </c>
      <c r="F20662" s="235"/>
      <c r="G20662" s="235">
        <f t="shared" ref="G20662:G20669" si="440">F20662-E20662</f>
        <v>-31324</v>
      </c>
      <c r="H20662" s="708" t="s">
        <v>13662</v>
      </c>
    </row>
    <row r="20663" spans="1:8" s="681" customFormat="1" ht="15" x14ac:dyDescent="0.25">
      <c r="A20663" s="732">
        <v>45519</v>
      </c>
      <c r="B20663" s="173" t="s">
        <v>11498</v>
      </c>
      <c r="C20663" s="633" t="s">
        <v>12027</v>
      </c>
      <c r="D20663" s="894" t="s">
        <v>13879</v>
      </c>
      <c r="E20663" s="635">
        <v>8000</v>
      </c>
      <c r="F20663" s="235"/>
      <c r="G20663" s="235">
        <f t="shared" si="440"/>
        <v>-8000</v>
      </c>
      <c r="H20663" s="708" t="s">
        <v>13662</v>
      </c>
    </row>
    <row r="20664" spans="1:8" s="681" customFormat="1" ht="15" x14ac:dyDescent="0.25">
      <c r="A20664" s="732">
        <v>45519</v>
      </c>
      <c r="B20664" s="173" t="s">
        <v>12182</v>
      </c>
      <c r="C20664" s="633" t="s">
        <v>12027</v>
      </c>
      <c r="D20664" s="894" t="s">
        <v>13879</v>
      </c>
      <c r="E20664" s="635">
        <v>351969</v>
      </c>
      <c r="F20664" s="235"/>
      <c r="G20664" s="235">
        <f t="shared" si="440"/>
        <v>-351969</v>
      </c>
      <c r="H20664" s="708" t="s">
        <v>13662</v>
      </c>
    </row>
    <row r="20665" spans="1:8" s="681" customFormat="1" ht="15" x14ac:dyDescent="0.25">
      <c r="A20665" s="732">
        <v>45519</v>
      </c>
      <c r="B20665" s="173" t="s">
        <v>12787</v>
      </c>
      <c r="C20665" s="633" t="s">
        <v>12027</v>
      </c>
      <c r="D20665" s="894" t="s">
        <v>13879</v>
      </c>
      <c r="E20665" s="635">
        <v>14000</v>
      </c>
      <c r="F20665" s="235"/>
      <c r="G20665" s="235">
        <f t="shared" si="440"/>
        <v>-14000</v>
      </c>
      <c r="H20665" s="708" t="s">
        <v>13662</v>
      </c>
    </row>
    <row r="20666" spans="1:8" s="681" customFormat="1" ht="15" x14ac:dyDescent="0.25">
      <c r="A20666" s="732">
        <v>45519</v>
      </c>
      <c r="B20666" s="173" t="s">
        <v>12400</v>
      </c>
      <c r="C20666" s="633" t="s">
        <v>12027</v>
      </c>
      <c r="D20666" s="894" t="s">
        <v>13879</v>
      </c>
      <c r="E20666" s="635">
        <v>31500</v>
      </c>
      <c r="F20666" s="235"/>
      <c r="G20666" s="235">
        <f t="shared" si="440"/>
        <v>-31500</v>
      </c>
      <c r="H20666" s="708" t="s">
        <v>13662</v>
      </c>
    </row>
    <row r="20667" spans="1:8" s="681" customFormat="1" ht="15" x14ac:dyDescent="0.25">
      <c r="A20667" s="732">
        <v>45519</v>
      </c>
      <c r="B20667" s="173" t="s">
        <v>13439</v>
      </c>
      <c r="C20667" s="633" t="s">
        <v>12027</v>
      </c>
      <c r="D20667" s="894" t="s">
        <v>13879</v>
      </c>
      <c r="E20667" s="635">
        <v>131377</v>
      </c>
      <c r="F20667" s="235"/>
      <c r="G20667" s="235">
        <f t="shared" si="440"/>
        <v>-131377</v>
      </c>
      <c r="H20667" s="708" t="s">
        <v>13662</v>
      </c>
    </row>
    <row r="20668" spans="1:8" s="681" customFormat="1" ht="15" x14ac:dyDescent="0.25">
      <c r="A20668" s="732">
        <v>45519</v>
      </c>
      <c r="B20668" s="173" t="s">
        <v>13295</v>
      </c>
      <c r="C20668" s="633" t="s">
        <v>12027</v>
      </c>
      <c r="D20668" s="894" t="s">
        <v>13879</v>
      </c>
      <c r="E20668" s="635">
        <v>25454</v>
      </c>
      <c r="F20668" s="235"/>
      <c r="G20668" s="235">
        <f t="shared" si="440"/>
        <v>-25454</v>
      </c>
      <c r="H20668" s="708" t="s">
        <v>13662</v>
      </c>
    </row>
    <row r="20669" spans="1:8" s="681" customFormat="1" ht="15" x14ac:dyDescent="0.25">
      <c r="A20669" s="732">
        <v>45523</v>
      </c>
      <c r="B20669" s="173" t="s">
        <v>13318</v>
      </c>
      <c r="C20669" s="173" t="s">
        <v>12282</v>
      </c>
      <c r="D20669" s="227" t="s">
        <v>13915</v>
      </c>
      <c r="E20669" s="235">
        <v>130000</v>
      </c>
      <c r="F20669" s="235"/>
      <c r="G20669" s="235">
        <f t="shared" si="440"/>
        <v>-130000</v>
      </c>
      <c r="H20669" s="708" t="s">
        <v>13662</v>
      </c>
    </row>
    <row r="20670" spans="1:8" s="681" customFormat="1" ht="15" x14ac:dyDescent="0.25">
      <c r="A20670" s="732">
        <v>45523</v>
      </c>
      <c r="B20670" s="173" t="s">
        <v>3945</v>
      </c>
      <c r="C20670" s="649" t="s">
        <v>3002</v>
      </c>
      <c r="D20670" s="904" t="s">
        <v>13916</v>
      </c>
      <c r="E20670" s="650">
        <v>45000</v>
      </c>
      <c r="F20670" s="235"/>
      <c r="G20670" s="235">
        <f t="shared" ref="G20670:G20677" si="441">F20670-E20670</f>
        <v>-45000</v>
      </c>
      <c r="H20670" s="708" t="s">
        <v>13662</v>
      </c>
    </row>
    <row r="20671" spans="1:8" s="681" customFormat="1" ht="15" x14ac:dyDescent="0.25">
      <c r="A20671" s="732">
        <v>45523</v>
      </c>
      <c r="B20671" s="173" t="s">
        <v>3944</v>
      </c>
      <c r="C20671" s="649" t="s">
        <v>3002</v>
      </c>
      <c r="D20671" s="904" t="s">
        <v>13916</v>
      </c>
      <c r="E20671" s="650">
        <v>49000</v>
      </c>
      <c r="F20671" s="235"/>
      <c r="G20671" s="235">
        <f t="shared" si="441"/>
        <v>-49000</v>
      </c>
      <c r="H20671" s="708" t="s">
        <v>13662</v>
      </c>
    </row>
    <row r="20672" spans="1:8" s="681" customFormat="1" ht="24" x14ac:dyDescent="0.25">
      <c r="A20672" s="732">
        <v>45523</v>
      </c>
      <c r="B20672" s="173" t="s">
        <v>13731</v>
      </c>
      <c r="C20672" s="649" t="s">
        <v>3002</v>
      </c>
      <c r="D20672" s="904" t="s">
        <v>13917</v>
      </c>
      <c r="E20672" s="650">
        <v>1085</v>
      </c>
      <c r="F20672" s="235"/>
      <c r="G20672" s="235">
        <f t="shared" si="441"/>
        <v>-1085</v>
      </c>
      <c r="H20672" s="708" t="s">
        <v>13662</v>
      </c>
    </row>
    <row r="20673" spans="1:8" s="681" customFormat="1" ht="24" x14ac:dyDescent="0.25">
      <c r="A20673" s="732">
        <v>45523</v>
      </c>
      <c r="B20673" s="173" t="s">
        <v>13731</v>
      </c>
      <c r="C20673" s="649" t="s">
        <v>3002</v>
      </c>
      <c r="D20673" s="904" t="s">
        <v>13918</v>
      </c>
      <c r="E20673" s="650">
        <v>1000</v>
      </c>
      <c r="F20673" s="235"/>
      <c r="G20673" s="235">
        <f t="shared" si="441"/>
        <v>-1000</v>
      </c>
      <c r="H20673" s="708" t="s">
        <v>13662</v>
      </c>
    </row>
    <row r="20674" spans="1:8" s="681" customFormat="1" ht="15" x14ac:dyDescent="0.25">
      <c r="A20674" s="732">
        <v>45523</v>
      </c>
      <c r="B20674" s="173" t="s">
        <v>11614</v>
      </c>
      <c r="C20674" s="649" t="s">
        <v>3002</v>
      </c>
      <c r="D20674" s="904" t="s">
        <v>13916</v>
      </c>
      <c r="E20674" s="650">
        <v>6000</v>
      </c>
      <c r="F20674" s="235"/>
      <c r="G20674" s="235">
        <f t="shared" si="441"/>
        <v>-6000</v>
      </c>
      <c r="H20674" s="708" t="s">
        <v>13662</v>
      </c>
    </row>
    <row r="20675" spans="1:8" s="681" customFormat="1" ht="15" x14ac:dyDescent="0.25">
      <c r="A20675" s="732">
        <v>45523</v>
      </c>
      <c r="B20675" s="173" t="s">
        <v>11717</v>
      </c>
      <c r="C20675" s="649" t="s">
        <v>3002</v>
      </c>
      <c r="D20675" s="904" t="s">
        <v>13916</v>
      </c>
      <c r="E20675" s="650">
        <v>8000</v>
      </c>
      <c r="F20675" s="235"/>
      <c r="G20675" s="235">
        <f t="shared" si="441"/>
        <v>-8000</v>
      </c>
      <c r="H20675" s="708" t="s">
        <v>13662</v>
      </c>
    </row>
    <row r="20676" spans="1:8" s="681" customFormat="1" ht="15" x14ac:dyDescent="0.25">
      <c r="A20676" s="732">
        <v>45527</v>
      </c>
      <c r="B20676" s="173" t="s">
        <v>13935</v>
      </c>
      <c r="C20676" s="173" t="s">
        <v>4321</v>
      </c>
      <c r="D20676" s="227" t="s">
        <v>13975</v>
      </c>
      <c r="E20676" s="235">
        <v>597559</v>
      </c>
      <c r="F20676" s="235"/>
      <c r="G20676" s="235">
        <f t="shared" si="441"/>
        <v>-597559</v>
      </c>
      <c r="H20676" s="708" t="s">
        <v>13662</v>
      </c>
    </row>
    <row r="20677" spans="1:8" s="681" customFormat="1" ht="36" x14ac:dyDescent="0.25">
      <c r="A20677" s="732">
        <v>45528</v>
      </c>
      <c r="B20677" s="173" t="s">
        <v>13113</v>
      </c>
      <c r="C20677" s="669" t="s">
        <v>13290</v>
      </c>
      <c r="D20677" s="905" t="s">
        <v>14002</v>
      </c>
      <c r="E20677" s="671">
        <v>343156</v>
      </c>
      <c r="F20677" s="235"/>
      <c r="G20677" s="235">
        <f t="shared" si="441"/>
        <v>-343156</v>
      </c>
      <c r="H20677" s="708" t="s">
        <v>13662</v>
      </c>
    </row>
    <row r="20678" spans="1:8" s="681" customFormat="1" ht="36" x14ac:dyDescent="0.25">
      <c r="A20678" s="732">
        <v>45528</v>
      </c>
      <c r="B20678" s="173" t="s">
        <v>13256</v>
      </c>
      <c r="C20678" s="669" t="s">
        <v>13290</v>
      </c>
      <c r="D20678" s="905" t="s">
        <v>14002</v>
      </c>
      <c r="E20678" s="671">
        <v>456844</v>
      </c>
      <c r="F20678" s="235"/>
      <c r="G20678" s="235">
        <f t="shared" ref="G20678:G20679" si="442">F20678-E20678</f>
        <v>-456844</v>
      </c>
      <c r="H20678" s="708" t="s">
        <v>13662</v>
      </c>
    </row>
    <row r="20679" spans="1:8" s="681" customFormat="1" ht="24" x14ac:dyDescent="0.25">
      <c r="A20679" s="732">
        <v>45528</v>
      </c>
      <c r="B20679" s="173" t="s">
        <v>13256</v>
      </c>
      <c r="C20679" s="173" t="s">
        <v>1197</v>
      </c>
      <c r="D20679" s="227" t="s">
        <v>13979</v>
      </c>
      <c r="E20679" s="235">
        <v>515900</v>
      </c>
      <c r="F20679" s="235"/>
      <c r="G20679" s="235">
        <f t="shared" si="442"/>
        <v>-515900</v>
      </c>
      <c r="H20679" s="708" t="s">
        <v>13662</v>
      </c>
    </row>
    <row r="20680" spans="1:8" ht="15" x14ac:dyDescent="0.2">
      <c r="A20680" s="729">
        <v>45506</v>
      </c>
      <c r="B20680" s="93" t="s">
        <v>10468</v>
      </c>
      <c r="C20680" s="93" t="s">
        <v>558</v>
      </c>
      <c r="D20680" s="890" t="s">
        <v>13663</v>
      </c>
      <c r="E20680" s="175"/>
      <c r="F20680" s="175">
        <v>926500</v>
      </c>
      <c r="G20680" s="175">
        <f t="shared" ref="G20680" si="443">F20680-E20680</f>
        <v>926500</v>
      </c>
      <c r="H20680" s="701" t="s">
        <v>13662</v>
      </c>
    </row>
    <row r="20681" spans="1:8" ht="15" x14ac:dyDescent="0.2">
      <c r="A20681" s="729">
        <v>45506</v>
      </c>
      <c r="B20681" s="93" t="s">
        <v>13543</v>
      </c>
      <c r="C20681" s="93" t="s">
        <v>558</v>
      </c>
      <c r="D20681" s="890" t="s">
        <v>13663</v>
      </c>
      <c r="E20681" s="175"/>
      <c r="F20681" s="175">
        <v>2000000</v>
      </c>
      <c r="G20681" s="175">
        <f t="shared" ref="G20681:G20682" si="444">F20681-E20681</f>
        <v>2000000</v>
      </c>
      <c r="H20681" s="701" t="s">
        <v>13662</v>
      </c>
    </row>
    <row r="20682" spans="1:8" ht="15" x14ac:dyDescent="0.2">
      <c r="A20682" s="729">
        <v>45506</v>
      </c>
      <c r="B20682" s="93" t="s">
        <v>13543</v>
      </c>
      <c r="C20682" s="93" t="s">
        <v>558</v>
      </c>
      <c r="D20682" s="1055" t="s">
        <v>12017</v>
      </c>
      <c r="E20682" s="642">
        <v>29265</v>
      </c>
      <c r="F20682" s="175"/>
      <c r="G20682" s="175">
        <f t="shared" si="444"/>
        <v>-29265</v>
      </c>
      <c r="H20682" s="701" t="s">
        <v>13662</v>
      </c>
    </row>
    <row r="20683" spans="1:8" ht="15" x14ac:dyDescent="0.2">
      <c r="A20683" s="729">
        <v>45509</v>
      </c>
      <c r="B20683" s="93" t="s">
        <v>13731</v>
      </c>
      <c r="C20683" s="93" t="s">
        <v>558</v>
      </c>
      <c r="D20683" s="890" t="s">
        <v>13732</v>
      </c>
      <c r="E20683" s="175"/>
      <c r="F20683" s="175">
        <v>399735</v>
      </c>
      <c r="G20683" s="175">
        <f t="shared" ref="G20683:G20686" si="445">F20683-E20683</f>
        <v>399735</v>
      </c>
      <c r="H20683" s="701" t="s">
        <v>13662</v>
      </c>
    </row>
    <row r="20684" spans="1:8" ht="15" x14ac:dyDescent="0.2">
      <c r="A20684" s="729">
        <v>45509</v>
      </c>
      <c r="B20684" s="93" t="s">
        <v>13731</v>
      </c>
      <c r="C20684" s="93" t="s">
        <v>558</v>
      </c>
      <c r="D20684" s="890" t="s">
        <v>13733</v>
      </c>
      <c r="E20684" s="175"/>
      <c r="F20684" s="175">
        <v>97660</v>
      </c>
      <c r="G20684" s="175">
        <f t="shared" si="445"/>
        <v>97660</v>
      </c>
      <c r="H20684" s="701" t="s">
        <v>13662</v>
      </c>
    </row>
    <row r="20685" spans="1:8" ht="36" x14ac:dyDescent="0.2">
      <c r="A20685" s="729">
        <v>45509</v>
      </c>
      <c r="B20685" s="93" t="s">
        <v>11717</v>
      </c>
      <c r="C20685" s="93" t="s">
        <v>558</v>
      </c>
      <c r="D20685" s="896" t="s">
        <v>13774</v>
      </c>
      <c r="E20685" s="642">
        <v>20000</v>
      </c>
      <c r="F20685" s="175"/>
      <c r="G20685" s="175">
        <f t="shared" si="445"/>
        <v>-20000</v>
      </c>
      <c r="H20685" s="701" t="s">
        <v>13662</v>
      </c>
    </row>
    <row r="20686" spans="1:8" ht="15" x14ac:dyDescent="0.2">
      <c r="A20686" s="729">
        <v>45512</v>
      </c>
      <c r="B20686" s="93" t="s">
        <v>3944</v>
      </c>
      <c r="C20686" s="93" t="s">
        <v>558</v>
      </c>
      <c r="D20686" s="890" t="s">
        <v>13752</v>
      </c>
      <c r="E20686" s="175"/>
      <c r="F20686" s="175">
        <v>333522</v>
      </c>
      <c r="G20686" s="175">
        <f t="shared" si="445"/>
        <v>333522</v>
      </c>
      <c r="H20686" s="701" t="s">
        <v>13662</v>
      </c>
    </row>
    <row r="20687" spans="1:8" ht="15" x14ac:dyDescent="0.2">
      <c r="A20687" s="729">
        <v>45517</v>
      </c>
      <c r="B20687" s="93" t="s">
        <v>3945</v>
      </c>
      <c r="C20687" s="93" t="s">
        <v>558</v>
      </c>
      <c r="D20687" s="890" t="s">
        <v>13829</v>
      </c>
      <c r="E20687" s="175"/>
      <c r="F20687" s="175">
        <v>365160</v>
      </c>
      <c r="G20687" s="175">
        <f t="shared" ref="G20687" si="446">F20687-E20687</f>
        <v>365160</v>
      </c>
      <c r="H20687" s="701" t="s">
        <v>13662</v>
      </c>
    </row>
    <row r="20688" spans="1:8" ht="24" x14ac:dyDescent="0.2">
      <c r="A20688" s="729">
        <v>45519</v>
      </c>
      <c r="B20688" s="93" t="s">
        <v>13439</v>
      </c>
      <c r="C20688" s="93" t="s">
        <v>558</v>
      </c>
      <c r="D20688" s="800" t="s">
        <v>13830</v>
      </c>
      <c r="E20688" s="175"/>
      <c r="F20688" s="175">
        <v>2000000</v>
      </c>
      <c r="G20688" s="175">
        <f t="shared" ref="G20688" si="447">F20688-E20688</f>
        <v>2000000</v>
      </c>
      <c r="H20688" s="701" t="s">
        <v>13662</v>
      </c>
    </row>
    <row r="20689" spans="1:8" ht="24" x14ac:dyDescent="0.2">
      <c r="A20689" s="729">
        <v>45519</v>
      </c>
      <c r="B20689" s="93" t="s">
        <v>13439</v>
      </c>
      <c r="C20689" s="93" t="s">
        <v>558</v>
      </c>
      <c r="D20689" s="800" t="s">
        <v>13831</v>
      </c>
      <c r="E20689" s="175"/>
      <c r="F20689" s="175">
        <v>597014</v>
      </c>
      <c r="G20689" s="175">
        <f t="shared" ref="G20689" si="448">F20689-E20689</f>
        <v>597014</v>
      </c>
      <c r="H20689" s="701" t="s">
        <v>13662</v>
      </c>
    </row>
    <row r="20690" spans="1:8" ht="24" x14ac:dyDescent="0.2">
      <c r="A20690" s="729">
        <v>45519</v>
      </c>
      <c r="B20690" s="93" t="s">
        <v>13439</v>
      </c>
      <c r="C20690" s="93" t="s">
        <v>558</v>
      </c>
      <c r="D20690" s="800" t="s">
        <v>13832</v>
      </c>
      <c r="E20690" s="175"/>
      <c r="F20690" s="175">
        <v>3000000</v>
      </c>
      <c r="G20690" s="175">
        <f t="shared" ref="G20690:G20691" si="449">F20690-E20690</f>
        <v>3000000</v>
      </c>
      <c r="H20690" s="701" t="s">
        <v>13662</v>
      </c>
    </row>
    <row r="20691" spans="1:8" ht="15" x14ac:dyDescent="0.2">
      <c r="A20691" s="729">
        <v>45519</v>
      </c>
      <c r="B20691" s="93" t="s">
        <v>13543</v>
      </c>
      <c r="C20691" s="93" t="s">
        <v>558</v>
      </c>
      <c r="D20691" s="1055" t="s">
        <v>12017</v>
      </c>
      <c r="E20691" s="642">
        <v>30000</v>
      </c>
      <c r="F20691" s="175"/>
      <c r="G20691" s="175">
        <f t="shared" si="449"/>
        <v>-30000</v>
      </c>
      <c r="H20691" s="701" t="s">
        <v>13662</v>
      </c>
    </row>
    <row r="20692" spans="1:8" ht="24" x14ac:dyDescent="0.2">
      <c r="A20692" s="729">
        <v>45519</v>
      </c>
      <c r="B20692" s="93" t="s">
        <v>11874</v>
      </c>
      <c r="C20692" s="93" t="s">
        <v>558</v>
      </c>
      <c r="D20692" s="800" t="s">
        <v>13833</v>
      </c>
      <c r="E20692" s="175"/>
      <c r="F20692" s="175">
        <v>6709743</v>
      </c>
      <c r="G20692" s="175">
        <f t="shared" ref="G20692:G20693" si="450">F20692-E20692</f>
        <v>6709743</v>
      </c>
      <c r="H20692" s="701" t="s">
        <v>13662</v>
      </c>
    </row>
    <row r="20693" spans="1:8" ht="15" x14ac:dyDescent="0.2">
      <c r="A20693" s="729">
        <v>45519</v>
      </c>
      <c r="B20693" s="93" t="s">
        <v>11874</v>
      </c>
      <c r="C20693" s="93" t="s">
        <v>558</v>
      </c>
      <c r="D20693" s="1055" t="s">
        <v>12017</v>
      </c>
      <c r="E20693" s="642">
        <v>67097</v>
      </c>
      <c r="F20693" s="175"/>
      <c r="G20693" s="175">
        <f t="shared" si="450"/>
        <v>-67097</v>
      </c>
      <c r="H20693" s="701" t="s">
        <v>13662</v>
      </c>
    </row>
    <row r="20694" spans="1:8" ht="15" x14ac:dyDescent="0.2">
      <c r="A20694" s="729">
        <v>45519</v>
      </c>
      <c r="B20694" s="93" t="s">
        <v>12787</v>
      </c>
      <c r="C20694" s="93" t="s">
        <v>558</v>
      </c>
      <c r="D20694" s="800" t="s">
        <v>13844</v>
      </c>
      <c r="E20694" s="175"/>
      <c r="F20694" s="175">
        <v>300000</v>
      </c>
      <c r="G20694" s="175">
        <f t="shared" ref="G20694" si="451">F20694-E20694</f>
        <v>300000</v>
      </c>
      <c r="H20694" s="701" t="s">
        <v>13662</v>
      </c>
    </row>
    <row r="20695" spans="1:8" ht="15" x14ac:dyDescent="0.2">
      <c r="A20695" s="729">
        <v>45519</v>
      </c>
      <c r="B20695" s="93" t="s">
        <v>13845</v>
      </c>
      <c r="C20695" s="93" t="s">
        <v>558</v>
      </c>
      <c r="D20695" s="800" t="s">
        <v>13844</v>
      </c>
      <c r="E20695" s="175"/>
      <c r="F20695" s="175">
        <v>120000</v>
      </c>
      <c r="G20695" s="175">
        <f t="shared" ref="G20695" si="452">F20695-E20695</f>
        <v>120000</v>
      </c>
      <c r="H20695" s="701" t="s">
        <v>13662</v>
      </c>
    </row>
    <row r="20696" spans="1:8" ht="24" x14ac:dyDescent="0.2">
      <c r="A20696" s="729">
        <v>45521</v>
      </c>
      <c r="B20696" s="93" t="s">
        <v>11077</v>
      </c>
      <c r="C20696" s="93" t="s">
        <v>558</v>
      </c>
      <c r="D20696" s="800" t="s">
        <v>13905</v>
      </c>
      <c r="E20696" s="175"/>
      <c r="F20696" s="175">
        <v>3000000</v>
      </c>
      <c r="G20696" s="175">
        <f t="shared" ref="G20696:G20697" si="453">F20696-E20696</f>
        <v>3000000</v>
      </c>
      <c r="H20696" s="701" t="s">
        <v>13662</v>
      </c>
    </row>
    <row r="20697" spans="1:8" ht="24" x14ac:dyDescent="0.2">
      <c r="A20697" s="729">
        <v>45521</v>
      </c>
      <c r="B20697" s="93" t="s">
        <v>11077</v>
      </c>
      <c r="C20697" s="93" t="s">
        <v>558</v>
      </c>
      <c r="D20697" s="800" t="s">
        <v>13906</v>
      </c>
      <c r="E20697" s="175"/>
      <c r="F20697" s="175">
        <v>3689000</v>
      </c>
      <c r="G20697" s="175">
        <f t="shared" si="453"/>
        <v>3689000</v>
      </c>
      <c r="H20697" s="701" t="s">
        <v>13662</v>
      </c>
    </row>
    <row r="20698" spans="1:8" ht="15" x14ac:dyDescent="0.2">
      <c r="A20698" s="729">
        <v>45523</v>
      </c>
      <c r="B20698" s="93" t="s">
        <v>13318</v>
      </c>
      <c r="C20698" s="93" t="s">
        <v>558</v>
      </c>
      <c r="D20698" s="800" t="s">
        <v>13914</v>
      </c>
      <c r="E20698" s="175"/>
      <c r="F20698" s="175">
        <v>3500000</v>
      </c>
      <c r="G20698" s="175">
        <f t="shared" ref="G20698:G20701" si="454">F20698-E20698</f>
        <v>3500000</v>
      </c>
      <c r="H20698" s="701" t="s">
        <v>13662</v>
      </c>
    </row>
    <row r="20699" spans="1:8" ht="15" x14ac:dyDescent="0.2">
      <c r="A20699" s="729">
        <v>45523</v>
      </c>
      <c r="B20699" s="93" t="s">
        <v>37</v>
      </c>
      <c r="C20699" s="93" t="s">
        <v>558</v>
      </c>
      <c r="D20699" s="890" t="s">
        <v>13919</v>
      </c>
      <c r="E20699" s="175"/>
      <c r="F20699" s="175">
        <v>246087</v>
      </c>
      <c r="G20699" s="175">
        <f t="shared" si="454"/>
        <v>246087</v>
      </c>
      <c r="H20699" s="701" t="s">
        <v>13662</v>
      </c>
    </row>
    <row r="20700" spans="1:8" ht="15" x14ac:dyDescent="0.2">
      <c r="A20700" s="729">
        <v>45526</v>
      </c>
      <c r="B20700" s="93" t="s">
        <v>11717</v>
      </c>
      <c r="C20700" s="93" t="s">
        <v>558</v>
      </c>
      <c r="D20700" s="890" t="s">
        <v>13976</v>
      </c>
      <c r="E20700" s="175"/>
      <c r="F20700" s="175">
        <v>1947260</v>
      </c>
      <c r="G20700" s="175">
        <f t="shared" si="454"/>
        <v>1947260</v>
      </c>
      <c r="H20700" s="701" t="s">
        <v>13662</v>
      </c>
    </row>
    <row r="20701" spans="1:8" ht="24" x14ac:dyDescent="0.2">
      <c r="A20701" s="729">
        <v>45527</v>
      </c>
      <c r="B20701" s="93" t="s">
        <v>11077</v>
      </c>
      <c r="C20701" s="93" t="s">
        <v>558</v>
      </c>
      <c r="D20701" s="800" t="s">
        <v>13978</v>
      </c>
      <c r="E20701" s="175"/>
      <c r="F20701" s="175">
        <v>3725071</v>
      </c>
      <c r="G20701" s="175">
        <f t="shared" si="454"/>
        <v>3725071</v>
      </c>
      <c r="H20701" s="701" t="s">
        <v>13662</v>
      </c>
    </row>
    <row r="20702" spans="1:8" ht="24" x14ac:dyDescent="0.2">
      <c r="A20702" s="729">
        <v>45527</v>
      </c>
      <c r="B20702" s="93" t="s">
        <v>13256</v>
      </c>
      <c r="C20702" s="93" t="s">
        <v>558</v>
      </c>
      <c r="D20702" s="800" t="s">
        <v>13979</v>
      </c>
      <c r="E20702" s="175"/>
      <c r="F20702" s="175">
        <v>515900</v>
      </c>
      <c r="G20702" s="175">
        <f t="shared" ref="G20702" si="455">F20702-E20702</f>
        <v>515900</v>
      </c>
      <c r="H20702" s="701" t="s">
        <v>13662</v>
      </c>
    </row>
    <row r="20703" spans="1:8" ht="36" x14ac:dyDescent="0.2">
      <c r="A20703" s="729">
        <v>45527</v>
      </c>
      <c r="B20703" s="93" t="s">
        <v>13256</v>
      </c>
      <c r="C20703" s="93" t="s">
        <v>558</v>
      </c>
      <c r="D20703" s="800" t="s">
        <v>13980</v>
      </c>
      <c r="E20703" s="175"/>
      <c r="F20703" s="175">
        <v>800000</v>
      </c>
      <c r="G20703" s="175">
        <f t="shared" ref="G20703" si="456">F20703-E20703</f>
        <v>800000</v>
      </c>
      <c r="H20703" s="701" t="s">
        <v>13662</v>
      </c>
    </row>
    <row r="20704" spans="1:8" ht="24" x14ac:dyDescent="0.2">
      <c r="A20704" s="729">
        <v>45527</v>
      </c>
      <c r="B20704" s="93" t="s">
        <v>13256</v>
      </c>
      <c r="C20704" s="93" t="s">
        <v>558</v>
      </c>
      <c r="D20704" s="800" t="s">
        <v>13981</v>
      </c>
      <c r="E20704" s="175"/>
      <c r="F20704" s="175">
        <v>1884105</v>
      </c>
      <c r="G20704" s="175">
        <f t="shared" ref="G20704" si="457">F20704-E20704</f>
        <v>1884105</v>
      </c>
      <c r="H20704" s="701" t="s">
        <v>13662</v>
      </c>
    </row>
  </sheetData>
  <autoFilter ref="A1:P2070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1" activePane="bottomLeft" state="frozen"/>
      <selection pane="bottomLeft" activeCell="C9" sqref="C9"/>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06" t="s">
        <v>0</v>
      </c>
      <c r="B1" s="1106" t="s">
        <v>47</v>
      </c>
    </row>
    <row r="2" spans="1:11" hidden="1" x14ac:dyDescent="0.3">
      <c r="A2" s="1106" t="s">
        <v>2</v>
      </c>
      <c r="B2" s="1106" t="s">
        <v>47</v>
      </c>
    </row>
    <row r="3" spans="1:11" hidden="1" x14ac:dyDescent="0.3">
      <c r="A3" s="1106" t="s">
        <v>839</v>
      </c>
      <c r="B3" s="1106" t="s">
        <v>47</v>
      </c>
    </row>
    <row r="4" spans="1:11" ht="24" hidden="1" thickBot="1" x14ac:dyDescent="0.35">
      <c r="A4"/>
      <c r="B4"/>
      <c r="C4"/>
      <c r="D4"/>
      <c r="F4" s="97" t="s">
        <v>1766</v>
      </c>
      <c r="H4" s="1113" t="s">
        <v>1766</v>
      </c>
      <c r="I4" s="1113"/>
      <c r="J4" s="1113"/>
    </row>
    <row r="5" spans="1:11" ht="24" thickBot="1" x14ac:dyDescent="0.35">
      <c r="A5" s="1107" t="s">
        <v>4136</v>
      </c>
      <c r="B5" s="1108" t="s">
        <v>4133</v>
      </c>
      <c r="C5" s="1108" t="s">
        <v>4134</v>
      </c>
      <c r="D5" s="1108" t="s">
        <v>4135</v>
      </c>
      <c r="E5" s="346"/>
      <c r="H5" s="1113"/>
      <c r="I5" s="1113"/>
      <c r="J5" s="1113"/>
      <c r="K5" s="1012" t="s">
        <v>10857</v>
      </c>
    </row>
    <row r="6" spans="1:11" ht="26.25" x14ac:dyDescent="0.4">
      <c r="A6" s="737" t="s">
        <v>13935</v>
      </c>
      <c r="B6" s="738">
        <v>1141559</v>
      </c>
      <c r="C6" s="738"/>
      <c r="D6" s="738">
        <v>-1141559</v>
      </c>
      <c r="F6" s="696" t="s">
        <v>155</v>
      </c>
      <c r="G6" s="697" t="s">
        <v>2612</v>
      </c>
      <c r="H6" s="697" t="s">
        <v>7680</v>
      </c>
      <c r="I6" s="696" t="s">
        <v>2614</v>
      </c>
    </row>
    <row r="7" spans="1:11" ht="26.25" x14ac:dyDescent="0.4">
      <c r="A7" s="737" t="s">
        <v>13498</v>
      </c>
      <c r="B7" s="738">
        <v>448550</v>
      </c>
      <c r="C7" s="738"/>
      <c r="D7" s="738">
        <v>-448550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13298</v>
      </c>
      <c r="B8" s="738">
        <v>99538</v>
      </c>
      <c r="C8" s="738"/>
      <c r="D8" s="738">
        <v>-99538</v>
      </c>
      <c r="F8" s="694" t="s">
        <v>4720</v>
      </c>
      <c r="G8" s="695">
        <f t="shared" si="0"/>
        <v>10795233.041129032</v>
      </c>
      <c r="H8" s="695">
        <f>VLOOKUP(F8,'Project wise Supplier balance'!$A$6:$D$91,4,0)</f>
        <v>0</v>
      </c>
      <c r="I8" s="692">
        <f t="shared" si="1"/>
        <v>10795233.041129032</v>
      </c>
    </row>
    <row r="9" spans="1:11" ht="26.25" x14ac:dyDescent="0.4">
      <c r="A9" s="737" t="s">
        <v>13316</v>
      </c>
      <c r="B9" s="738">
        <v>66675</v>
      </c>
      <c r="C9" s="738"/>
      <c r="D9" s="738">
        <v>-66675</v>
      </c>
      <c r="F9" s="694" t="s">
        <v>2651</v>
      </c>
      <c r="G9" s="695">
        <f t="shared" si="0"/>
        <v>10068965.30031715</v>
      </c>
      <c r="H9" s="695">
        <f>VLOOKUP(F9,'Project wise Supplier balance'!$A$6:$D$91,4,0)</f>
        <v>0</v>
      </c>
      <c r="I9" s="692">
        <f t="shared" si="1"/>
        <v>10068965.30031715</v>
      </c>
    </row>
    <row r="10" spans="1:11" ht="26.25" x14ac:dyDescent="0.4">
      <c r="A10" s="737" t="s">
        <v>13661</v>
      </c>
      <c r="B10" s="738">
        <v>110062</v>
      </c>
      <c r="C10" s="738"/>
      <c r="D10" s="738">
        <v>-110062</v>
      </c>
      <c r="F10" s="694" t="s">
        <v>1399</v>
      </c>
      <c r="G10" s="695">
        <f t="shared" si="0"/>
        <v>15877458.15589213</v>
      </c>
      <c r="H10" s="695">
        <f>VLOOKUP(F10,'Project wise Supplier balance'!$A$6:$D$91,4,0)</f>
        <v>0</v>
      </c>
      <c r="I10" s="692">
        <f t="shared" si="1"/>
        <v>15877458.15589213</v>
      </c>
    </row>
    <row r="11" spans="1:11" ht="26.25" x14ac:dyDescent="0.4">
      <c r="A11" s="737" t="s">
        <v>13543</v>
      </c>
      <c r="B11" s="738">
        <v>838740</v>
      </c>
      <c r="C11" s="738">
        <v>2500000</v>
      </c>
      <c r="D11" s="738">
        <v>1661260</v>
      </c>
      <c r="F11" s="694" t="s">
        <v>7124</v>
      </c>
      <c r="G11" s="695">
        <f t="shared" si="0"/>
        <v>27649</v>
      </c>
      <c r="H11" s="695">
        <f>VLOOKUP(F11,'Project wise Supplier balance'!$A$6:$D$91,4,0)</f>
        <v>0</v>
      </c>
      <c r="I11" s="692">
        <f t="shared" si="1"/>
        <v>27649</v>
      </c>
    </row>
    <row r="12" spans="1:11" ht="26.25" x14ac:dyDescent="0.4">
      <c r="A12" s="737" t="s">
        <v>13439</v>
      </c>
      <c r="B12" s="738">
        <v>2612872</v>
      </c>
      <c r="C12" s="738">
        <v>5597014</v>
      </c>
      <c r="D12" s="738">
        <v>2984142</v>
      </c>
      <c r="F12" s="694" t="s">
        <v>7065</v>
      </c>
      <c r="G12" s="695">
        <f t="shared" si="0"/>
        <v>5665632</v>
      </c>
      <c r="H12" s="695" t="e">
        <f>VLOOKUP(F12,'Project wise Supplier balance'!$A$6:$D$91,4,0)</f>
        <v>#N/A</v>
      </c>
      <c r="I12" s="692" t="e">
        <f t="shared" si="1"/>
        <v>#N/A</v>
      </c>
    </row>
    <row r="13" spans="1:11" ht="26.25" x14ac:dyDescent="0.4">
      <c r="A13" s="737" t="s">
        <v>13297</v>
      </c>
      <c r="B13" s="738">
        <v>19000</v>
      </c>
      <c r="C13" s="738">
        <v>1421846</v>
      </c>
      <c r="D13" s="738">
        <v>1402846</v>
      </c>
      <c r="F13" s="694" t="s">
        <v>6509</v>
      </c>
      <c r="G13" s="695">
        <f t="shared" si="0"/>
        <v>2445161</v>
      </c>
      <c r="H13" s="695" t="e">
        <f>VLOOKUP(F13,'Project wise Supplier balance'!$A$6:$D$91,4,0)</f>
        <v>#N/A</v>
      </c>
      <c r="I13" s="692" t="e">
        <f t="shared" si="1"/>
        <v>#N/A</v>
      </c>
    </row>
    <row r="14" spans="1:11" ht="26.25" x14ac:dyDescent="0.4">
      <c r="A14" s="737" t="s">
        <v>13295</v>
      </c>
      <c r="B14" s="738">
        <v>2287464</v>
      </c>
      <c r="C14" s="738">
        <v>1200000</v>
      </c>
      <c r="D14" s="738">
        <v>-1087464</v>
      </c>
      <c r="F14" s="694" t="s">
        <v>6516</v>
      </c>
      <c r="G14" s="695">
        <f t="shared" si="0"/>
        <v>1915801.3763440857</v>
      </c>
      <c r="H14" s="695">
        <f>VLOOKUP(F14,'Project wise Supplier balance'!$A$6:$D$91,4,0)</f>
        <v>0</v>
      </c>
      <c r="I14" s="692">
        <f t="shared" si="1"/>
        <v>1915801.3763440857</v>
      </c>
    </row>
    <row r="15" spans="1:11" ht="26.25" x14ac:dyDescent="0.4">
      <c r="A15" s="737" t="s">
        <v>13256</v>
      </c>
      <c r="B15" s="738">
        <v>2506377</v>
      </c>
      <c r="C15" s="738">
        <v>3200005</v>
      </c>
      <c r="D15" s="738">
        <v>693628</v>
      </c>
      <c r="F15" s="694" t="s">
        <v>6506</v>
      </c>
      <c r="G15" s="695">
        <f t="shared" si="0"/>
        <v>2113933</v>
      </c>
      <c r="H15" s="695" t="e">
        <f>VLOOKUP(F15,'Project wise Supplier balance'!$A$6:$D$91,4,0)</f>
        <v>#N/A</v>
      </c>
      <c r="I15" s="692" t="e">
        <f t="shared" si="1"/>
        <v>#N/A</v>
      </c>
    </row>
    <row r="16" spans="1:11" ht="26.25" x14ac:dyDescent="0.4">
      <c r="A16" s="737" t="s">
        <v>13180</v>
      </c>
      <c r="B16" s="738">
        <v>6318187</v>
      </c>
      <c r="C16" s="738"/>
      <c r="D16" s="738">
        <v>-6318187</v>
      </c>
      <c r="F16" s="694" t="s">
        <v>6503</v>
      </c>
      <c r="G16" s="695">
        <f t="shared" si="0"/>
        <v>6731024.3617511522</v>
      </c>
      <c r="H16" s="695" t="e">
        <f>VLOOKUP(F16,'Project wise Supplier balance'!$A$6:$D$91,4,0)</f>
        <v>#N/A</v>
      </c>
      <c r="I16" s="692" t="e">
        <f t="shared" si="1"/>
        <v>#N/A</v>
      </c>
    </row>
    <row r="17" spans="1:9" ht="26.25" x14ac:dyDescent="0.4">
      <c r="A17" s="737" t="s">
        <v>13228</v>
      </c>
      <c r="B17" s="738">
        <v>16982397</v>
      </c>
      <c r="C17" s="738">
        <v>4598964</v>
      </c>
      <c r="D17" s="738">
        <v>-12383433</v>
      </c>
      <c r="F17" s="694" t="s">
        <v>7553</v>
      </c>
      <c r="G17" s="695">
        <f t="shared" si="0"/>
        <v>1348755.5322580645</v>
      </c>
      <c r="H17" s="695">
        <f>VLOOKUP(F17,'Project wise Supplier balance'!$A$6:$D$91,4,0)</f>
        <v>0</v>
      </c>
      <c r="I17" s="692">
        <f t="shared" si="1"/>
        <v>1348755.5322580645</v>
      </c>
    </row>
    <row r="18" spans="1:9" ht="26.25" x14ac:dyDescent="0.4">
      <c r="A18" s="737" t="s">
        <v>13113</v>
      </c>
      <c r="B18" s="738">
        <v>13305675</v>
      </c>
      <c r="C18" s="738">
        <v>6619389</v>
      </c>
      <c r="D18" s="738">
        <v>-6686286</v>
      </c>
      <c r="F18" s="694" t="s">
        <v>6951</v>
      </c>
      <c r="G18" s="695">
        <f t="shared" si="0"/>
        <v>1351664</v>
      </c>
      <c r="H18" s="695" t="e">
        <f>VLOOKUP(F18,'Project wise Supplier balance'!$A$6:$D$91,4,0)</f>
        <v>#N/A</v>
      </c>
      <c r="I18" s="692" t="e">
        <f t="shared" si="1"/>
        <v>#N/A</v>
      </c>
    </row>
    <row r="19" spans="1:9" ht="26.25" x14ac:dyDescent="0.4">
      <c r="A19" s="737" t="s">
        <v>13003</v>
      </c>
      <c r="B19" s="738">
        <v>164670</v>
      </c>
      <c r="C19" s="738">
        <v>200000</v>
      </c>
      <c r="D19" s="738">
        <v>35330</v>
      </c>
      <c r="F19" s="694" t="s">
        <v>6645</v>
      </c>
      <c r="G19" s="695">
        <f t="shared" si="0"/>
        <v>67087</v>
      </c>
      <c r="H19" s="695">
        <f>VLOOKUP(F19,'Project wise Supplier balance'!$A$6:$D$91,4,0)</f>
        <v>0</v>
      </c>
      <c r="I19" s="692">
        <f t="shared" si="1"/>
        <v>67087</v>
      </c>
    </row>
    <row r="20" spans="1:9" ht="26.25" x14ac:dyDescent="0.4">
      <c r="A20" s="737" t="s">
        <v>12755</v>
      </c>
      <c r="B20" s="738">
        <v>563500</v>
      </c>
      <c r="C20" s="738"/>
      <c r="D20" s="738">
        <v>-563500</v>
      </c>
      <c r="F20" s="694" t="s">
        <v>7110</v>
      </c>
      <c r="G20" s="695">
        <f t="shared" si="0"/>
        <v>641998.78494623653</v>
      </c>
      <c r="H20" s="695">
        <f>VLOOKUP(F20,'Project wise Supplier balance'!$A$6:$D$91,4,0)</f>
        <v>0</v>
      </c>
      <c r="I20" s="692">
        <f t="shared" si="1"/>
        <v>641998.78494623653</v>
      </c>
    </row>
    <row r="21" spans="1:9" ht="26.25" x14ac:dyDescent="0.4">
      <c r="A21" s="737" t="s">
        <v>12684</v>
      </c>
      <c r="B21" s="738">
        <v>2608193</v>
      </c>
      <c r="C21" s="738">
        <v>4227916</v>
      </c>
      <c r="D21" s="738">
        <v>1619723</v>
      </c>
      <c r="F21" s="694" t="s">
        <v>7655</v>
      </c>
      <c r="G21" s="695">
        <f t="shared" si="0"/>
        <v>702698.51</v>
      </c>
      <c r="H21" s="695" t="e">
        <f>VLOOKUP(F21,'Project wise Supplier balance'!$A$6:$D$91,4,0)</f>
        <v>#N/A</v>
      </c>
      <c r="I21" s="692" t="e">
        <f t="shared" si="1"/>
        <v>#N/A</v>
      </c>
    </row>
    <row r="22" spans="1:9" ht="26.25" x14ac:dyDescent="0.4">
      <c r="A22" s="737" t="s">
        <v>12667</v>
      </c>
      <c r="B22" s="738">
        <v>195480</v>
      </c>
      <c r="C22" s="738"/>
      <c r="D22" s="738">
        <v>-195480</v>
      </c>
      <c r="F22" s="694" t="s">
        <v>6407</v>
      </c>
      <c r="G22" s="695">
        <f t="shared" si="0"/>
        <v>-290582.22580645164</v>
      </c>
      <c r="H22" s="695" t="e">
        <f>VLOOKUP(F22,'Project wise Supplier balance'!$A$6:$D$91,4,0)</f>
        <v>#N/A</v>
      </c>
      <c r="I22" s="692" t="e">
        <f t="shared" si="1"/>
        <v>#N/A</v>
      </c>
    </row>
    <row r="23" spans="1:9" ht="26.25" x14ac:dyDescent="0.4">
      <c r="A23" s="737" t="s">
        <v>12796</v>
      </c>
      <c r="B23" s="738">
        <v>910954</v>
      </c>
      <c r="C23" s="738">
        <v>1520392</v>
      </c>
      <c r="D23" s="738">
        <v>609438</v>
      </c>
      <c r="F23" s="694" t="s">
        <v>7730</v>
      </c>
      <c r="G23" s="695">
        <f t="shared" si="0"/>
        <v>301911.87096774194</v>
      </c>
      <c r="H23" s="695">
        <f>VLOOKUP(F23,'Project wise Supplier balance'!$A$6:$D$91,4,0)</f>
        <v>0</v>
      </c>
      <c r="I23" s="692">
        <f t="shared" si="1"/>
        <v>301911.87096774194</v>
      </c>
    </row>
    <row r="24" spans="1:9" ht="26.25" x14ac:dyDescent="0.4">
      <c r="A24" s="737" t="s">
        <v>12787</v>
      </c>
      <c r="B24" s="738">
        <v>269079</v>
      </c>
      <c r="C24" s="738">
        <v>300000</v>
      </c>
      <c r="D24" s="738">
        <v>30921</v>
      </c>
      <c r="F24" s="694" t="s">
        <v>7744</v>
      </c>
      <c r="G24" s="695" t="e">
        <f t="shared" si="0"/>
        <v>#N/A</v>
      </c>
      <c r="H24" s="695">
        <f>VLOOKUP(F24,'Project wise Supplier balance'!$A$6:$D$91,4,0)</f>
        <v>0</v>
      </c>
      <c r="I24" s="692" t="e">
        <f t="shared" si="1"/>
        <v>#N/A</v>
      </c>
    </row>
    <row r="25" spans="1:9" ht="26.25" x14ac:dyDescent="0.4">
      <c r="A25" s="737" t="s">
        <v>12346</v>
      </c>
      <c r="B25" s="738">
        <v>414020</v>
      </c>
      <c r="C25" s="738">
        <v>500000</v>
      </c>
      <c r="D25" s="738">
        <v>85980</v>
      </c>
    </row>
    <row r="26" spans="1:9" ht="26.25" x14ac:dyDescent="0.4">
      <c r="A26" s="737" t="s">
        <v>12484</v>
      </c>
      <c r="B26" s="738">
        <v>137150</v>
      </c>
      <c r="C26" s="738">
        <v>120000</v>
      </c>
      <c r="D26" s="738">
        <v>-17150</v>
      </c>
    </row>
    <row r="27" spans="1:9" ht="26.25" x14ac:dyDescent="0.4">
      <c r="A27" s="737" t="s">
        <v>12400</v>
      </c>
      <c r="B27" s="738">
        <v>13426936</v>
      </c>
      <c r="C27" s="738"/>
      <c r="D27" s="738">
        <v>-13426936</v>
      </c>
    </row>
    <row r="28" spans="1:9" ht="26.25" x14ac:dyDescent="0.4">
      <c r="A28" s="737" t="s">
        <v>12505</v>
      </c>
      <c r="B28" s="738">
        <v>12339457</v>
      </c>
      <c r="C28" s="738">
        <v>18720352</v>
      </c>
      <c r="D28" s="738">
        <v>6380895</v>
      </c>
    </row>
    <row r="29" spans="1:9" ht="26.25" x14ac:dyDescent="0.4">
      <c r="A29" s="737" t="s">
        <v>12597</v>
      </c>
      <c r="B29" s="738">
        <v>1370437</v>
      </c>
      <c r="C29" s="738">
        <v>1500000</v>
      </c>
      <c r="D29" s="738">
        <v>129563</v>
      </c>
    </row>
    <row r="30" spans="1:9" ht="26.25" x14ac:dyDescent="0.4">
      <c r="A30" s="737" t="s">
        <v>12182</v>
      </c>
      <c r="B30" s="738">
        <v>9561230</v>
      </c>
      <c r="C30" s="738">
        <v>9316872</v>
      </c>
      <c r="D30" s="738">
        <v>-244358</v>
      </c>
    </row>
    <row r="31" spans="1:9" ht="26.25" x14ac:dyDescent="0.4">
      <c r="A31" s="737" t="s">
        <v>11874</v>
      </c>
      <c r="B31" s="738">
        <v>44819363</v>
      </c>
      <c r="C31" s="738">
        <v>62447124</v>
      </c>
      <c r="D31" s="738">
        <v>17627761</v>
      </c>
    </row>
    <row r="32" spans="1:9" ht="26.25" x14ac:dyDescent="0.4">
      <c r="A32" s="737" t="s">
        <v>11596</v>
      </c>
      <c r="B32" s="738">
        <v>6458710</v>
      </c>
      <c r="C32" s="738">
        <v>10854400</v>
      </c>
      <c r="D32" s="738">
        <v>4395690</v>
      </c>
    </row>
    <row r="33" spans="1:9" ht="26.25" x14ac:dyDescent="0.4">
      <c r="A33" s="737" t="s">
        <v>11498</v>
      </c>
      <c r="B33" s="738">
        <v>12389516.3928439</v>
      </c>
      <c r="C33" s="738">
        <v>17449006.821199998</v>
      </c>
      <c r="D33" s="738">
        <v>5059490.4283560999</v>
      </c>
    </row>
    <row r="34" spans="1:9" ht="26.25" x14ac:dyDescent="0.4">
      <c r="A34" s="737" t="s">
        <v>11433</v>
      </c>
      <c r="B34" s="738">
        <v>7419737</v>
      </c>
      <c r="C34" s="738">
        <v>11253125</v>
      </c>
      <c r="D34" s="738">
        <v>3833388</v>
      </c>
    </row>
    <row r="35" spans="1:9" ht="26.25" x14ac:dyDescent="0.4">
      <c r="A35" s="737" t="s">
        <v>7805</v>
      </c>
      <c r="B35" s="738">
        <v>3778660</v>
      </c>
      <c r="C35" s="738">
        <v>6158251</v>
      </c>
      <c r="D35" s="738">
        <v>2379591</v>
      </c>
    </row>
    <row r="36" spans="1:9" ht="26.25" x14ac:dyDescent="0.4">
      <c r="A36" s="737" t="s">
        <v>11328</v>
      </c>
      <c r="B36" s="738">
        <v>76862</v>
      </c>
      <c r="C36" s="738">
        <v>200000</v>
      </c>
      <c r="D36" s="738">
        <v>123138</v>
      </c>
    </row>
    <row r="37" spans="1:9" ht="26.25" x14ac:dyDescent="0.4">
      <c r="A37" s="737" t="s">
        <v>11063</v>
      </c>
      <c r="B37" s="738">
        <v>1197792</v>
      </c>
      <c r="C37" s="738">
        <v>1000000</v>
      </c>
      <c r="D37" s="738">
        <v>-197792</v>
      </c>
    </row>
    <row r="38" spans="1:9" ht="26.25" x14ac:dyDescent="0.4">
      <c r="A38" s="737" t="s">
        <v>11259</v>
      </c>
      <c r="B38" s="738">
        <v>659316</v>
      </c>
      <c r="C38" s="738">
        <v>1300000</v>
      </c>
      <c r="D38" s="738">
        <v>640684</v>
      </c>
    </row>
    <row r="39" spans="1:9" ht="26.25" x14ac:dyDescent="0.4">
      <c r="A39" s="737" t="s">
        <v>10995</v>
      </c>
      <c r="B39" s="738">
        <v>319470</v>
      </c>
      <c r="C39" s="738">
        <v>900000</v>
      </c>
      <c r="D39" s="738">
        <v>580530</v>
      </c>
    </row>
    <row r="40" spans="1:9" ht="26.25" x14ac:dyDescent="0.4">
      <c r="A40" s="737" t="s">
        <v>9716</v>
      </c>
      <c r="B40" s="738">
        <v>138515</v>
      </c>
      <c r="C40" s="738">
        <v>500000</v>
      </c>
      <c r="D40" s="738">
        <v>361485</v>
      </c>
    </row>
    <row r="41" spans="1:9" ht="26.25" x14ac:dyDescent="0.4">
      <c r="A41" s="737" t="s">
        <v>10899</v>
      </c>
      <c r="B41" s="738">
        <v>24958636.397849467</v>
      </c>
      <c r="C41" s="738">
        <v>30469180</v>
      </c>
      <c r="D41" s="738">
        <v>5510543.6021505389</v>
      </c>
    </row>
    <row r="42" spans="1:9" ht="26.25" x14ac:dyDescent="0.4">
      <c r="A42" s="737" t="s">
        <v>10573</v>
      </c>
      <c r="B42" s="738">
        <v>35444599.333333336</v>
      </c>
      <c r="C42" s="738">
        <v>55514521</v>
      </c>
      <c r="D42" s="738">
        <v>20069921.666666668</v>
      </c>
    </row>
    <row r="43" spans="1:9" ht="26.25" x14ac:dyDescent="0.4">
      <c r="A43" s="737" t="s">
        <v>10376</v>
      </c>
      <c r="B43" s="738">
        <v>4030880</v>
      </c>
      <c r="C43" s="738">
        <v>3000000</v>
      </c>
      <c r="D43" s="738">
        <v>-1030880</v>
      </c>
      <c r="F43" s="290"/>
      <c r="G43" s="693"/>
      <c r="H43" s="693"/>
      <c r="I43" s="290"/>
    </row>
    <row r="44" spans="1:9" ht="26.25" x14ac:dyDescent="0.4">
      <c r="A44" s="737" t="s">
        <v>10335</v>
      </c>
      <c r="B44" s="738">
        <v>6054755</v>
      </c>
      <c r="C44" s="738">
        <v>8631750</v>
      </c>
      <c r="D44" s="738">
        <v>2576995</v>
      </c>
      <c r="F44" s="290"/>
      <c r="G44" s="693"/>
      <c r="H44" s="693"/>
      <c r="I44" s="290"/>
    </row>
    <row r="45" spans="1:9" ht="26.25" x14ac:dyDescent="0.4">
      <c r="A45" s="737" t="s">
        <v>10293</v>
      </c>
      <c r="B45" s="738">
        <v>4447855.4623655919</v>
      </c>
      <c r="C45" s="738">
        <v>2000000</v>
      </c>
      <c r="D45" s="738">
        <v>-2447855.4623655914</v>
      </c>
      <c r="F45" s="290"/>
      <c r="G45" s="693"/>
      <c r="H45" s="693"/>
      <c r="I45" s="290"/>
    </row>
    <row r="46" spans="1:9" ht="26.25" x14ac:dyDescent="0.4">
      <c r="A46" s="737" t="s">
        <v>10229</v>
      </c>
      <c r="B46" s="738">
        <v>21119590.333333336</v>
      </c>
      <c r="C46" s="738">
        <v>35292766</v>
      </c>
      <c r="D46" s="738">
        <v>14173175.666666666</v>
      </c>
      <c r="F46" s="290"/>
      <c r="G46" s="693"/>
      <c r="H46" s="693"/>
      <c r="I46" s="290"/>
    </row>
    <row r="47" spans="1:9" s="290" customFormat="1" ht="26.25" x14ac:dyDescent="0.4">
      <c r="A47" s="737" t="s">
        <v>10141</v>
      </c>
      <c r="B47" s="738">
        <v>6835862</v>
      </c>
      <c r="C47" s="738">
        <v>7704349</v>
      </c>
      <c r="D47" s="738">
        <v>868487</v>
      </c>
      <c r="G47" s="693"/>
      <c r="H47" s="693"/>
    </row>
    <row r="48" spans="1:9" s="290" customFormat="1" ht="26.25" x14ac:dyDescent="0.4">
      <c r="A48" s="737" t="s">
        <v>10119</v>
      </c>
      <c r="B48" s="738">
        <v>83200</v>
      </c>
      <c r="C48" s="738">
        <v>0</v>
      </c>
      <c r="D48" s="738">
        <v>-83200</v>
      </c>
      <c r="G48" s="693"/>
      <c r="H48" s="693"/>
    </row>
    <row r="49" spans="1:8" s="290" customFormat="1" ht="26.25" x14ac:dyDescent="0.4">
      <c r="A49" s="737" t="s">
        <v>10020</v>
      </c>
      <c r="B49" s="738">
        <v>8466313.5</v>
      </c>
      <c r="C49" s="738">
        <v>7120000</v>
      </c>
      <c r="D49" s="738">
        <v>-1346313.5</v>
      </c>
      <c r="G49" s="693"/>
      <c r="H49" s="693"/>
    </row>
    <row r="50" spans="1:8" s="290" customFormat="1" ht="26.25" x14ac:dyDescent="0.4">
      <c r="A50" s="737" t="s">
        <v>9829</v>
      </c>
      <c r="B50" s="738">
        <v>34970898</v>
      </c>
      <c r="C50" s="738">
        <v>39085071</v>
      </c>
      <c r="D50" s="738">
        <v>4114173</v>
      </c>
      <c r="G50" s="693"/>
      <c r="H50" s="693"/>
    </row>
    <row r="51" spans="1:8" s="290" customFormat="1" ht="26.25" x14ac:dyDescent="0.4">
      <c r="A51" s="737" t="s">
        <v>9766</v>
      </c>
      <c r="B51" s="738">
        <v>16161004</v>
      </c>
      <c r="C51" s="738">
        <v>19855650</v>
      </c>
      <c r="D51" s="738">
        <v>3694646</v>
      </c>
      <c r="G51" s="693"/>
      <c r="H51" s="693"/>
    </row>
    <row r="52" spans="1:8" s="290" customFormat="1" ht="26.25" x14ac:dyDescent="0.4">
      <c r="A52" s="737" t="s">
        <v>9658</v>
      </c>
      <c r="B52" s="738">
        <v>4762390.9032258065</v>
      </c>
      <c r="C52" s="738">
        <v>10021233</v>
      </c>
      <c r="D52" s="738">
        <v>5258842.0967741944</v>
      </c>
      <c r="G52" s="693"/>
      <c r="H52" s="693"/>
    </row>
    <row r="53" spans="1:8" s="290" customFormat="1" ht="26.25" x14ac:dyDescent="0.4">
      <c r="A53" s="737" t="s">
        <v>9461</v>
      </c>
      <c r="B53" s="738">
        <v>2097832</v>
      </c>
      <c r="C53" s="738">
        <v>2722000</v>
      </c>
      <c r="D53" s="738">
        <v>624168</v>
      </c>
      <c r="G53" s="693"/>
      <c r="H53" s="693"/>
    </row>
    <row r="54" spans="1:8" s="290" customFormat="1" ht="26.25" x14ac:dyDescent="0.4">
      <c r="A54" s="737" t="s">
        <v>9504</v>
      </c>
      <c r="B54" s="738">
        <v>2653746</v>
      </c>
      <c r="C54" s="738">
        <v>3185630</v>
      </c>
      <c r="D54" s="738">
        <v>531884</v>
      </c>
      <c r="G54" s="693"/>
      <c r="H54" s="693"/>
    </row>
    <row r="55" spans="1:8" s="290" customFormat="1" ht="26.25" x14ac:dyDescent="0.4">
      <c r="A55" s="737" t="s">
        <v>9406</v>
      </c>
      <c r="B55" s="738">
        <v>6184137.7741935486</v>
      </c>
      <c r="C55" s="738">
        <v>12225909</v>
      </c>
      <c r="D55" s="738">
        <v>6041771.2258064514</v>
      </c>
      <c r="G55" s="693"/>
      <c r="H55" s="693"/>
    </row>
    <row r="56" spans="1:8" s="290" customFormat="1" ht="26.25" x14ac:dyDescent="0.4">
      <c r="A56" s="737" t="s">
        <v>9399</v>
      </c>
      <c r="B56" s="738">
        <v>5170861.5483870972</v>
      </c>
      <c r="C56" s="738">
        <v>6590400</v>
      </c>
      <c r="D56" s="738">
        <v>1419538.4516129033</v>
      </c>
      <c r="G56" s="693"/>
      <c r="H56" s="693"/>
    </row>
    <row r="57" spans="1:8" s="290" customFormat="1" ht="26.25" x14ac:dyDescent="0.4">
      <c r="A57" s="737" t="s">
        <v>9353</v>
      </c>
      <c r="B57" s="738">
        <v>23751174.833333332</v>
      </c>
      <c r="C57" s="738">
        <v>28826632</v>
      </c>
      <c r="D57" s="738">
        <v>5075457.166666666</v>
      </c>
      <c r="G57" s="693"/>
      <c r="H57" s="693"/>
    </row>
    <row r="58" spans="1:8" s="290" customFormat="1" ht="26.25" x14ac:dyDescent="0.4">
      <c r="A58" s="737" t="s">
        <v>8865</v>
      </c>
      <c r="B58" s="738">
        <v>3527328</v>
      </c>
      <c r="C58" s="738">
        <v>3500000</v>
      </c>
      <c r="D58" s="738">
        <v>-27328</v>
      </c>
      <c r="G58" s="693"/>
      <c r="H58" s="693"/>
    </row>
    <row r="59" spans="1:8" s="290" customFormat="1" ht="26.25" x14ac:dyDescent="0.4">
      <c r="A59" s="737" t="s">
        <v>8873</v>
      </c>
      <c r="B59" s="738">
        <v>8185791.3548387093</v>
      </c>
      <c r="C59" s="738">
        <v>16975224</v>
      </c>
      <c r="D59" s="738">
        <v>8789432.6451612897</v>
      </c>
      <c r="G59" s="693"/>
      <c r="H59" s="693"/>
    </row>
    <row r="60" spans="1:8" s="290" customFormat="1" ht="26.25" x14ac:dyDescent="0.4">
      <c r="A60" s="737" t="s">
        <v>8556</v>
      </c>
      <c r="B60" s="738">
        <v>6663694</v>
      </c>
      <c r="C60" s="738">
        <v>5930062</v>
      </c>
      <c r="D60" s="738">
        <v>-762031</v>
      </c>
      <c r="G60" s="693"/>
      <c r="H60" s="693"/>
    </row>
    <row r="61" spans="1:8" s="290" customFormat="1" ht="26.25" x14ac:dyDescent="0.4">
      <c r="A61" s="737" t="s">
        <v>8654</v>
      </c>
      <c r="B61" s="738">
        <v>16339873</v>
      </c>
      <c r="C61" s="738">
        <v>24057411.419999998</v>
      </c>
      <c r="D61" s="738">
        <v>7717538.4199999999</v>
      </c>
      <c r="G61" s="693"/>
      <c r="H61" s="693"/>
    </row>
    <row r="62" spans="1:8" s="290" customFormat="1" ht="26.25" x14ac:dyDescent="0.4">
      <c r="A62" s="737" t="s">
        <v>8529</v>
      </c>
      <c r="B62" s="738">
        <v>543932</v>
      </c>
      <c r="C62" s="738">
        <v>600000</v>
      </c>
      <c r="D62" s="738">
        <v>56068</v>
      </c>
      <c r="G62" s="693"/>
      <c r="H62" s="693"/>
    </row>
    <row r="63" spans="1:8" s="290" customFormat="1" ht="26.25" x14ac:dyDescent="0.4">
      <c r="A63" s="737" t="s">
        <v>8075</v>
      </c>
      <c r="B63" s="738">
        <v>1657197</v>
      </c>
      <c r="C63" s="738">
        <v>2614743</v>
      </c>
      <c r="D63" s="738">
        <v>957546</v>
      </c>
      <c r="G63" s="693"/>
      <c r="H63" s="693"/>
    </row>
    <row r="64" spans="1:8" s="290" customFormat="1" ht="26.25" x14ac:dyDescent="0.4">
      <c r="A64" s="737" t="s">
        <v>8336</v>
      </c>
      <c r="B64" s="738">
        <v>9772295</v>
      </c>
      <c r="C64" s="738">
        <v>14204081</v>
      </c>
      <c r="D64" s="738">
        <v>4473879</v>
      </c>
      <c r="G64" s="693"/>
      <c r="H64" s="693"/>
    </row>
    <row r="65" spans="1:8" s="290" customFormat="1" ht="26.25" x14ac:dyDescent="0.4">
      <c r="A65" s="737" t="s">
        <v>7919</v>
      </c>
      <c r="B65" s="738">
        <v>19551392</v>
      </c>
      <c r="C65" s="738">
        <v>26037593</v>
      </c>
      <c r="D65" s="738">
        <v>6468201</v>
      </c>
      <c r="G65" s="693"/>
      <c r="H65" s="693"/>
    </row>
    <row r="66" spans="1:8" s="290" customFormat="1" ht="26.25" x14ac:dyDescent="0.4">
      <c r="A66" s="737" t="s">
        <v>8041</v>
      </c>
      <c r="B66" s="738">
        <v>20585018</v>
      </c>
      <c r="C66" s="738">
        <v>28580316</v>
      </c>
      <c r="D66" s="738">
        <v>7977298</v>
      </c>
      <c r="G66" s="693"/>
      <c r="H66" s="693"/>
    </row>
    <row r="67" spans="1:8" s="290" customFormat="1" ht="26.25" x14ac:dyDescent="0.4">
      <c r="A67" s="1112" t="s">
        <v>6506</v>
      </c>
      <c r="B67" s="1111">
        <v>2813049</v>
      </c>
      <c r="C67" s="1111">
        <v>4926982</v>
      </c>
      <c r="D67" s="1111">
        <v>2113933</v>
      </c>
      <c r="G67" s="693"/>
      <c r="H67" s="693"/>
    </row>
    <row r="68" spans="1:8" s="290" customFormat="1" ht="26.25" x14ac:dyDescent="0.4">
      <c r="A68" s="1112" t="s">
        <v>6509</v>
      </c>
      <c r="B68" s="1111">
        <v>7639492</v>
      </c>
      <c r="C68" s="1111">
        <v>10084653</v>
      </c>
      <c r="D68" s="1111">
        <v>2445161</v>
      </c>
      <c r="G68" s="693"/>
      <c r="H68" s="693"/>
    </row>
    <row r="69" spans="1:8" s="290" customFormat="1" ht="26.25" x14ac:dyDescent="0.4">
      <c r="A69" s="1112" t="s">
        <v>7124</v>
      </c>
      <c r="B69" s="1111">
        <v>2367767</v>
      </c>
      <c r="C69" s="1111">
        <v>2395416</v>
      </c>
      <c r="D69" s="1111">
        <v>27649</v>
      </c>
      <c r="G69" s="693"/>
      <c r="H69" s="693"/>
    </row>
    <row r="70" spans="1:8" s="290" customFormat="1" ht="26.25" x14ac:dyDescent="0.4">
      <c r="A70" s="1112" t="s">
        <v>6407</v>
      </c>
      <c r="B70" s="1111">
        <v>4994014.2258064514</v>
      </c>
      <c r="C70" s="1111">
        <v>4645812</v>
      </c>
      <c r="D70" s="1111">
        <v>-290582.22580645164</v>
      </c>
      <c r="G70" s="693"/>
      <c r="H70" s="693"/>
    </row>
    <row r="71" spans="1:8" s="290" customFormat="1" ht="26.25" x14ac:dyDescent="0.4">
      <c r="A71" s="1112" t="s">
        <v>18</v>
      </c>
      <c r="B71" s="1111">
        <v>2393065.1605222733</v>
      </c>
      <c r="C71" s="1111">
        <v>4046750</v>
      </c>
      <c r="D71" s="1111">
        <v>1663684.8394777267</v>
      </c>
      <c r="G71" s="693"/>
      <c r="H71" s="693"/>
    </row>
    <row r="72" spans="1:8" s="290" customFormat="1" ht="26.25" x14ac:dyDescent="0.4">
      <c r="A72" s="1112" t="s">
        <v>7951</v>
      </c>
      <c r="B72" s="1111">
        <v>4397458</v>
      </c>
      <c r="C72" s="1111">
        <v>6566988</v>
      </c>
      <c r="D72" s="1111">
        <v>2169530</v>
      </c>
      <c r="G72" s="693"/>
      <c r="H72" s="693"/>
    </row>
    <row r="73" spans="1:8" s="290" customFormat="1" ht="26.25" x14ac:dyDescent="0.4">
      <c r="A73" s="1112" t="s">
        <v>7815</v>
      </c>
      <c r="B73" s="1111">
        <v>781154</v>
      </c>
      <c r="C73" s="1111">
        <v>1300000</v>
      </c>
      <c r="D73" s="1111">
        <v>518846</v>
      </c>
      <c r="G73" s="693"/>
      <c r="H73" s="693"/>
    </row>
    <row r="74" spans="1:8" s="290" customFormat="1" ht="26.25" x14ac:dyDescent="0.4">
      <c r="A74" s="1112" t="s">
        <v>7730</v>
      </c>
      <c r="B74" s="1111">
        <v>428088.12903225806</v>
      </c>
      <c r="C74" s="1111">
        <v>730000</v>
      </c>
      <c r="D74" s="1111">
        <v>301911.87096774194</v>
      </c>
      <c r="G74" s="693"/>
      <c r="H74" s="693"/>
    </row>
    <row r="75" spans="1:8" s="290" customFormat="1" ht="26.25" x14ac:dyDescent="0.4">
      <c r="A75" s="1112" t="s">
        <v>4720</v>
      </c>
      <c r="B75" s="1111">
        <v>4360763.8588709673</v>
      </c>
      <c r="C75" s="1111">
        <v>15155996.9</v>
      </c>
      <c r="D75" s="1111">
        <v>10795233.041129032</v>
      </c>
      <c r="G75" s="693"/>
      <c r="H75" s="693"/>
    </row>
    <row r="76" spans="1:8" s="290" customFormat="1" ht="26.25" x14ac:dyDescent="0.4">
      <c r="A76" s="1112" t="s">
        <v>5810</v>
      </c>
      <c r="B76" s="1111">
        <v>3130611.7334869434</v>
      </c>
      <c r="C76" s="1111">
        <v>3500000</v>
      </c>
      <c r="D76" s="1111">
        <v>369388.26651305659</v>
      </c>
      <c r="G76" s="693"/>
      <c r="H76" s="693"/>
    </row>
    <row r="77" spans="1:8" s="290" customFormat="1" ht="26.25" x14ac:dyDescent="0.4">
      <c r="A77" s="1112" t="s">
        <v>3945</v>
      </c>
      <c r="B77" s="1111">
        <v>18208496.736635283</v>
      </c>
      <c r="C77" s="1111">
        <v>21735362</v>
      </c>
      <c r="D77" s="1111">
        <v>3544696.263364716</v>
      </c>
      <c r="G77" s="693"/>
      <c r="H77" s="693"/>
    </row>
    <row r="78" spans="1:8" s="290" customFormat="1" ht="26.25" x14ac:dyDescent="0.4">
      <c r="A78" s="1112" t="s">
        <v>3944</v>
      </c>
      <c r="B78" s="1111">
        <v>10534190.265907222</v>
      </c>
      <c r="C78" s="1111">
        <v>17447045</v>
      </c>
      <c r="D78" s="1111">
        <v>6916233.7663508411</v>
      </c>
      <c r="G78" s="693"/>
      <c r="H78" s="693"/>
    </row>
    <row r="79" spans="1:8" s="290" customFormat="1" ht="26.25" x14ac:dyDescent="0.4">
      <c r="A79" s="1112" t="s">
        <v>6102</v>
      </c>
      <c r="B79" s="1111">
        <v>289848</v>
      </c>
      <c r="C79" s="1111">
        <v>1337000</v>
      </c>
      <c r="D79" s="1111">
        <v>1047152</v>
      </c>
      <c r="G79" s="693"/>
      <c r="H79" s="693"/>
    </row>
    <row r="80" spans="1:8" s="290" customFormat="1" ht="26.25" x14ac:dyDescent="0.4">
      <c r="A80" s="1112" t="s">
        <v>1399</v>
      </c>
      <c r="B80" s="1111">
        <v>114670526.94410785</v>
      </c>
      <c r="C80" s="1111">
        <v>130502260.09999999</v>
      </c>
      <c r="D80" s="1111">
        <v>15877458.15589213</v>
      </c>
      <c r="G80" s="693"/>
      <c r="H80" s="693"/>
    </row>
    <row r="81" spans="1:8" s="290" customFormat="1" ht="26.25" x14ac:dyDescent="0.4">
      <c r="A81" s="1112" t="s">
        <v>2932</v>
      </c>
      <c r="B81" s="1111">
        <v>97556794.74362056</v>
      </c>
      <c r="C81" s="1111">
        <v>137552234</v>
      </c>
      <c r="D81" s="1111">
        <v>39998531.25637947</v>
      </c>
      <c r="G81" s="693"/>
      <c r="H81" s="693"/>
    </row>
    <row r="82" spans="1:8" s="290" customFormat="1" ht="26.25" x14ac:dyDescent="0.4">
      <c r="A82" s="1112" t="s">
        <v>7655</v>
      </c>
      <c r="B82" s="1111">
        <v>2210566</v>
      </c>
      <c r="C82" s="1111">
        <v>2913264.51</v>
      </c>
      <c r="D82" s="1111">
        <v>702698.51</v>
      </c>
      <c r="G82" s="693"/>
      <c r="H82" s="693"/>
    </row>
    <row r="83" spans="1:8" s="290" customFormat="1" ht="26.25" x14ac:dyDescent="0.4">
      <c r="A83" s="1112" t="s">
        <v>7110</v>
      </c>
      <c r="B83" s="1111">
        <v>3206398.2150537632</v>
      </c>
      <c r="C83" s="1111">
        <v>3848397</v>
      </c>
      <c r="D83" s="1111">
        <v>641998.78494623653</v>
      </c>
      <c r="G83" s="693"/>
      <c r="H83" s="693"/>
    </row>
    <row r="84" spans="1:8" s="290" customFormat="1" ht="26.25" x14ac:dyDescent="0.4">
      <c r="A84" s="1112" t="s">
        <v>7065</v>
      </c>
      <c r="B84" s="1111">
        <v>18681972</v>
      </c>
      <c r="C84" s="1111">
        <v>24347604</v>
      </c>
      <c r="D84" s="1111">
        <v>5665632</v>
      </c>
      <c r="G84" s="693"/>
      <c r="H84" s="693"/>
    </row>
    <row r="85" spans="1:8" s="290" customFormat="1" ht="26.25" x14ac:dyDescent="0.4">
      <c r="A85" s="1112" t="s">
        <v>6503</v>
      </c>
      <c r="B85" s="1111">
        <v>5862286.9715821808</v>
      </c>
      <c r="C85" s="1111">
        <v>12568884</v>
      </c>
      <c r="D85" s="1111">
        <v>6731024.3617511522</v>
      </c>
      <c r="G85" s="693"/>
      <c r="H85" s="693"/>
    </row>
    <row r="86" spans="1:8" s="290" customFormat="1" ht="26.25" x14ac:dyDescent="0.4">
      <c r="A86" s="1112" t="s">
        <v>7553</v>
      </c>
      <c r="B86" s="1111">
        <v>2558998.4677419355</v>
      </c>
      <c r="C86" s="1111">
        <v>3907754</v>
      </c>
      <c r="D86" s="1111">
        <v>1348755.5322580645</v>
      </c>
      <c r="G86" s="693"/>
      <c r="H86" s="693"/>
    </row>
    <row r="87" spans="1:8" s="290" customFormat="1" ht="26.25" x14ac:dyDescent="0.4">
      <c r="A87" s="1112" t="s">
        <v>6951</v>
      </c>
      <c r="B87" s="1111">
        <v>3524112</v>
      </c>
      <c r="C87" s="1111">
        <v>4875776</v>
      </c>
      <c r="D87" s="1111">
        <v>1351664</v>
      </c>
      <c r="G87" s="693"/>
      <c r="H87" s="693"/>
    </row>
    <row r="88" spans="1:8" s="290" customFormat="1" ht="26.25" x14ac:dyDescent="0.4">
      <c r="A88" s="1112" t="s">
        <v>6645</v>
      </c>
      <c r="B88" s="1111">
        <v>381763</v>
      </c>
      <c r="C88" s="1111">
        <v>448850</v>
      </c>
      <c r="D88" s="1111">
        <v>67087</v>
      </c>
      <c r="G88" s="693"/>
      <c r="H88" s="693"/>
    </row>
    <row r="89" spans="1:8" s="290" customFormat="1" ht="26.25" x14ac:dyDescent="0.4">
      <c r="A89" s="1112" t="s">
        <v>6516</v>
      </c>
      <c r="B89" s="1111">
        <v>11348698.623655912</v>
      </c>
      <c r="C89" s="1111">
        <v>13264500</v>
      </c>
      <c r="D89" s="1111">
        <v>1915801.3763440857</v>
      </c>
      <c r="G89" s="693"/>
      <c r="H89" s="693"/>
    </row>
    <row r="90" spans="1:8" s="290" customFormat="1" ht="26.25" x14ac:dyDescent="0.4">
      <c r="A90" s="1112" t="s">
        <v>2651</v>
      </c>
      <c r="B90" s="1111">
        <v>26687909.699682843</v>
      </c>
      <c r="C90" s="1111">
        <v>36731542</v>
      </c>
      <c r="D90" s="1111">
        <v>10068965.30031715</v>
      </c>
      <c r="G90" s="693"/>
      <c r="H90" s="693"/>
    </row>
    <row r="91" spans="1:8" s="290" customFormat="1" ht="26.25" x14ac:dyDescent="0.4">
      <c r="A91" s="1112" t="s">
        <v>5543</v>
      </c>
      <c r="B91" s="1111">
        <v>678790.36290322582</v>
      </c>
      <c r="C91" s="1111">
        <v>872151</v>
      </c>
      <c r="D91" s="1111">
        <v>193360.63709677418</v>
      </c>
      <c r="G91" s="693"/>
      <c r="H91" s="693"/>
    </row>
    <row r="92" spans="1:8" s="290" customFormat="1" ht="26.25" x14ac:dyDescent="0.4">
      <c r="A92" s="1112" t="s">
        <v>5640</v>
      </c>
      <c r="B92" s="1111">
        <v>2512284.75</v>
      </c>
      <c r="C92" s="1111">
        <v>3685007</v>
      </c>
      <c r="D92" s="1111">
        <v>1236944.25</v>
      </c>
      <c r="G92" s="693"/>
      <c r="H92" s="693"/>
    </row>
    <row r="93" spans="1:8" s="290" customFormat="1" ht="26.25" x14ac:dyDescent="0.4">
      <c r="A93" s="1112" t="s">
        <v>5051</v>
      </c>
      <c r="B93" s="1111">
        <v>4445446.3494623657</v>
      </c>
      <c r="C93" s="1111">
        <v>6341262</v>
      </c>
      <c r="D93" s="1111">
        <v>1895815.6505376345</v>
      </c>
      <c r="G93" s="693"/>
      <c r="H93" s="693"/>
    </row>
    <row r="94" spans="1:8" s="290" customFormat="1" ht="26.25" x14ac:dyDescent="0.4">
      <c r="A94" s="1112" t="s">
        <v>5616</v>
      </c>
      <c r="B94" s="1111">
        <v>1142182.75</v>
      </c>
      <c r="C94" s="1111">
        <v>2131308</v>
      </c>
      <c r="D94" s="1111">
        <v>989125.25</v>
      </c>
      <c r="G94" s="693"/>
      <c r="H94" s="693"/>
    </row>
    <row r="95" spans="1:8" s="290" customFormat="1" ht="26.25" x14ac:dyDescent="0.4">
      <c r="A95" s="1112" t="s">
        <v>82</v>
      </c>
      <c r="B95" s="1111">
        <v>4379244</v>
      </c>
      <c r="C95" s="1111">
        <v>10411961</v>
      </c>
      <c r="D95" s="1111">
        <v>6032717</v>
      </c>
      <c r="G95" s="693"/>
      <c r="H95" s="693"/>
    </row>
    <row r="96" spans="1:8" s="290" customFormat="1" ht="26.25" x14ac:dyDescent="0.4">
      <c r="A96" s="1112" t="s">
        <v>154</v>
      </c>
      <c r="B96" s="1111">
        <v>6704728</v>
      </c>
      <c r="C96" s="1111">
        <v>10075309</v>
      </c>
      <c r="D96" s="1111">
        <v>3380173</v>
      </c>
      <c r="G96" s="693"/>
      <c r="H96" s="693"/>
    </row>
    <row r="97" spans="1:9" s="290" customFormat="1" ht="26.25" x14ac:dyDescent="0.4">
      <c r="A97" s="1112" t="s">
        <v>2093</v>
      </c>
      <c r="B97" s="1111">
        <v>5185502.0489631332</v>
      </c>
      <c r="C97" s="1111">
        <v>6644055</v>
      </c>
      <c r="D97" s="1111">
        <v>1458552.9510368668</v>
      </c>
      <c r="G97" s="693"/>
      <c r="H97" s="693"/>
    </row>
    <row r="98" spans="1:9" s="290" customFormat="1" ht="26.25" x14ac:dyDescent="0.4">
      <c r="A98" s="1112" t="s">
        <v>2786</v>
      </c>
      <c r="B98" s="1111">
        <v>45546316.695372485</v>
      </c>
      <c r="C98" s="1111">
        <v>60651110</v>
      </c>
      <c r="D98" s="1111">
        <v>15104793.304627493</v>
      </c>
      <c r="F98" s="4"/>
      <c r="G98" s="244"/>
      <c r="H98" s="244"/>
      <c r="I98" s="4"/>
    </row>
    <row r="99" spans="1:9" s="290" customFormat="1" ht="26.25" x14ac:dyDescent="0.4">
      <c r="A99" s="1112" t="s">
        <v>2547</v>
      </c>
      <c r="B99" s="1111">
        <v>1543068.4838709678</v>
      </c>
      <c r="C99" s="1111">
        <v>2378225</v>
      </c>
      <c r="D99" s="1111">
        <v>835156.51612903224</v>
      </c>
      <c r="F99" s="4"/>
      <c r="G99" s="244"/>
      <c r="H99" s="244"/>
      <c r="I99" s="4"/>
    </row>
    <row r="100" spans="1:9" s="290" customFormat="1" ht="26.25" x14ac:dyDescent="0.4">
      <c r="A100" s="1112" t="s">
        <v>75</v>
      </c>
      <c r="B100" s="1111">
        <v>144600</v>
      </c>
      <c r="C100" s="1111"/>
      <c r="D100" s="1111">
        <v>-144600</v>
      </c>
      <c r="F100" s="4"/>
      <c r="G100" s="244"/>
      <c r="H100" s="244"/>
      <c r="I100" s="4"/>
    </row>
    <row r="101" spans="1:9" s="290" customFormat="1" ht="26.25" x14ac:dyDescent="0.4">
      <c r="A101" s="1112" t="s">
        <v>1492</v>
      </c>
      <c r="B101" s="1111">
        <v>1943741.4677419357</v>
      </c>
      <c r="C101" s="1111">
        <v>3015886</v>
      </c>
      <c r="D101" s="1111">
        <v>1072144.5322580645</v>
      </c>
      <c r="F101" s="4"/>
      <c r="G101" s="244"/>
      <c r="H101" s="244"/>
      <c r="I101" s="4"/>
    </row>
    <row r="102" spans="1:9" ht="26.25" x14ac:dyDescent="0.4">
      <c r="A102" s="1112" t="s">
        <v>37</v>
      </c>
      <c r="B102" s="1111">
        <v>17088514.990161024</v>
      </c>
      <c r="C102" s="1111">
        <v>24959749</v>
      </c>
      <c r="D102" s="1111">
        <v>7861886.5636024121</v>
      </c>
    </row>
    <row r="103" spans="1:9" ht="26.25" x14ac:dyDescent="0.4">
      <c r="A103" s="1112" t="s">
        <v>11</v>
      </c>
      <c r="B103" s="1111">
        <v>1990286.2044930877</v>
      </c>
      <c r="C103" s="1111">
        <v>1656000</v>
      </c>
      <c r="D103" s="1111">
        <v>-339286.20449308754</v>
      </c>
    </row>
    <row r="104" spans="1:9" ht="26.25" x14ac:dyDescent="0.4">
      <c r="A104" s="1112" t="s">
        <v>25</v>
      </c>
      <c r="B104" s="1111">
        <v>20085956.887096774</v>
      </c>
      <c r="C104" s="1111"/>
      <c r="D104" s="1111">
        <v>-20075956.887096774</v>
      </c>
    </row>
    <row r="105" spans="1:9" ht="26.25" x14ac:dyDescent="0.4">
      <c r="A105" s="1112" t="s">
        <v>14</v>
      </c>
      <c r="B105" s="1111">
        <v>1143402</v>
      </c>
      <c r="C105" s="1111">
        <v>1572705</v>
      </c>
      <c r="D105" s="1111">
        <v>429303</v>
      </c>
    </row>
    <row r="106" spans="1:9" ht="26.25" x14ac:dyDescent="0.4">
      <c r="A106" s="1112" t="s">
        <v>1690</v>
      </c>
      <c r="B106" s="1111">
        <v>1698566</v>
      </c>
      <c r="C106" s="1111"/>
      <c r="D106" s="1111">
        <v>-1698566</v>
      </c>
    </row>
    <row r="107" spans="1:9" ht="26.25" x14ac:dyDescent="0.4">
      <c r="A107" s="1112" t="s">
        <v>16</v>
      </c>
      <c r="B107" s="1111">
        <v>27411881.35819751</v>
      </c>
      <c r="C107" s="1111">
        <v>50000</v>
      </c>
      <c r="D107" s="1111">
        <v>-27361922.551745895</v>
      </c>
    </row>
    <row r="108" spans="1:9" ht="26.25" x14ac:dyDescent="0.4">
      <c r="A108" s="1112" t="s">
        <v>13315</v>
      </c>
      <c r="B108" s="1111">
        <v>878326</v>
      </c>
      <c r="C108" s="1111">
        <v>3500000</v>
      </c>
      <c r="D108" s="1111">
        <v>2621674</v>
      </c>
    </row>
    <row r="109" spans="1:9" ht="26.25" x14ac:dyDescent="0.4">
      <c r="A109" s="1112" t="s">
        <v>22</v>
      </c>
      <c r="B109" s="1111">
        <v>721543</v>
      </c>
      <c r="C109" s="1111">
        <v>1000426</v>
      </c>
      <c r="D109" s="1111">
        <v>278883</v>
      </c>
    </row>
    <row r="110" spans="1:9" ht="26.25" x14ac:dyDescent="0.4">
      <c r="A110" s="1112" t="s">
        <v>2656</v>
      </c>
      <c r="B110" s="1111">
        <v>1813485.6774193549</v>
      </c>
      <c r="C110" s="1111">
        <v>3056239</v>
      </c>
      <c r="D110" s="1111">
        <v>1242753.3225806453</v>
      </c>
    </row>
    <row r="111" spans="1:9" ht="26.25" x14ac:dyDescent="0.4">
      <c r="A111" s="1112" t="s">
        <v>5164</v>
      </c>
      <c r="B111" s="1111"/>
      <c r="C111" s="1111">
        <v>485141</v>
      </c>
      <c r="D111" s="1111">
        <v>485141</v>
      </c>
    </row>
    <row r="112" spans="1:9" ht="26.25" x14ac:dyDescent="0.4">
      <c r="A112" s="1112" t="s">
        <v>6633</v>
      </c>
      <c r="B112" s="1111">
        <v>631720</v>
      </c>
      <c r="C112" s="1111">
        <v>1000000</v>
      </c>
      <c r="D112" s="1111">
        <v>368280</v>
      </c>
    </row>
    <row r="113" spans="1:4" ht="26.25" x14ac:dyDescent="0.4">
      <c r="A113" s="1112" t="s">
        <v>6514</v>
      </c>
      <c r="B113" s="1111">
        <v>4971444.0025458178</v>
      </c>
      <c r="C113" s="1111">
        <v>7995733</v>
      </c>
      <c r="D113" s="1111">
        <v>3024288.9974541827</v>
      </c>
    </row>
    <row r="114" spans="1:4" ht="26.25" x14ac:dyDescent="0.4">
      <c r="A114" s="1112" t="s">
        <v>6446</v>
      </c>
      <c r="B114" s="1111">
        <v>550023</v>
      </c>
      <c r="C114" s="1111">
        <v>1100470</v>
      </c>
      <c r="D114" s="1111">
        <v>550447</v>
      </c>
    </row>
    <row r="115" spans="1:4" ht="26.25" x14ac:dyDescent="0.4">
      <c r="A115" s="1112" t="s">
        <v>5745</v>
      </c>
      <c r="B115" s="1111">
        <v>735045</v>
      </c>
      <c r="C115" s="1111">
        <v>1058484</v>
      </c>
      <c r="D115" s="1111">
        <v>323439</v>
      </c>
    </row>
    <row r="116" spans="1:4" ht="26.25" x14ac:dyDescent="0.4">
      <c r="A116" s="1112" t="s">
        <v>5670</v>
      </c>
      <c r="B116" s="1111">
        <v>271826</v>
      </c>
      <c r="C116" s="1111">
        <v>563000</v>
      </c>
      <c r="D116" s="1111">
        <v>291174</v>
      </c>
    </row>
    <row r="117" spans="1:4" ht="26.25" x14ac:dyDescent="0.4">
      <c r="A117" s="1112" t="s">
        <v>7762</v>
      </c>
      <c r="B117" s="1111"/>
      <c r="C117" s="1111">
        <v>64507</v>
      </c>
      <c r="D117" s="1111">
        <v>64507</v>
      </c>
    </row>
    <row r="118" spans="1:4" ht="26.25" x14ac:dyDescent="0.4">
      <c r="A118" s="1112" t="s">
        <v>40</v>
      </c>
      <c r="B118" s="1111">
        <v>51386165.801987335</v>
      </c>
      <c r="C118" s="1111">
        <v>69560627</v>
      </c>
      <c r="D118" s="1111">
        <v>18225961.198012669</v>
      </c>
    </row>
    <row r="119" spans="1:4" ht="26.25" x14ac:dyDescent="0.4">
      <c r="A119" s="1112" t="s">
        <v>5226</v>
      </c>
      <c r="B119" s="1111">
        <v>1808575</v>
      </c>
      <c r="C119" s="1111">
        <v>2875708</v>
      </c>
      <c r="D119" s="1111">
        <v>1067133</v>
      </c>
    </row>
    <row r="120" spans="1:4" ht="26.25" x14ac:dyDescent="0.4">
      <c r="A120" s="1112" t="s">
        <v>3621</v>
      </c>
      <c r="B120" s="1111">
        <v>7385548</v>
      </c>
      <c r="C120" s="1111">
        <v>12071334</v>
      </c>
      <c r="D120" s="1111">
        <v>4685786</v>
      </c>
    </row>
    <row r="121" spans="1:4" ht="26.25" x14ac:dyDescent="0.4">
      <c r="A121" s="1112" t="s">
        <v>3732</v>
      </c>
      <c r="B121" s="1111">
        <v>5642256.6693548393</v>
      </c>
      <c r="C121" s="1111">
        <v>6215763</v>
      </c>
      <c r="D121" s="1111">
        <v>573506.33064516122</v>
      </c>
    </row>
    <row r="122" spans="1:4" ht="26.25" x14ac:dyDescent="0.4">
      <c r="A122" s="1112" t="s">
        <v>8825</v>
      </c>
      <c r="B122" s="1111">
        <v>785021</v>
      </c>
      <c r="C122" s="1111">
        <v>690021</v>
      </c>
      <c r="D122" s="1111">
        <v>-95000</v>
      </c>
    </row>
    <row r="123" spans="1:4" ht="26.25" x14ac:dyDescent="0.4">
      <c r="A123" s="1112" t="s">
        <v>8888</v>
      </c>
      <c r="B123" s="1111">
        <v>84014</v>
      </c>
      <c r="C123" s="1111">
        <v>88818</v>
      </c>
      <c r="D123" s="1111">
        <v>4804</v>
      </c>
    </row>
    <row r="124" spans="1:4" ht="26.25" x14ac:dyDescent="0.4">
      <c r="A124" s="1112" t="s">
        <v>9512</v>
      </c>
      <c r="B124" s="1111">
        <v>369250</v>
      </c>
      <c r="C124" s="1111"/>
      <c r="D124" s="1111">
        <v>-369250</v>
      </c>
    </row>
    <row r="125" spans="1:4" ht="26.25" x14ac:dyDescent="0.4">
      <c r="A125" s="1112" t="s">
        <v>10370</v>
      </c>
      <c r="B125" s="1111">
        <v>25000</v>
      </c>
      <c r="C125" s="1111"/>
      <c r="D125" s="1111">
        <v>-25000</v>
      </c>
    </row>
    <row r="126" spans="1:4" ht="26.25" x14ac:dyDescent="0.4">
      <c r="A126" s="1110" t="s">
        <v>3144</v>
      </c>
      <c r="B126" s="1111">
        <v>25000</v>
      </c>
      <c r="C126" s="1111"/>
      <c r="D126" s="1111">
        <v>-25000</v>
      </c>
    </row>
    <row r="127" spans="1:4" ht="26.25" x14ac:dyDescent="0.4">
      <c r="A127" s="1109" t="s">
        <v>10360</v>
      </c>
      <c r="B127" s="1111">
        <v>272395</v>
      </c>
      <c r="C127" s="1111"/>
      <c r="D127" s="1111">
        <v>-272395</v>
      </c>
    </row>
    <row r="128" spans="1:4" ht="26.25" x14ac:dyDescent="0.4">
      <c r="A128" s="1112" t="s">
        <v>11604</v>
      </c>
      <c r="B128" s="1111">
        <v>92210</v>
      </c>
      <c r="C128" s="1111">
        <v>112665</v>
      </c>
      <c r="D128" s="1111">
        <v>20455</v>
      </c>
    </row>
    <row r="129" spans="1:4" ht="26.25" x14ac:dyDescent="0.4">
      <c r="A129" s="1109" t="s">
        <v>11695</v>
      </c>
      <c r="B129" s="1111">
        <v>62941</v>
      </c>
      <c r="C129" s="1111"/>
      <c r="D129" s="1111">
        <v>-62941</v>
      </c>
    </row>
    <row r="130" spans="1:4" ht="26.25" x14ac:dyDescent="0.4">
      <c r="A130" s="1109" t="s">
        <v>12429</v>
      </c>
      <c r="B130" s="1111">
        <v>20900</v>
      </c>
      <c r="C130" s="1111"/>
      <c r="D130" s="1111">
        <v>-20900</v>
      </c>
    </row>
    <row r="131" spans="1:4" ht="26.25" x14ac:dyDescent="0.4">
      <c r="A131" s="1109" t="s">
        <v>12681</v>
      </c>
      <c r="B131" s="1111">
        <v>1096000</v>
      </c>
      <c r="C131" s="1111"/>
      <c r="D131" s="1111">
        <v>-1096000</v>
      </c>
    </row>
    <row r="132" spans="1:4" ht="26.25" x14ac:dyDescent="0.4">
      <c r="A132" s="1109" t="s">
        <v>12984</v>
      </c>
      <c r="B132" s="1111">
        <v>36500</v>
      </c>
      <c r="C132" s="1111"/>
      <c r="D132" s="1111">
        <v>-36500</v>
      </c>
    </row>
    <row r="133" spans="1:4" ht="26.25" x14ac:dyDescent="0.4">
      <c r="A133" s="1109" t="s">
        <v>13384</v>
      </c>
      <c r="B133" s="1111">
        <v>400000</v>
      </c>
      <c r="C133" s="1111"/>
      <c r="D133" s="1111">
        <v>-400000</v>
      </c>
    </row>
    <row r="134" spans="1:4" ht="26.25" x14ac:dyDescent="0.4">
      <c r="A134" s="1109" t="s">
        <v>13476</v>
      </c>
      <c r="B134" s="1111">
        <v>260520</v>
      </c>
      <c r="C134" s="1111"/>
      <c r="D134" s="1111">
        <v>-260520</v>
      </c>
    </row>
    <row r="135" spans="1:4" ht="26.25" x14ac:dyDescent="0.4">
      <c r="A135" s="1109" t="s">
        <v>13545</v>
      </c>
      <c r="B135" s="1111"/>
      <c r="C135" s="1111">
        <v>50000</v>
      </c>
      <c r="D135" s="1111">
        <v>50000</v>
      </c>
    </row>
    <row r="136" spans="1:4" ht="26.25" x14ac:dyDescent="0.4">
      <c r="A136" s="1109" t="s">
        <v>13966</v>
      </c>
      <c r="B136" s="1111">
        <v>53900</v>
      </c>
      <c r="C136" s="1111"/>
      <c r="D136" s="1111">
        <v>-53900</v>
      </c>
    </row>
    <row r="137" spans="1:4" ht="26.25" x14ac:dyDescent="0.4">
      <c r="A137" s="1110" t="s">
        <v>3144</v>
      </c>
      <c r="B137" s="1111">
        <v>4000</v>
      </c>
      <c r="C137" s="1111"/>
      <c r="D137" s="1111">
        <v>-4000</v>
      </c>
    </row>
    <row r="138" spans="1:4" ht="26.25" x14ac:dyDescent="0.4">
      <c r="A138" s="1110" t="s">
        <v>14</v>
      </c>
      <c r="B138" s="1111">
        <v>49900</v>
      </c>
      <c r="C138" s="1111"/>
      <c r="D138" s="1111">
        <v>-49900</v>
      </c>
    </row>
    <row r="139" spans="1:4" ht="26.25" x14ac:dyDescent="0.4">
      <c r="A139" s="1112" t="s">
        <v>45</v>
      </c>
      <c r="B139" s="1111">
        <v>1033003547.1089805</v>
      </c>
      <c r="C139" s="1111">
        <v>1279115912.7512</v>
      </c>
      <c r="D139" s="1111">
        <v>246398392.36802605</v>
      </c>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206"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A8" sqref="A8"/>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12787</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13544</v>
      </c>
      <c r="B3" s="1017"/>
      <c r="C3" s="1017"/>
      <c r="D3" s="1017">
        <f t="shared" ref="D3" si="1">B3-C3</f>
        <v>0</v>
      </c>
      <c r="E3" s="1022"/>
      <c r="F3" s="1018">
        <f ca="1">SUMIF(Posting!$B:$E,A3,Posting!$E:$E)</f>
        <v>910954</v>
      </c>
      <c r="G3" s="1018">
        <f ca="1">SUMIF(Posting!$B:$F,A3,Posting!$F:$F)</f>
        <v>1520392</v>
      </c>
      <c r="H3" s="1018">
        <f ca="1">SUMIF(Supplier!$B:$F,A3,Supplier!$E:$E)-SUMIF(Supplier!$B:$F,A3,Supplier!$F:$F)</f>
        <v>1118440</v>
      </c>
      <c r="I3" s="1018"/>
      <c r="J3" s="1018"/>
      <c r="K3" s="1018"/>
      <c r="L3" s="1018">
        <f>I3</f>
        <v>0</v>
      </c>
      <c r="M3" s="1046"/>
    </row>
    <row r="4" spans="1:15" s="4" customFormat="1" x14ac:dyDescent="0.3">
      <c r="A4" s="1052" t="s">
        <v>12505</v>
      </c>
      <c r="B4" s="1017">
        <v>13262828</v>
      </c>
      <c r="C4" s="1017"/>
      <c r="D4" s="1017">
        <f t="shared" ref="D4" si="2">B4-C4</f>
        <v>13262828</v>
      </c>
      <c r="E4" s="1022"/>
      <c r="F4" s="1018">
        <f ca="1">SUMIF(Posting!$B:$E,A4,Posting!$E:$E)</f>
        <v>12339457</v>
      </c>
      <c r="G4" s="1018">
        <f ca="1">SUMIF(Posting!$B:$F,A4,Posting!$F:$F)</f>
        <v>18720352</v>
      </c>
      <c r="H4" s="1018">
        <f ca="1">SUMIF(Supplier!$B:$F,A4,Supplier!$E:$E)-SUMIF(Supplier!$B:$F,A4,Supplier!$F:$F)</f>
        <v>170080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4479855.4623655919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12568884</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34970898</v>
      </c>
      <c r="G11" s="1018">
        <f ca="1">SUMIF(Posting!$B:$F,A11,Posting!$F:$F)</f>
        <v>39085071</v>
      </c>
      <c r="H11" s="1018">
        <f ca="1">SUMIF(Supplier!$B:$F,A11,Supplier!$E:$E)-SUMIF(Supplier!$B:$F,A11,Supplier!$F:$F)</f>
        <v>466477</v>
      </c>
      <c r="I11" s="1041"/>
      <c r="J11" s="1018"/>
      <c r="K11" s="1018"/>
      <c r="L11" s="1018"/>
      <c r="M11" s="1046"/>
    </row>
    <row r="12" spans="1:15" s="4" customFormat="1" x14ac:dyDescent="0.3">
      <c r="A12" s="1052" t="s">
        <v>12684</v>
      </c>
      <c r="B12" s="1017"/>
      <c r="C12" s="1017"/>
      <c r="D12" s="1017"/>
      <c r="E12" s="1022"/>
      <c r="F12" s="1018">
        <f ca="1">SUMIF(Posting!$B:$E,A12,Posting!$E:$E)</f>
        <v>2608193</v>
      </c>
      <c r="G12" s="1018">
        <f ca="1">SUMIF(Posting!$B:$F,A12,Posting!$F:$F)</f>
        <v>4227916</v>
      </c>
      <c r="H12" s="1018">
        <f ca="1">SUMIF(Supplier!$B:$F,A12,Supplier!$E:$E)-SUMIF(Supplier!$B:$F,A12,Supplier!$F:$F)</f>
        <v>421650</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28826632</v>
      </c>
      <c r="H25" s="1018">
        <f ca="1">SUMIF(Supplier!$B:$F,A25,Supplier!$E:$E)-SUMIF(Supplier!$B:$F,A25,Supplier!$F:$F)</f>
        <v>0</v>
      </c>
      <c r="I25" s="1018">
        <v>25423994.165999997</v>
      </c>
      <c r="J25" s="1018">
        <v>5940507.6512000002</v>
      </c>
      <c r="K25" s="1018"/>
      <c r="L25" s="1018">
        <f ca="1">I25+J25-G25-K25</f>
        <v>2537869.8171999976</v>
      </c>
    </row>
    <row r="26" spans="1:200" s="4" customFormat="1" x14ac:dyDescent="0.3">
      <c r="A26" s="1052" t="s">
        <v>10898</v>
      </c>
      <c r="B26" s="1017">
        <v>33854640.027999997</v>
      </c>
      <c r="C26" s="1017"/>
      <c r="D26" s="1017">
        <f t="shared" si="3"/>
        <v>33854640.027999997</v>
      </c>
      <c r="E26" s="1022"/>
      <c r="F26" s="1018">
        <f ca="1">SUMIF(Posting!$B:$E,A26,Posting!$E:$E)</f>
        <v>24958636.397849467</v>
      </c>
      <c r="G26" s="1018">
        <f ca="1">SUMIF(Posting!$B:$F,A26,Posting!$F:$F)</f>
        <v>30469180</v>
      </c>
      <c r="H26" s="1018">
        <f ca="1">SUMIF(Supplier!$B:$F,A26,Supplier!$E:$E)-SUMIF(Supplier!$B:$F,A26,Supplier!$F:$F)</f>
        <v>762730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35444599.333333336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2098585</v>
      </c>
      <c r="I31" s="204">
        <f>SUM(I5:I30)</f>
        <v>100845893.79175998</v>
      </c>
      <c r="J31" s="204"/>
      <c r="K31" s="204">
        <f>SUM(K5:K30)</f>
        <v>9490649.0412499998</v>
      </c>
      <c r="L31" s="204">
        <f ca="1">SUM(L5:L30)</f>
        <v>30631660.154210001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12650</v>
      </c>
      <c r="C1" s="1067" t="s">
        <v>13517</v>
      </c>
      <c r="D1" s="1067" t="s">
        <v>12654</v>
      </c>
      <c r="E1" s="1062" t="s">
        <v>12651</v>
      </c>
      <c r="F1" s="1062" t="s">
        <v>12647</v>
      </c>
      <c r="G1" s="1066" t="s">
        <v>11008</v>
      </c>
      <c r="H1" s="1066" t="s">
        <v>12653</v>
      </c>
      <c r="I1" s="1061" t="s">
        <v>12648</v>
      </c>
      <c r="J1" s="1061" t="s">
        <v>12649</v>
      </c>
      <c r="K1" s="1061" t="s">
        <v>10896</v>
      </c>
      <c r="L1" s="1063" t="s">
        <v>11009</v>
      </c>
    </row>
    <row r="2" spans="1:200" s="4" customFormat="1" x14ac:dyDescent="0.3">
      <c r="A2" s="1052" t="s">
        <v>13661</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13325</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13316</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13298</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13297</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row>
    <row r="7" spans="1:200" s="4" customFormat="1" x14ac:dyDescent="0.3">
      <c r="A7" s="1052" t="s">
        <v>13228</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13180</v>
      </c>
      <c r="B8" s="1017">
        <v>28834775</v>
      </c>
      <c r="C8" s="1065" t="s">
        <v>12652</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13256</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row>
    <row r="10" spans="1:200" s="4" customFormat="1" x14ac:dyDescent="0.3">
      <c r="A10" s="1052" t="s">
        <v>13296</v>
      </c>
      <c r="B10" s="1017">
        <v>9488782</v>
      </c>
      <c r="C10" s="1065" t="s">
        <v>12652</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13516</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12755</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12596</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12598</v>
      </c>
      <c r="B16" s="1017">
        <v>5138700</v>
      </c>
      <c r="C16" s="1065" t="s">
        <v>12652</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211864345</v>
      </c>
      <c r="L27" s="1069">
        <f ca="1">SUM(L7:L26)</f>
        <v>23639125.731241494</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355"/>
  <sheetViews>
    <sheetView zoomScale="120" zoomScaleNormal="120" workbookViewId="0">
      <pane ySplit="1" topLeftCell="A3946" activePane="bottomLeft" state="frozen"/>
      <selection activeCell="D26" sqref="D26"/>
      <selection pane="bottomLeft" activeCell="I4027" sqref="I402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4" t="s">
        <v>158</v>
      </c>
      <c r="G1" s="761" t="s">
        <v>5</v>
      </c>
      <c r="H1" s="762" t="s">
        <v>2</v>
      </c>
      <c r="I1" s="1012" t="s">
        <v>10857</v>
      </c>
    </row>
    <row r="2" spans="1:9" hidden="1" x14ac:dyDescent="0.25">
      <c r="A2" s="17">
        <v>42332</v>
      </c>
      <c r="B2" s="21" t="s">
        <v>40</v>
      </c>
      <c r="C2" s="13" t="s">
        <v>180</v>
      </c>
      <c r="D2" s="763">
        <v>3572</v>
      </c>
      <c r="E2" s="18">
        <v>19280</v>
      </c>
      <c r="F2" s="19"/>
      <c r="G2" s="20">
        <f t="shared" ref="G2:G20" si="0">E2-F2</f>
        <v>19280</v>
      </c>
      <c r="H2" s="13"/>
    </row>
    <row r="3" spans="1:9" hidden="1" x14ac:dyDescent="0.25">
      <c r="A3" s="17">
        <v>42339</v>
      </c>
      <c r="B3" s="21" t="s">
        <v>129</v>
      </c>
      <c r="C3" s="13" t="s">
        <v>180</v>
      </c>
      <c r="D3" s="763">
        <v>33885</v>
      </c>
      <c r="E3" s="18">
        <v>25860</v>
      </c>
      <c r="F3" s="19"/>
      <c r="G3" s="20">
        <f t="shared" si="0"/>
        <v>25860</v>
      </c>
      <c r="H3" s="13"/>
    </row>
    <row r="4" spans="1:9" hidden="1" x14ac:dyDescent="0.25">
      <c r="A4" s="17">
        <v>42352</v>
      </c>
      <c r="B4" s="21" t="s">
        <v>38</v>
      </c>
      <c r="C4" s="13" t="s">
        <v>180</v>
      </c>
      <c r="D4" s="763">
        <v>33977</v>
      </c>
      <c r="E4" s="18">
        <v>37412</v>
      </c>
      <c r="F4" s="19"/>
      <c r="G4" s="20">
        <f t="shared" si="0"/>
        <v>37412</v>
      </c>
      <c r="H4" s="13"/>
    </row>
    <row r="5" spans="1:9" hidden="1" x14ac:dyDescent="0.25">
      <c r="A5" s="17">
        <v>42355</v>
      </c>
      <c r="B5" s="21" t="s">
        <v>38</v>
      </c>
      <c r="C5" s="13" t="s">
        <v>169</v>
      </c>
      <c r="D5" s="764">
        <v>149</v>
      </c>
      <c r="E5" s="22">
        <v>2699</v>
      </c>
      <c r="F5" s="19"/>
      <c r="G5" s="14">
        <f t="shared" si="0"/>
        <v>2699</v>
      </c>
      <c r="H5" s="13"/>
    </row>
    <row r="6" spans="1:9" hidden="1" x14ac:dyDescent="0.25">
      <c r="A6" s="17">
        <v>42359</v>
      </c>
      <c r="B6" s="21" t="s">
        <v>40</v>
      </c>
      <c r="C6" s="13" t="s">
        <v>180</v>
      </c>
      <c r="D6" s="763">
        <v>12454</v>
      </c>
      <c r="E6" s="18">
        <v>436000</v>
      </c>
      <c r="F6" s="19"/>
      <c r="G6" s="20">
        <f t="shared" si="0"/>
        <v>436000</v>
      </c>
      <c r="H6" s="13"/>
    </row>
    <row r="7" spans="1:9" hidden="1" x14ac:dyDescent="0.25">
      <c r="A7" s="17">
        <v>42366</v>
      </c>
      <c r="B7" s="21" t="s">
        <v>40</v>
      </c>
      <c r="C7" s="13" t="s">
        <v>180</v>
      </c>
      <c r="D7" s="763">
        <v>34024</v>
      </c>
      <c r="E7" s="18">
        <v>18500</v>
      </c>
      <c r="F7" s="19"/>
      <c r="G7" s="20">
        <f t="shared" si="0"/>
        <v>18500</v>
      </c>
      <c r="H7" s="13"/>
    </row>
    <row r="8" spans="1:9" hidden="1" x14ac:dyDescent="0.25">
      <c r="A8" s="17">
        <v>42366</v>
      </c>
      <c r="B8" s="21" t="s">
        <v>129</v>
      </c>
      <c r="C8" s="13" t="s">
        <v>180</v>
      </c>
      <c r="D8" s="763">
        <v>34025</v>
      </c>
      <c r="E8" s="18">
        <v>39900</v>
      </c>
      <c r="F8" s="19"/>
      <c r="G8" s="20">
        <f t="shared" si="0"/>
        <v>39900</v>
      </c>
      <c r="H8" s="13"/>
    </row>
    <row r="9" spans="1:9" hidden="1" x14ac:dyDescent="0.25">
      <c r="A9" s="17">
        <v>42369</v>
      </c>
      <c r="B9" s="23" t="s">
        <v>129</v>
      </c>
      <c r="C9" s="13" t="s">
        <v>169</v>
      </c>
      <c r="D9" s="765">
        <v>154</v>
      </c>
      <c r="E9" s="22">
        <v>1884</v>
      </c>
      <c r="F9" s="19"/>
      <c r="G9" s="14">
        <f t="shared" si="0"/>
        <v>1884</v>
      </c>
      <c r="H9" s="13"/>
    </row>
    <row r="10" spans="1:9" hidden="1" x14ac:dyDescent="0.25">
      <c r="A10" s="17">
        <v>42371</v>
      </c>
      <c r="B10" s="21" t="s">
        <v>40</v>
      </c>
      <c r="C10" s="13" t="s">
        <v>180</v>
      </c>
      <c r="D10" s="763">
        <v>12533</v>
      </c>
      <c r="E10" s="18">
        <v>59000</v>
      </c>
      <c r="F10" s="19"/>
      <c r="G10" s="20">
        <f t="shared" si="0"/>
        <v>59000</v>
      </c>
      <c r="H10" s="13"/>
    </row>
    <row r="11" spans="1:9" hidden="1" x14ac:dyDescent="0.25">
      <c r="A11" s="17">
        <v>42385</v>
      </c>
      <c r="B11" s="21" t="s">
        <v>130</v>
      </c>
      <c r="C11" s="13" t="s">
        <v>161</v>
      </c>
      <c r="D11" s="763">
        <v>672</v>
      </c>
      <c r="E11" s="24">
        <v>21602</v>
      </c>
      <c r="F11" s="19"/>
      <c r="G11" s="20">
        <f t="shared" si="0"/>
        <v>21602</v>
      </c>
      <c r="H11" s="13"/>
    </row>
    <row r="12" spans="1:9" hidden="1" x14ac:dyDescent="0.25">
      <c r="A12" s="17">
        <v>42387</v>
      </c>
      <c r="B12" s="21" t="s">
        <v>40</v>
      </c>
      <c r="C12" s="13" t="s">
        <v>164</v>
      </c>
      <c r="D12" s="763">
        <v>6761</v>
      </c>
      <c r="E12" s="24">
        <v>41971</v>
      </c>
      <c r="F12" s="19"/>
      <c r="G12" s="20">
        <f t="shared" si="0"/>
        <v>41971</v>
      </c>
      <c r="H12" s="13"/>
    </row>
    <row r="13" spans="1:9" hidden="1" x14ac:dyDescent="0.25">
      <c r="A13" s="17">
        <v>42387</v>
      </c>
      <c r="B13" s="21" t="s">
        <v>40</v>
      </c>
      <c r="C13" s="13" t="s">
        <v>164</v>
      </c>
      <c r="D13" s="763">
        <v>6927</v>
      </c>
      <c r="E13" s="24">
        <v>11578</v>
      </c>
      <c r="F13" s="19"/>
      <c r="G13" s="20">
        <f t="shared" si="0"/>
        <v>11578</v>
      </c>
      <c r="H13" s="13"/>
    </row>
    <row r="14" spans="1:9" hidden="1" x14ac:dyDescent="0.25">
      <c r="A14" s="17">
        <v>42387</v>
      </c>
      <c r="B14" s="21" t="s">
        <v>11</v>
      </c>
      <c r="C14" s="13" t="s">
        <v>164</v>
      </c>
      <c r="D14" s="764">
        <v>170</v>
      </c>
      <c r="E14" s="25">
        <v>414</v>
      </c>
      <c r="F14" s="19"/>
      <c r="G14" s="20">
        <f t="shared" si="0"/>
        <v>414</v>
      </c>
      <c r="H14" s="13"/>
    </row>
    <row r="15" spans="1:9" hidden="1" x14ac:dyDescent="0.25">
      <c r="A15" s="17">
        <v>42387</v>
      </c>
      <c r="B15" s="21" t="s">
        <v>11</v>
      </c>
      <c r="C15" s="13" t="s">
        <v>164</v>
      </c>
      <c r="D15" s="764">
        <v>144</v>
      </c>
      <c r="E15" s="25">
        <v>3853</v>
      </c>
      <c r="F15" s="19"/>
      <c r="G15" s="20">
        <f t="shared" si="0"/>
        <v>3853</v>
      </c>
      <c r="H15" s="13"/>
    </row>
    <row r="16" spans="1:9" hidden="1" x14ac:dyDescent="0.25">
      <c r="A16" s="17">
        <v>42387</v>
      </c>
      <c r="B16" s="21" t="s">
        <v>11</v>
      </c>
      <c r="C16" s="13" t="s">
        <v>164</v>
      </c>
      <c r="D16" s="764">
        <v>159</v>
      </c>
      <c r="E16" s="25">
        <v>6782</v>
      </c>
      <c r="F16" s="19"/>
      <c r="G16" s="20">
        <f t="shared" si="0"/>
        <v>6782</v>
      </c>
      <c r="H16" s="13"/>
    </row>
    <row r="17" spans="1:8" hidden="1" x14ac:dyDescent="0.25">
      <c r="A17" s="17">
        <v>42393</v>
      </c>
      <c r="B17" s="21" t="s">
        <v>11</v>
      </c>
      <c r="C17" s="13" t="s">
        <v>164</v>
      </c>
      <c r="D17" s="764">
        <v>265</v>
      </c>
      <c r="E17" s="25">
        <v>9000</v>
      </c>
      <c r="F17" s="19"/>
      <c r="G17" s="20">
        <f t="shared" si="0"/>
        <v>9000</v>
      </c>
      <c r="H17" s="13"/>
    </row>
    <row r="18" spans="1:8" hidden="1" x14ac:dyDescent="0.25">
      <c r="A18" s="17">
        <v>42394</v>
      </c>
      <c r="B18" s="21" t="s">
        <v>40</v>
      </c>
      <c r="C18" s="13" t="s">
        <v>161</v>
      </c>
      <c r="D18" s="764"/>
      <c r="E18" s="26">
        <v>214133</v>
      </c>
      <c r="F18" s="19"/>
      <c r="G18" s="20">
        <f t="shared" si="0"/>
        <v>214133</v>
      </c>
      <c r="H18" s="13"/>
    </row>
    <row r="19" spans="1:8" hidden="1" x14ac:dyDescent="0.25">
      <c r="A19" s="17">
        <v>42394</v>
      </c>
      <c r="B19" s="21" t="s">
        <v>130</v>
      </c>
      <c r="C19" s="13" t="s">
        <v>161</v>
      </c>
      <c r="D19" s="764">
        <v>535</v>
      </c>
      <c r="E19" s="22">
        <v>194720</v>
      </c>
      <c r="F19" s="19"/>
      <c r="G19" s="20">
        <f t="shared" si="0"/>
        <v>194720</v>
      </c>
      <c r="H19" s="13"/>
    </row>
    <row r="20" spans="1:8" hidden="1" x14ac:dyDescent="0.25">
      <c r="A20" s="17">
        <v>42394</v>
      </c>
      <c r="B20" s="21" t="s">
        <v>129</v>
      </c>
      <c r="C20" s="13" t="s">
        <v>161</v>
      </c>
      <c r="D20" s="764">
        <v>631</v>
      </c>
      <c r="E20" s="22">
        <v>65996</v>
      </c>
      <c r="F20" s="19"/>
      <c r="G20" s="20">
        <f t="shared" si="0"/>
        <v>65996</v>
      </c>
      <c r="H20" s="13"/>
    </row>
    <row r="21" spans="1:8" hidden="1" x14ac:dyDescent="0.25">
      <c r="A21" s="17">
        <v>42394</v>
      </c>
      <c r="B21" s="21" t="s">
        <v>14</v>
      </c>
      <c r="C21" s="13" t="s">
        <v>164</v>
      </c>
      <c r="D21" s="764"/>
      <c r="E21" s="22">
        <v>30677</v>
      </c>
      <c r="F21" s="19"/>
      <c r="G21" s="20">
        <f t="shared" ref="G21:G27" si="1">E21-F21</f>
        <v>30677</v>
      </c>
      <c r="H21" s="13"/>
    </row>
    <row r="22" spans="1:8" hidden="1" x14ac:dyDescent="0.25">
      <c r="A22" s="17">
        <v>42394</v>
      </c>
      <c r="B22" s="21" t="s">
        <v>40</v>
      </c>
      <c r="C22" s="13" t="s">
        <v>164</v>
      </c>
      <c r="D22" s="764"/>
      <c r="E22" s="22">
        <v>49576</v>
      </c>
      <c r="F22" s="19"/>
      <c r="G22" s="20">
        <f t="shared" si="1"/>
        <v>49576</v>
      </c>
      <c r="H22" s="13"/>
    </row>
    <row r="23" spans="1:8" hidden="1" x14ac:dyDescent="0.25">
      <c r="A23" s="17">
        <v>42394</v>
      </c>
      <c r="B23" s="21" t="s">
        <v>160</v>
      </c>
      <c r="C23" s="13" t="s">
        <v>164</v>
      </c>
      <c r="D23" s="764"/>
      <c r="E23" s="22">
        <v>7375</v>
      </c>
      <c r="F23" s="19"/>
      <c r="G23" s="20">
        <f t="shared" si="1"/>
        <v>7375</v>
      </c>
      <c r="H23" s="13"/>
    </row>
    <row r="24" spans="1:8" hidden="1" x14ac:dyDescent="0.25">
      <c r="A24" s="17">
        <v>42394</v>
      </c>
      <c r="B24" s="21" t="s">
        <v>38</v>
      </c>
      <c r="C24" s="13" t="s">
        <v>164</v>
      </c>
      <c r="D24" s="764"/>
      <c r="E24" s="22">
        <v>17754</v>
      </c>
      <c r="F24" s="19"/>
      <c r="G24" s="20">
        <f t="shared" si="1"/>
        <v>17754</v>
      </c>
      <c r="H24" s="13"/>
    </row>
    <row r="25" spans="1:8" hidden="1" x14ac:dyDescent="0.25">
      <c r="A25" s="17">
        <v>42394</v>
      </c>
      <c r="B25" s="21" t="s">
        <v>36</v>
      </c>
      <c r="C25" s="13" t="s">
        <v>164</v>
      </c>
      <c r="D25" s="764"/>
      <c r="E25" s="22">
        <v>1921</v>
      </c>
      <c r="F25" s="19"/>
      <c r="G25" s="20">
        <f t="shared" si="1"/>
        <v>1921</v>
      </c>
      <c r="H25" s="13"/>
    </row>
    <row r="26" spans="1:8" hidden="1" x14ac:dyDescent="0.25">
      <c r="A26" s="17">
        <v>42394</v>
      </c>
      <c r="B26" s="21" t="s">
        <v>40</v>
      </c>
      <c r="C26" s="13" t="s">
        <v>166</v>
      </c>
      <c r="D26" s="764"/>
      <c r="E26" s="22">
        <v>235632</v>
      </c>
      <c r="F26" s="19"/>
      <c r="G26" s="20">
        <f t="shared" si="1"/>
        <v>235632</v>
      </c>
      <c r="H26" s="13"/>
    </row>
    <row r="27" spans="1:8" hidden="1" x14ac:dyDescent="0.25">
      <c r="A27" s="17">
        <v>42394</v>
      </c>
      <c r="B27" s="21" t="s">
        <v>129</v>
      </c>
      <c r="C27" s="13" t="s">
        <v>166</v>
      </c>
      <c r="D27" s="764"/>
      <c r="E27" s="22">
        <v>1900</v>
      </c>
      <c r="F27" s="19"/>
      <c r="G27" s="20">
        <f t="shared" si="1"/>
        <v>1900</v>
      </c>
      <c r="H27" s="13"/>
    </row>
    <row r="28" spans="1:8" hidden="1" x14ac:dyDescent="0.25">
      <c r="A28" s="17">
        <v>42394</v>
      </c>
      <c r="B28" s="21" t="s">
        <v>38</v>
      </c>
      <c r="C28" s="13" t="s">
        <v>169</v>
      </c>
      <c r="D28" s="764"/>
      <c r="E28" s="22">
        <v>14010</v>
      </c>
      <c r="F28" s="19"/>
      <c r="G28" s="20">
        <f t="shared" ref="G28:G39" si="2">E28-F28</f>
        <v>14010</v>
      </c>
      <c r="H28" s="13"/>
    </row>
    <row r="29" spans="1:8" hidden="1" x14ac:dyDescent="0.25">
      <c r="A29" s="17">
        <v>42394</v>
      </c>
      <c r="B29" s="21" t="s">
        <v>129</v>
      </c>
      <c r="C29" s="13" t="s">
        <v>169</v>
      </c>
      <c r="D29" s="764"/>
      <c r="E29" s="22">
        <v>10045</v>
      </c>
      <c r="F29" s="19"/>
      <c r="G29" s="20">
        <f t="shared" si="2"/>
        <v>10045</v>
      </c>
      <c r="H29" s="13"/>
    </row>
    <row r="30" spans="1:8" hidden="1" x14ac:dyDescent="0.25">
      <c r="A30" s="17">
        <v>42394</v>
      </c>
      <c r="B30" s="21" t="s">
        <v>39</v>
      </c>
      <c r="C30" s="13" t="s">
        <v>169</v>
      </c>
      <c r="D30" s="764"/>
      <c r="E30" s="22">
        <v>65000</v>
      </c>
      <c r="F30" s="19"/>
      <c r="G30" s="20">
        <f t="shared" si="2"/>
        <v>65000</v>
      </c>
      <c r="H30" s="13"/>
    </row>
    <row r="31" spans="1:8" hidden="1" x14ac:dyDescent="0.25">
      <c r="A31" s="17">
        <v>42394</v>
      </c>
      <c r="B31" s="21" t="s">
        <v>40</v>
      </c>
      <c r="C31" s="13" t="s">
        <v>180</v>
      </c>
      <c r="D31" s="763"/>
      <c r="E31" s="18"/>
      <c r="F31" s="28">
        <v>1500</v>
      </c>
      <c r="G31" s="20">
        <f t="shared" si="2"/>
        <v>-1500</v>
      </c>
      <c r="H31" s="13"/>
    </row>
    <row r="32" spans="1:8" hidden="1" x14ac:dyDescent="0.25">
      <c r="A32" s="17">
        <v>42394</v>
      </c>
      <c r="B32" s="21" t="s">
        <v>40</v>
      </c>
      <c r="C32" s="13" t="s">
        <v>164</v>
      </c>
      <c r="D32" s="764">
        <v>271</v>
      </c>
      <c r="E32" s="25">
        <v>3302</v>
      </c>
      <c r="F32" s="19"/>
      <c r="G32" s="20">
        <f t="shared" si="2"/>
        <v>3302</v>
      </c>
      <c r="H32" s="13"/>
    </row>
    <row r="33" spans="1:8" hidden="1" x14ac:dyDescent="0.25">
      <c r="A33" s="17">
        <v>42396</v>
      </c>
      <c r="B33" s="21" t="s">
        <v>11</v>
      </c>
      <c r="C33" s="13" t="s">
        <v>164</v>
      </c>
      <c r="D33" s="764">
        <v>319</v>
      </c>
      <c r="E33" s="25">
        <v>1980</v>
      </c>
      <c r="F33" s="19"/>
      <c r="G33" s="20">
        <f t="shared" si="2"/>
        <v>1980</v>
      </c>
      <c r="H33" s="13"/>
    </row>
    <row r="34" spans="1:8" hidden="1" x14ac:dyDescent="0.25">
      <c r="A34" s="17">
        <v>42398</v>
      </c>
      <c r="B34" s="21" t="s">
        <v>40</v>
      </c>
      <c r="C34" s="13" t="s">
        <v>166</v>
      </c>
      <c r="D34" s="763">
        <v>6642</v>
      </c>
      <c r="E34" s="25">
        <v>39200</v>
      </c>
      <c r="F34" s="19"/>
      <c r="G34" s="20">
        <f t="shared" si="2"/>
        <v>39200</v>
      </c>
      <c r="H34" s="13"/>
    </row>
    <row r="35" spans="1:8" hidden="1" x14ac:dyDescent="0.25">
      <c r="A35" s="17">
        <v>42399</v>
      </c>
      <c r="B35" s="21" t="s">
        <v>40</v>
      </c>
      <c r="C35" s="13" t="s">
        <v>166</v>
      </c>
      <c r="D35" s="763">
        <v>6643</v>
      </c>
      <c r="E35" s="25">
        <v>39200</v>
      </c>
      <c r="F35" s="19"/>
      <c r="G35" s="20">
        <f t="shared" si="2"/>
        <v>39200</v>
      </c>
      <c r="H35" s="13"/>
    </row>
    <row r="36" spans="1:8" hidden="1" x14ac:dyDescent="0.25">
      <c r="A36" s="17">
        <v>42403</v>
      </c>
      <c r="B36" s="23" t="s">
        <v>129</v>
      </c>
      <c r="C36" s="13" t="s">
        <v>169</v>
      </c>
      <c r="D36" s="765">
        <v>177</v>
      </c>
      <c r="E36" s="22">
        <v>42350</v>
      </c>
      <c r="F36" s="19"/>
      <c r="G36" s="14">
        <f t="shared" si="2"/>
        <v>42350</v>
      </c>
      <c r="H36" s="13" t="s">
        <v>181</v>
      </c>
    </row>
    <row r="37" spans="1:8" hidden="1" x14ac:dyDescent="0.25">
      <c r="A37" s="17">
        <v>42404</v>
      </c>
      <c r="B37" s="21" t="s">
        <v>40</v>
      </c>
      <c r="C37" s="13" t="s">
        <v>180</v>
      </c>
      <c r="D37" s="764"/>
      <c r="E37" s="22"/>
      <c r="F37" s="27">
        <v>1000047</v>
      </c>
      <c r="G37" s="20">
        <f t="shared" si="2"/>
        <v>-1000047</v>
      </c>
      <c r="H37" s="13"/>
    </row>
    <row r="38" spans="1:8" hidden="1" x14ac:dyDescent="0.25">
      <c r="A38" s="17">
        <v>42404</v>
      </c>
      <c r="B38" s="21" t="s">
        <v>40</v>
      </c>
      <c r="C38" s="13" t="s">
        <v>166</v>
      </c>
      <c r="D38" s="764"/>
      <c r="E38" s="22"/>
      <c r="F38" s="27">
        <v>300000</v>
      </c>
      <c r="G38" s="20">
        <f t="shared" si="2"/>
        <v>-300000</v>
      </c>
      <c r="H38" s="13"/>
    </row>
    <row r="39" spans="1:8" hidden="1" x14ac:dyDescent="0.25">
      <c r="A39" s="17">
        <v>42406</v>
      </c>
      <c r="B39" s="23" t="s">
        <v>129</v>
      </c>
      <c r="C39" s="13" t="s">
        <v>169</v>
      </c>
      <c r="D39" s="765">
        <v>184</v>
      </c>
      <c r="E39" s="22">
        <v>18371</v>
      </c>
      <c r="F39" s="19"/>
      <c r="G39" s="14">
        <f t="shared" si="2"/>
        <v>18371</v>
      </c>
      <c r="H39" s="13"/>
    </row>
    <row r="40" spans="1:8" hidden="1" x14ac:dyDescent="0.25">
      <c r="A40" s="17">
        <v>42415</v>
      </c>
      <c r="B40" s="23" t="s">
        <v>40</v>
      </c>
      <c r="C40" s="13" t="s">
        <v>169</v>
      </c>
      <c r="D40" s="765"/>
      <c r="E40" s="22">
        <v>7547</v>
      </c>
      <c r="F40" s="19"/>
      <c r="G40" s="14">
        <f t="shared" ref="G40:G49" si="3">E40-F40</f>
        <v>7547</v>
      </c>
      <c r="H40" s="13"/>
    </row>
    <row r="41" spans="1:8" hidden="1" x14ac:dyDescent="0.25">
      <c r="A41" s="17">
        <v>42418</v>
      </c>
      <c r="B41" s="21" t="s">
        <v>40</v>
      </c>
      <c r="C41" s="13" t="s">
        <v>166</v>
      </c>
      <c r="D41" s="764">
        <v>6733</v>
      </c>
      <c r="E41" s="22">
        <v>39200</v>
      </c>
      <c r="F41" s="19"/>
      <c r="G41" s="14">
        <f t="shared" si="3"/>
        <v>39200</v>
      </c>
      <c r="H41" s="13"/>
    </row>
    <row r="42" spans="1:8" hidden="1" x14ac:dyDescent="0.25">
      <c r="A42" s="17">
        <v>42422</v>
      </c>
      <c r="B42" s="21" t="s">
        <v>40</v>
      </c>
      <c r="C42" s="13" t="s">
        <v>161</v>
      </c>
      <c r="D42" s="764">
        <v>821</v>
      </c>
      <c r="E42" s="22">
        <v>34229</v>
      </c>
      <c r="F42" s="19"/>
      <c r="G42" s="14">
        <f t="shared" si="3"/>
        <v>34229</v>
      </c>
      <c r="H42" s="13"/>
    </row>
    <row r="43" spans="1:8" hidden="1" x14ac:dyDescent="0.25">
      <c r="A43" s="17">
        <v>42423</v>
      </c>
      <c r="B43" s="21" t="s">
        <v>39</v>
      </c>
      <c r="C43" s="13" t="s">
        <v>169</v>
      </c>
      <c r="D43" s="764"/>
      <c r="E43" s="22"/>
      <c r="F43" s="19">
        <v>65000</v>
      </c>
      <c r="G43" s="14">
        <f t="shared" si="3"/>
        <v>-65000</v>
      </c>
      <c r="H43" s="13"/>
    </row>
    <row r="44" spans="1:8" hidden="1" x14ac:dyDescent="0.25">
      <c r="A44" s="16">
        <v>42424</v>
      </c>
      <c r="B44" s="21" t="s">
        <v>40</v>
      </c>
      <c r="C44" s="13" t="s">
        <v>164</v>
      </c>
      <c r="D44" s="764"/>
      <c r="E44" s="22"/>
      <c r="F44" s="19">
        <v>52000</v>
      </c>
      <c r="G44" s="14">
        <f t="shared" si="3"/>
        <v>-52000</v>
      </c>
      <c r="H44" s="13"/>
    </row>
    <row r="45" spans="1:8" hidden="1" x14ac:dyDescent="0.25">
      <c r="A45" s="16">
        <v>42424</v>
      </c>
      <c r="B45" s="21" t="s">
        <v>38</v>
      </c>
      <c r="C45" s="13" t="s">
        <v>164</v>
      </c>
      <c r="D45" s="764"/>
      <c r="E45" s="22"/>
      <c r="F45" s="19">
        <v>17500</v>
      </c>
      <c r="G45" s="14">
        <f t="shared" si="3"/>
        <v>-17500</v>
      </c>
      <c r="H45" s="13"/>
    </row>
    <row r="46" spans="1:8" hidden="1" x14ac:dyDescent="0.25">
      <c r="A46" s="16">
        <v>42424</v>
      </c>
      <c r="B46" s="21" t="s">
        <v>160</v>
      </c>
      <c r="C46" s="13" t="s">
        <v>164</v>
      </c>
      <c r="D46" s="764"/>
      <c r="E46" s="22"/>
      <c r="F46" s="19">
        <v>7000</v>
      </c>
      <c r="G46" s="14">
        <f t="shared" si="3"/>
        <v>-7000</v>
      </c>
      <c r="H46" s="13"/>
    </row>
    <row r="47" spans="1:8" hidden="1" x14ac:dyDescent="0.25">
      <c r="A47" s="16">
        <v>42424</v>
      </c>
      <c r="B47" s="21" t="s">
        <v>11</v>
      </c>
      <c r="C47" s="13" t="s">
        <v>164</v>
      </c>
      <c r="D47" s="764"/>
      <c r="E47" s="22"/>
      <c r="F47" s="19">
        <v>22029</v>
      </c>
      <c r="G47" s="14">
        <f t="shared" si="3"/>
        <v>-22029</v>
      </c>
      <c r="H47" s="2" t="s">
        <v>346</v>
      </c>
    </row>
    <row r="48" spans="1:8" hidden="1" x14ac:dyDescent="0.25">
      <c r="A48" s="16">
        <v>42424</v>
      </c>
      <c r="B48" s="21" t="s">
        <v>36</v>
      </c>
      <c r="C48" s="13" t="s">
        <v>164</v>
      </c>
      <c r="D48" s="764"/>
      <c r="E48" s="22"/>
      <c r="F48" s="19">
        <v>1471</v>
      </c>
      <c r="G48" s="14">
        <f t="shared" si="3"/>
        <v>-1471</v>
      </c>
      <c r="H48" s="13"/>
    </row>
    <row r="49" spans="1:8" hidden="1" x14ac:dyDescent="0.25">
      <c r="A49" s="17">
        <v>42426</v>
      </c>
      <c r="B49" s="21" t="s">
        <v>40</v>
      </c>
      <c r="C49" s="13" t="s">
        <v>166</v>
      </c>
      <c r="D49" s="764"/>
      <c r="E49" s="22"/>
      <c r="F49" s="19">
        <v>200000</v>
      </c>
      <c r="G49" s="14">
        <f t="shared" si="3"/>
        <v>-200000</v>
      </c>
      <c r="H49" s="13"/>
    </row>
    <row r="50" spans="1:8" hidden="1" x14ac:dyDescent="0.25">
      <c r="A50" s="17">
        <v>42426</v>
      </c>
      <c r="B50" s="21" t="s">
        <v>40</v>
      </c>
      <c r="C50" s="13" t="s">
        <v>161</v>
      </c>
      <c r="D50" s="764"/>
      <c r="E50" s="22"/>
      <c r="F50" s="19">
        <v>230000</v>
      </c>
      <c r="G50" s="14">
        <f t="shared" ref="G50:G52" si="4">E50-F50</f>
        <v>-230000</v>
      </c>
      <c r="H50" s="13"/>
    </row>
    <row r="51" spans="1:8" hidden="1" x14ac:dyDescent="0.25">
      <c r="A51" s="17">
        <v>42426</v>
      </c>
      <c r="B51" s="21" t="s">
        <v>130</v>
      </c>
      <c r="C51" s="13" t="s">
        <v>161</v>
      </c>
      <c r="D51" s="764"/>
      <c r="E51" s="22"/>
      <c r="F51" s="19">
        <v>210000</v>
      </c>
      <c r="G51" s="14">
        <f t="shared" si="4"/>
        <v>-210000</v>
      </c>
      <c r="H51" s="1181" t="s">
        <v>518</v>
      </c>
    </row>
    <row r="52" spans="1:8" hidden="1" x14ac:dyDescent="0.25">
      <c r="A52" s="17">
        <v>42426</v>
      </c>
      <c r="B52" s="21" t="s">
        <v>129</v>
      </c>
      <c r="C52" s="13" t="s">
        <v>161</v>
      </c>
      <c r="D52" s="764"/>
      <c r="E52" s="22"/>
      <c r="F52" s="19">
        <v>60000</v>
      </c>
      <c r="G52" s="14">
        <f t="shared" si="4"/>
        <v>-60000</v>
      </c>
      <c r="H52" s="1181"/>
    </row>
    <row r="53" spans="1:8" hidden="1" x14ac:dyDescent="0.25">
      <c r="A53" s="17">
        <v>42429</v>
      </c>
      <c r="B53" s="21" t="s">
        <v>130</v>
      </c>
      <c r="C53" s="13" t="s">
        <v>169</v>
      </c>
      <c r="D53" s="764">
        <v>191</v>
      </c>
      <c r="E53" s="22">
        <v>15860</v>
      </c>
      <c r="F53" s="19"/>
      <c r="G53" s="14">
        <f t="shared" ref="G53:G54" si="5">E53-F53</f>
        <v>15860</v>
      </c>
      <c r="H53" s="2" t="s">
        <v>447</v>
      </c>
    </row>
    <row r="54" spans="1:8" hidden="1" x14ac:dyDescent="0.25">
      <c r="A54" s="17">
        <v>42429</v>
      </c>
      <c r="B54" s="21" t="s">
        <v>40</v>
      </c>
      <c r="C54" s="13" t="s">
        <v>166</v>
      </c>
      <c r="D54" s="764">
        <v>6802</v>
      </c>
      <c r="E54" s="22">
        <v>39200</v>
      </c>
      <c r="F54" s="19"/>
      <c r="G54" s="14">
        <f t="shared" si="5"/>
        <v>39200</v>
      </c>
      <c r="H54" s="13"/>
    </row>
    <row r="55" spans="1:8" hidden="1" x14ac:dyDescent="0.25">
      <c r="A55" s="17">
        <v>42431</v>
      </c>
      <c r="B55" s="21" t="s">
        <v>130</v>
      </c>
      <c r="C55" s="13" t="s">
        <v>161</v>
      </c>
      <c r="D55" s="764">
        <v>867</v>
      </c>
      <c r="E55" s="22">
        <v>6827</v>
      </c>
      <c r="F55" s="19"/>
      <c r="G55" s="14">
        <f t="shared" ref="G55:G93" si="6">E55-F55</f>
        <v>6827</v>
      </c>
      <c r="H55" s="13"/>
    </row>
    <row r="56" spans="1:8" hidden="1" x14ac:dyDescent="0.25">
      <c r="A56" s="17">
        <v>42445</v>
      </c>
      <c r="B56" s="21" t="s">
        <v>40</v>
      </c>
      <c r="C56" s="13" t="s">
        <v>180</v>
      </c>
      <c r="D56" s="764">
        <v>13063</v>
      </c>
      <c r="E56" s="22">
        <v>276000</v>
      </c>
      <c r="F56" s="19"/>
      <c r="G56" s="14">
        <f t="shared" si="6"/>
        <v>276000</v>
      </c>
      <c r="H56" s="13"/>
    </row>
    <row r="57" spans="1:8" hidden="1" x14ac:dyDescent="0.25">
      <c r="A57" s="17">
        <v>42445</v>
      </c>
      <c r="B57" s="2" t="s">
        <v>82</v>
      </c>
      <c r="C57" s="13" t="s">
        <v>180</v>
      </c>
      <c r="D57" s="764">
        <v>34392</v>
      </c>
      <c r="E57" s="22">
        <v>184000</v>
      </c>
      <c r="F57" s="19"/>
      <c r="G57" s="14">
        <f t="shared" si="6"/>
        <v>184000</v>
      </c>
      <c r="H57" s="13"/>
    </row>
    <row r="58" spans="1:8" hidden="1" x14ac:dyDescent="0.25">
      <c r="A58" s="17">
        <v>42445</v>
      </c>
      <c r="B58" s="2" t="s">
        <v>82</v>
      </c>
      <c r="C58" s="13" t="s">
        <v>180</v>
      </c>
      <c r="D58" s="764">
        <v>34432</v>
      </c>
      <c r="E58" s="22">
        <v>9364</v>
      </c>
      <c r="F58" s="19"/>
      <c r="G58" s="14">
        <f t="shared" si="6"/>
        <v>9364</v>
      </c>
      <c r="H58" s="13"/>
    </row>
    <row r="59" spans="1:8" hidden="1" x14ac:dyDescent="0.25">
      <c r="A59" s="17">
        <v>42445</v>
      </c>
      <c r="B59" s="2" t="s">
        <v>82</v>
      </c>
      <c r="C59" s="13" t="s">
        <v>180</v>
      </c>
      <c r="D59" s="764">
        <v>34375</v>
      </c>
      <c r="E59" s="22">
        <v>61640</v>
      </c>
      <c r="F59" s="19"/>
      <c r="G59" s="14">
        <f t="shared" si="6"/>
        <v>61640</v>
      </c>
      <c r="H59" s="13"/>
    </row>
    <row r="60" spans="1:8" hidden="1" x14ac:dyDescent="0.25">
      <c r="A60" s="17">
        <v>42445</v>
      </c>
      <c r="B60" s="21" t="s">
        <v>40</v>
      </c>
      <c r="C60" s="13" t="s">
        <v>180</v>
      </c>
      <c r="D60" s="764">
        <v>4371</v>
      </c>
      <c r="E60" s="22">
        <v>56100</v>
      </c>
      <c r="F60" s="19"/>
      <c r="G60" s="14">
        <f t="shared" si="6"/>
        <v>56100</v>
      </c>
      <c r="H60" s="13"/>
    </row>
    <row r="61" spans="1:8" hidden="1" x14ac:dyDescent="0.25">
      <c r="A61" s="17">
        <v>42445</v>
      </c>
      <c r="B61" s="21" t="s">
        <v>40</v>
      </c>
      <c r="C61" s="13" t="s">
        <v>180</v>
      </c>
      <c r="D61" s="764">
        <v>12928</v>
      </c>
      <c r="E61" s="22">
        <v>381610</v>
      </c>
      <c r="F61" s="19"/>
      <c r="G61" s="14">
        <f t="shared" si="6"/>
        <v>381610</v>
      </c>
      <c r="H61" s="13"/>
    </row>
    <row r="62" spans="1:8" hidden="1" x14ac:dyDescent="0.25">
      <c r="A62" s="17">
        <v>42448</v>
      </c>
      <c r="B62" s="21" t="s">
        <v>40</v>
      </c>
      <c r="C62" s="13" t="s">
        <v>169</v>
      </c>
      <c r="D62" s="764">
        <v>219</v>
      </c>
      <c r="E62" s="22">
        <v>15578</v>
      </c>
      <c r="F62" s="19"/>
      <c r="G62" s="14">
        <f t="shared" si="6"/>
        <v>15578</v>
      </c>
      <c r="H62" s="13" t="s">
        <v>492</v>
      </c>
    </row>
    <row r="63" spans="1:8" hidden="1" x14ac:dyDescent="0.25">
      <c r="A63" s="17">
        <v>42424</v>
      </c>
      <c r="B63" s="21" t="s">
        <v>130</v>
      </c>
      <c r="C63" s="13" t="s">
        <v>164</v>
      </c>
      <c r="D63" s="764">
        <v>8502</v>
      </c>
      <c r="E63" s="22">
        <v>22381</v>
      </c>
      <c r="F63" s="19"/>
      <c r="G63" s="14">
        <f t="shared" si="6"/>
        <v>22381</v>
      </c>
      <c r="H63" s="1121" t="s">
        <v>517</v>
      </c>
    </row>
    <row r="64" spans="1:8" hidden="1" x14ac:dyDescent="0.25">
      <c r="A64" s="17">
        <v>42430</v>
      </c>
      <c r="B64" s="21" t="s">
        <v>40</v>
      </c>
      <c r="C64" s="13" t="s">
        <v>164</v>
      </c>
      <c r="D64" s="764">
        <v>8707</v>
      </c>
      <c r="E64" s="22">
        <v>9826</v>
      </c>
      <c r="F64" s="19"/>
      <c r="G64" s="14">
        <f t="shared" si="6"/>
        <v>9826</v>
      </c>
      <c r="H64" s="1178"/>
    </row>
    <row r="65" spans="1:8" hidden="1" x14ac:dyDescent="0.25">
      <c r="A65" s="17">
        <v>42432</v>
      </c>
      <c r="B65" s="21" t="s">
        <v>130</v>
      </c>
      <c r="C65" s="13" t="s">
        <v>164</v>
      </c>
      <c r="D65" s="764">
        <v>8822</v>
      </c>
      <c r="E65" s="22">
        <v>10294</v>
      </c>
      <c r="F65" s="19"/>
      <c r="G65" s="14">
        <f t="shared" si="6"/>
        <v>10294</v>
      </c>
      <c r="H65" s="1178"/>
    </row>
    <row r="66" spans="1:8" hidden="1" x14ac:dyDescent="0.25">
      <c r="A66" s="17">
        <v>42437</v>
      </c>
      <c r="B66" s="21" t="s">
        <v>130</v>
      </c>
      <c r="C66" s="13" t="s">
        <v>164</v>
      </c>
      <c r="D66" s="764">
        <v>8939</v>
      </c>
      <c r="E66" s="22">
        <v>1219</v>
      </c>
      <c r="F66" s="19"/>
      <c r="G66" s="14">
        <f t="shared" si="6"/>
        <v>1219</v>
      </c>
      <c r="H66" s="13"/>
    </row>
    <row r="67" spans="1:8" hidden="1" x14ac:dyDescent="0.25">
      <c r="A67" s="17">
        <v>42441</v>
      </c>
      <c r="B67" s="21" t="s">
        <v>130</v>
      </c>
      <c r="C67" s="13" t="s">
        <v>161</v>
      </c>
      <c r="D67" s="764">
        <v>894</v>
      </c>
      <c r="E67" s="22">
        <v>3515</v>
      </c>
      <c r="F67" s="29"/>
      <c r="G67" s="14">
        <f t="shared" si="6"/>
        <v>3515</v>
      </c>
      <c r="H67" s="13"/>
    </row>
    <row r="68" spans="1:8" hidden="1" x14ac:dyDescent="0.25">
      <c r="A68" s="17">
        <v>42444</v>
      </c>
      <c r="B68" s="21" t="s">
        <v>40</v>
      </c>
      <c r="C68" s="13" t="s">
        <v>161</v>
      </c>
      <c r="D68" s="764">
        <v>905</v>
      </c>
      <c r="E68" s="22">
        <v>137391</v>
      </c>
      <c r="F68" s="29"/>
      <c r="G68" s="14">
        <f t="shared" si="6"/>
        <v>137391</v>
      </c>
      <c r="H68" s="13"/>
    </row>
    <row r="69" spans="1:8" hidden="1" x14ac:dyDescent="0.25">
      <c r="A69" s="17">
        <v>42472</v>
      </c>
      <c r="B69" s="21" t="s">
        <v>130</v>
      </c>
      <c r="C69" s="13" t="s">
        <v>164</v>
      </c>
      <c r="D69" s="764">
        <v>9772</v>
      </c>
      <c r="E69" s="22">
        <v>252</v>
      </c>
      <c r="F69" s="19"/>
      <c r="G69" s="14">
        <f t="shared" si="6"/>
        <v>252</v>
      </c>
      <c r="H69" s="13"/>
    </row>
    <row r="70" spans="1:8" hidden="1" x14ac:dyDescent="0.25">
      <c r="A70" s="17">
        <v>42467</v>
      </c>
      <c r="B70" s="21" t="s">
        <v>40</v>
      </c>
      <c r="C70" s="13" t="s">
        <v>169</v>
      </c>
      <c r="D70" s="764">
        <v>229</v>
      </c>
      <c r="E70" s="22">
        <v>3975</v>
      </c>
      <c r="F70" s="19"/>
      <c r="G70" s="14">
        <f t="shared" si="6"/>
        <v>3975</v>
      </c>
      <c r="H70" s="13"/>
    </row>
    <row r="71" spans="1:8" hidden="1" x14ac:dyDescent="0.25">
      <c r="A71" s="17">
        <v>42430</v>
      </c>
      <c r="B71" s="21" t="s">
        <v>130</v>
      </c>
      <c r="C71" s="13" t="s">
        <v>164</v>
      </c>
      <c r="D71" s="764">
        <v>8745</v>
      </c>
      <c r="E71" s="22"/>
      <c r="F71" s="19">
        <v>689</v>
      </c>
      <c r="G71" s="14">
        <f t="shared" si="6"/>
        <v>-689</v>
      </c>
      <c r="H71" s="13" t="s">
        <v>597</v>
      </c>
    </row>
    <row r="72" spans="1:8" hidden="1" x14ac:dyDescent="0.25">
      <c r="A72" s="17">
        <v>42436</v>
      </c>
      <c r="B72" s="21" t="s">
        <v>130</v>
      </c>
      <c r="C72" s="13" t="s">
        <v>164</v>
      </c>
      <c r="D72" s="764">
        <v>8916</v>
      </c>
      <c r="E72" s="22">
        <v>707</v>
      </c>
      <c r="F72" s="19"/>
      <c r="G72" s="14">
        <f t="shared" si="6"/>
        <v>707</v>
      </c>
      <c r="H72" s="13"/>
    </row>
    <row r="73" spans="1:8" hidden="1" x14ac:dyDescent="0.25">
      <c r="A73" s="17">
        <v>42445</v>
      </c>
      <c r="B73" s="21" t="s">
        <v>40</v>
      </c>
      <c r="C73" s="13" t="s">
        <v>164</v>
      </c>
      <c r="D73" s="764">
        <v>9132</v>
      </c>
      <c r="E73" s="22">
        <v>1591</v>
      </c>
      <c r="F73" s="19"/>
      <c r="G73" s="14">
        <f t="shared" si="6"/>
        <v>1591</v>
      </c>
      <c r="H73" s="13"/>
    </row>
    <row r="74" spans="1:8" hidden="1" x14ac:dyDescent="0.25">
      <c r="A74" s="17">
        <v>42445</v>
      </c>
      <c r="B74" s="21" t="s">
        <v>40</v>
      </c>
      <c r="C74" s="13" t="s">
        <v>164</v>
      </c>
      <c r="D74" s="764">
        <v>9274</v>
      </c>
      <c r="E74" s="22">
        <v>983</v>
      </c>
      <c r="F74" s="19"/>
      <c r="G74" s="14">
        <f t="shared" si="6"/>
        <v>983</v>
      </c>
      <c r="H74" s="13"/>
    </row>
    <row r="75" spans="1:8" hidden="1" x14ac:dyDescent="0.25">
      <c r="A75" s="17">
        <v>42451</v>
      </c>
      <c r="B75" s="21" t="s">
        <v>40</v>
      </c>
      <c r="C75" s="13" t="s">
        <v>164</v>
      </c>
      <c r="D75" s="764">
        <v>9190</v>
      </c>
      <c r="E75" s="22">
        <v>5719</v>
      </c>
      <c r="F75" s="19"/>
      <c r="G75" s="14">
        <f t="shared" si="6"/>
        <v>5719</v>
      </c>
      <c r="H75" s="13"/>
    </row>
    <row r="76" spans="1:8" hidden="1" x14ac:dyDescent="0.25">
      <c r="A76" s="17">
        <v>42455</v>
      </c>
      <c r="B76" s="21" t="s">
        <v>40</v>
      </c>
      <c r="C76" s="13" t="s">
        <v>164</v>
      </c>
      <c r="D76" s="764">
        <v>9379</v>
      </c>
      <c r="E76" s="22">
        <v>775</v>
      </c>
      <c r="F76" s="19"/>
      <c r="G76" s="14">
        <f t="shared" si="6"/>
        <v>775</v>
      </c>
      <c r="H76" s="13"/>
    </row>
    <row r="77" spans="1:8" hidden="1" x14ac:dyDescent="0.25">
      <c r="A77" s="17">
        <v>42450</v>
      </c>
      <c r="B77" s="21" t="s">
        <v>130</v>
      </c>
      <c r="C77" s="13" t="s">
        <v>161</v>
      </c>
      <c r="D77" s="764">
        <v>929</v>
      </c>
      <c r="E77" s="22">
        <v>56430</v>
      </c>
      <c r="F77" s="19"/>
      <c r="G77" s="14">
        <f t="shared" si="6"/>
        <v>56430</v>
      </c>
      <c r="H77" s="13"/>
    </row>
    <row r="78" spans="1:8" hidden="1" x14ac:dyDescent="0.25">
      <c r="A78" s="17">
        <v>42455</v>
      </c>
      <c r="B78" s="21" t="s">
        <v>40</v>
      </c>
      <c r="C78" s="13" t="s">
        <v>161</v>
      </c>
      <c r="D78" s="764">
        <v>932</v>
      </c>
      <c r="E78" s="22">
        <v>8359</v>
      </c>
      <c r="F78" s="19"/>
      <c r="G78" s="14">
        <f t="shared" si="6"/>
        <v>8359</v>
      </c>
      <c r="H78" s="13"/>
    </row>
    <row r="79" spans="1:8" hidden="1" x14ac:dyDescent="0.25">
      <c r="A79" s="17">
        <v>42455</v>
      </c>
      <c r="B79" s="21" t="s">
        <v>40</v>
      </c>
      <c r="C79" s="13" t="s">
        <v>161</v>
      </c>
      <c r="D79" s="764">
        <v>962</v>
      </c>
      <c r="E79" s="22">
        <v>3135</v>
      </c>
      <c r="F79" s="19"/>
      <c r="G79" s="14">
        <f t="shared" si="6"/>
        <v>3135</v>
      </c>
      <c r="H79" s="13"/>
    </row>
    <row r="80" spans="1:8" hidden="1" x14ac:dyDescent="0.25">
      <c r="A80" s="17">
        <v>42448</v>
      </c>
      <c r="B80" s="21" t="s">
        <v>40</v>
      </c>
      <c r="C80" s="13" t="s">
        <v>166</v>
      </c>
      <c r="D80" s="764">
        <v>6911</v>
      </c>
      <c r="E80" s="22">
        <v>39200</v>
      </c>
      <c r="F80" s="19"/>
      <c r="G80" s="14">
        <f t="shared" si="6"/>
        <v>39200</v>
      </c>
      <c r="H80" s="13"/>
    </row>
    <row r="81" spans="1:8" hidden="1" x14ac:dyDescent="0.25">
      <c r="A81" s="17">
        <v>42443</v>
      </c>
      <c r="B81" s="21" t="s">
        <v>40</v>
      </c>
      <c r="C81" s="13" t="s">
        <v>166</v>
      </c>
      <c r="D81" s="764">
        <v>6880</v>
      </c>
      <c r="E81" s="22">
        <v>39200</v>
      </c>
      <c r="F81" s="19"/>
      <c r="G81" s="14">
        <f t="shared" si="6"/>
        <v>39200</v>
      </c>
      <c r="H81" s="13"/>
    </row>
    <row r="82" spans="1:8" hidden="1" x14ac:dyDescent="0.25">
      <c r="A82" s="17">
        <v>42462</v>
      </c>
      <c r="B82" s="21" t="s">
        <v>129</v>
      </c>
      <c r="C82" s="13" t="s">
        <v>166</v>
      </c>
      <c r="D82" s="764">
        <v>7001</v>
      </c>
      <c r="E82" s="22">
        <v>18300</v>
      </c>
      <c r="F82" s="19"/>
      <c r="G82" s="14">
        <f t="shared" si="6"/>
        <v>18300</v>
      </c>
      <c r="H82" s="13"/>
    </row>
    <row r="83" spans="1:8" hidden="1" x14ac:dyDescent="0.25">
      <c r="A83" s="17">
        <v>42468</v>
      </c>
      <c r="B83" s="21" t="s">
        <v>154</v>
      </c>
      <c r="C83" s="13" t="s">
        <v>166</v>
      </c>
      <c r="D83" s="764">
        <v>7022</v>
      </c>
      <c r="E83" s="22">
        <v>42800</v>
      </c>
      <c r="F83" s="19"/>
      <c r="G83" s="14">
        <f t="shared" si="6"/>
        <v>42800</v>
      </c>
      <c r="H83" s="13"/>
    </row>
    <row r="84" spans="1:8" hidden="1" x14ac:dyDescent="0.25">
      <c r="A84" s="17">
        <v>42472</v>
      </c>
      <c r="B84" s="21" t="s">
        <v>40</v>
      </c>
      <c r="C84" s="13" t="s">
        <v>166</v>
      </c>
      <c r="D84" s="764">
        <v>7047</v>
      </c>
      <c r="E84" s="22">
        <v>16000</v>
      </c>
      <c r="F84" s="19"/>
      <c r="G84" s="14">
        <f t="shared" si="6"/>
        <v>16000</v>
      </c>
      <c r="H84" s="13"/>
    </row>
    <row r="85" spans="1:8" hidden="1" x14ac:dyDescent="0.25">
      <c r="A85" s="17">
        <v>42457</v>
      </c>
      <c r="B85" s="21" t="s">
        <v>40</v>
      </c>
      <c r="C85" s="13" t="s">
        <v>166</v>
      </c>
      <c r="D85" s="764">
        <v>11563</v>
      </c>
      <c r="E85" s="22">
        <v>1710</v>
      </c>
      <c r="F85" s="19"/>
      <c r="G85" s="14">
        <f t="shared" si="6"/>
        <v>1710</v>
      </c>
      <c r="H85" s="13"/>
    </row>
    <row r="86" spans="1:8" hidden="1" x14ac:dyDescent="0.25">
      <c r="A86" s="17">
        <v>42444</v>
      </c>
      <c r="B86" s="21" t="s">
        <v>40</v>
      </c>
      <c r="C86" s="13" t="s">
        <v>166</v>
      </c>
      <c r="D86" s="764">
        <v>11500</v>
      </c>
      <c r="E86" s="22">
        <v>1200</v>
      </c>
      <c r="F86" s="19"/>
      <c r="G86" s="14">
        <f t="shared" si="6"/>
        <v>1200</v>
      </c>
      <c r="H86" s="13"/>
    </row>
    <row r="87" spans="1:8" hidden="1" x14ac:dyDescent="0.25">
      <c r="A87" s="17">
        <v>42478</v>
      </c>
      <c r="B87" s="21" t="s">
        <v>130</v>
      </c>
      <c r="C87" s="13" t="s">
        <v>169</v>
      </c>
      <c r="D87" s="764">
        <v>242</v>
      </c>
      <c r="E87" s="22">
        <v>7200</v>
      </c>
      <c r="F87" s="19"/>
      <c r="G87" s="14">
        <f t="shared" si="6"/>
        <v>7200</v>
      </c>
      <c r="H87" s="13"/>
    </row>
    <row r="88" spans="1:8" hidden="1" x14ac:dyDescent="0.25">
      <c r="A88" s="17">
        <v>42450</v>
      </c>
      <c r="B88" s="21" t="s">
        <v>40</v>
      </c>
      <c r="C88" s="13" t="s">
        <v>164</v>
      </c>
      <c r="D88" s="764">
        <v>9254</v>
      </c>
      <c r="E88" s="22">
        <v>12164</v>
      </c>
      <c r="F88" s="19"/>
      <c r="G88" s="14">
        <f t="shared" si="6"/>
        <v>12164</v>
      </c>
      <c r="H88" s="13"/>
    </row>
    <row r="89" spans="1:8" hidden="1" x14ac:dyDescent="0.25">
      <c r="A89" s="17">
        <v>42478</v>
      </c>
      <c r="B89" s="21" t="s">
        <v>40</v>
      </c>
      <c r="C89" s="13" t="s">
        <v>164</v>
      </c>
      <c r="D89" s="764">
        <v>9644</v>
      </c>
      <c r="E89" s="22">
        <v>13906</v>
      </c>
      <c r="F89" s="19"/>
      <c r="G89" s="14">
        <f t="shared" si="6"/>
        <v>13906</v>
      </c>
      <c r="H89" s="13"/>
    </row>
    <row r="90" spans="1:8" hidden="1" x14ac:dyDescent="0.25">
      <c r="A90" s="17">
        <v>42469</v>
      </c>
      <c r="B90" s="21" t="s">
        <v>40</v>
      </c>
      <c r="C90" s="13" t="s">
        <v>161</v>
      </c>
      <c r="D90" s="764">
        <v>990</v>
      </c>
      <c r="E90" s="22">
        <v>9594</v>
      </c>
      <c r="F90" s="19"/>
      <c r="G90" s="14">
        <f t="shared" si="6"/>
        <v>9594</v>
      </c>
      <c r="H90" s="13"/>
    </row>
    <row r="91" spans="1:8" hidden="1" x14ac:dyDescent="0.25">
      <c r="A91" s="17">
        <v>42486</v>
      </c>
      <c r="B91" s="21" t="s">
        <v>154</v>
      </c>
      <c r="C91" s="13" t="s">
        <v>169</v>
      </c>
      <c r="D91" s="764">
        <v>246</v>
      </c>
      <c r="E91" s="22">
        <v>12500</v>
      </c>
      <c r="F91" s="19"/>
      <c r="G91" s="14">
        <f t="shared" si="6"/>
        <v>12500</v>
      </c>
      <c r="H91" s="13"/>
    </row>
    <row r="92" spans="1:8" hidden="1" x14ac:dyDescent="0.25">
      <c r="A92" s="17">
        <v>42473</v>
      </c>
      <c r="B92" s="21" t="s">
        <v>40</v>
      </c>
      <c r="C92" s="13" t="s">
        <v>161</v>
      </c>
      <c r="D92" s="764">
        <v>1004</v>
      </c>
      <c r="E92" s="22">
        <v>9543</v>
      </c>
      <c r="F92" s="19"/>
      <c r="G92" s="14">
        <f t="shared" si="6"/>
        <v>9543</v>
      </c>
      <c r="H92" s="13"/>
    </row>
    <row r="93" spans="1:8" hidden="1" x14ac:dyDescent="0.25">
      <c r="A93" s="17">
        <v>42478</v>
      </c>
      <c r="B93" s="21" t="s">
        <v>130</v>
      </c>
      <c r="C93" s="13" t="s">
        <v>161</v>
      </c>
      <c r="D93" s="764">
        <v>1018</v>
      </c>
      <c r="E93" s="22">
        <v>5928</v>
      </c>
      <c r="F93" s="19"/>
      <c r="G93" s="14">
        <f t="shared" si="6"/>
        <v>5928</v>
      </c>
      <c r="H93" s="13"/>
    </row>
    <row r="94" spans="1:8" hidden="1" x14ac:dyDescent="0.25">
      <c r="A94" s="17">
        <v>42481</v>
      </c>
      <c r="B94" s="21" t="s">
        <v>129</v>
      </c>
      <c r="C94" s="13" t="s">
        <v>169</v>
      </c>
      <c r="D94" s="764"/>
      <c r="E94" s="22"/>
      <c r="F94" s="19">
        <v>72650</v>
      </c>
      <c r="G94" s="14">
        <f t="shared" ref="G94:G100" si="7">E94-F94</f>
        <v>-72650</v>
      </c>
      <c r="H94" s="13"/>
    </row>
    <row r="95" spans="1:8" hidden="1" x14ac:dyDescent="0.25">
      <c r="A95" s="17">
        <v>42481</v>
      </c>
      <c r="B95" s="21" t="s">
        <v>38</v>
      </c>
      <c r="C95" s="13" t="s">
        <v>169</v>
      </c>
      <c r="D95" s="764"/>
      <c r="E95" s="22"/>
      <c r="F95" s="19">
        <v>16709</v>
      </c>
      <c r="G95" s="14">
        <f t="shared" si="7"/>
        <v>-16709</v>
      </c>
      <c r="H95" s="13"/>
    </row>
    <row r="96" spans="1:8" hidden="1" x14ac:dyDescent="0.25">
      <c r="A96" s="17">
        <v>42481</v>
      </c>
      <c r="B96" s="21" t="s">
        <v>40</v>
      </c>
      <c r="C96" s="13" t="s">
        <v>169</v>
      </c>
      <c r="D96" s="764"/>
      <c r="E96" s="22"/>
      <c r="F96" s="19">
        <v>10641</v>
      </c>
      <c r="G96" s="14">
        <f t="shared" si="7"/>
        <v>-10641</v>
      </c>
      <c r="H96" s="13"/>
    </row>
    <row r="97" spans="1:8" hidden="1" x14ac:dyDescent="0.25">
      <c r="A97" s="17">
        <v>42495</v>
      </c>
      <c r="B97" s="21" t="s">
        <v>14</v>
      </c>
      <c r="C97" s="13" t="s">
        <v>164</v>
      </c>
      <c r="D97" s="764"/>
      <c r="E97" s="22"/>
      <c r="F97" s="19">
        <v>30677</v>
      </c>
      <c r="G97" s="14">
        <f t="shared" si="7"/>
        <v>-30677</v>
      </c>
      <c r="H97" s="13"/>
    </row>
    <row r="98" spans="1:8" hidden="1" x14ac:dyDescent="0.25">
      <c r="A98" s="17">
        <v>42495</v>
      </c>
      <c r="B98" s="21" t="s">
        <v>130</v>
      </c>
      <c r="C98" s="13" t="s">
        <v>164</v>
      </c>
      <c r="D98" s="764"/>
      <c r="E98" s="22"/>
      <c r="F98" s="19">
        <v>30000</v>
      </c>
      <c r="G98" s="14">
        <f t="shared" si="7"/>
        <v>-30000</v>
      </c>
      <c r="H98" s="13"/>
    </row>
    <row r="99" spans="1:8" hidden="1" x14ac:dyDescent="0.25">
      <c r="A99" s="17">
        <v>42495</v>
      </c>
      <c r="B99" s="21" t="s">
        <v>40</v>
      </c>
      <c r="C99" s="13" t="s">
        <v>164</v>
      </c>
      <c r="D99" s="764"/>
      <c r="E99" s="22"/>
      <c r="F99" s="19">
        <v>39323</v>
      </c>
      <c r="G99" s="14">
        <f t="shared" si="7"/>
        <v>-39323</v>
      </c>
      <c r="H99" s="13"/>
    </row>
    <row r="100" spans="1:8" hidden="1" x14ac:dyDescent="0.25">
      <c r="A100" s="17">
        <v>42494</v>
      </c>
      <c r="B100" s="21" t="s">
        <v>154</v>
      </c>
      <c r="C100" s="13" t="s">
        <v>166</v>
      </c>
      <c r="D100" s="764">
        <v>44729</v>
      </c>
      <c r="E100" s="22">
        <v>2200</v>
      </c>
      <c r="F100" s="19"/>
      <c r="G100" s="14">
        <f t="shared" si="7"/>
        <v>2200</v>
      </c>
      <c r="H100" s="13"/>
    </row>
    <row r="101" spans="1:8" hidden="1" x14ac:dyDescent="0.25">
      <c r="A101" s="17">
        <v>42487</v>
      </c>
      <c r="B101" s="21" t="s">
        <v>40</v>
      </c>
      <c r="C101" s="13" t="s">
        <v>161</v>
      </c>
      <c r="D101" s="764">
        <v>1049</v>
      </c>
      <c r="E101" s="22">
        <v>17671</v>
      </c>
      <c r="F101" s="19"/>
      <c r="G101" s="14">
        <f t="shared" ref="G101:G132" si="8">E101-F101</f>
        <v>17671</v>
      </c>
      <c r="H101" s="13"/>
    </row>
    <row r="102" spans="1:8" hidden="1" x14ac:dyDescent="0.25">
      <c r="A102" s="17">
        <v>42483</v>
      </c>
      <c r="B102" s="21" t="s">
        <v>130</v>
      </c>
      <c r="C102" s="13" t="s">
        <v>161</v>
      </c>
      <c r="D102" s="764">
        <v>1033</v>
      </c>
      <c r="E102" s="22">
        <v>17512</v>
      </c>
      <c r="F102" s="19"/>
      <c r="G102" s="14">
        <f t="shared" si="8"/>
        <v>17512</v>
      </c>
      <c r="H102" s="13"/>
    </row>
    <row r="103" spans="1:8" hidden="1" x14ac:dyDescent="0.25">
      <c r="A103" s="17">
        <v>42483</v>
      </c>
      <c r="B103" s="21" t="s">
        <v>40</v>
      </c>
      <c r="C103" s="13" t="s">
        <v>166</v>
      </c>
      <c r="D103" s="764">
        <v>7110</v>
      </c>
      <c r="E103" s="22">
        <v>75800</v>
      </c>
      <c r="F103" s="19"/>
      <c r="G103" s="14">
        <f t="shared" si="8"/>
        <v>75800</v>
      </c>
      <c r="H103" s="13"/>
    </row>
    <row r="104" spans="1:8" hidden="1" x14ac:dyDescent="0.25">
      <c r="A104" s="17">
        <v>42483</v>
      </c>
      <c r="B104" s="21" t="s">
        <v>154</v>
      </c>
      <c r="C104" s="13" t="s">
        <v>166</v>
      </c>
      <c r="D104" s="764">
        <v>7116</v>
      </c>
      <c r="E104" s="22">
        <v>56300</v>
      </c>
      <c r="F104" s="19"/>
      <c r="G104" s="14">
        <f t="shared" si="8"/>
        <v>56300</v>
      </c>
      <c r="H104" s="13"/>
    </row>
    <row r="105" spans="1:8" hidden="1" x14ac:dyDescent="0.25">
      <c r="A105" s="17">
        <v>42489</v>
      </c>
      <c r="B105" s="21" t="s">
        <v>36</v>
      </c>
      <c r="C105" s="13" t="s">
        <v>166</v>
      </c>
      <c r="D105" s="764">
        <v>7156</v>
      </c>
      <c r="E105" s="22">
        <v>9360</v>
      </c>
      <c r="F105" s="19"/>
      <c r="G105" s="14">
        <f t="shared" si="8"/>
        <v>9360</v>
      </c>
      <c r="H105" s="13"/>
    </row>
    <row r="106" spans="1:8" hidden="1" x14ac:dyDescent="0.25">
      <c r="A106" s="17">
        <v>42490</v>
      </c>
      <c r="B106" s="21" t="s">
        <v>154</v>
      </c>
      <c r="C106" s="13" t="s">
        <v>166</v>
      </c>
      <c r="D106" s="764">
        <v>7166</v>
      </c>
      <c r="E106" s="22">
        <v>42000</v>
      </c>
      <c r="F106" s="19"/>
      <c r="G106" s="14">
        <f t="shared" si="8"/>
        <v>42000</v>
      </c>
      <c r="H106" s="53"/>
    </row>
    <row r="107" spans="1:8" hidden="1" x14ac:dyDescent="0.25">
      <c r="A107" s="17">
        <v>42502</v>
      </c>
      <c r="B107" s="21" t="s">
        <v>672</v>
      </c>
      <c r="C107" s="13" t="s">
        <v>180</v>
      </c>
      <c r="D107" s="764">
        <v>13346</v>
      </c>
      <c r="E107" s="22">
        <v>35250</v>
      </c>
      <c r="F107" s="19"/>
      <c r="G107" s="14">
        <f t="shared" si="8"/>
        <v>35250</v>
      </c>
      <c r="H107" s="11" t="s">
        <v>1210</v>
      </c>
    </row>
    <row r="108" spans="1:8" hidden="1" x14ac:dyDescent="0.25">
      <c r="A108" s="17">
        <v>42502</v>
      </c>
      <c r="B108" s="21" t="s">
        <v>672</v>
      </c>
      <c r="C108" s="13" t="s">
        <v>180</v>
      </c>
      <c r="D108" s="764">
        <v>13311</v>
      </c>
      <c r="E108" s="22">
        <v>169650</v>
      </c>
      <c r="F108" s="19"/>
      <c r="G108" s="14">
        <f t="shared" si="8"/>
        <v>169650</v>
      </c>
      <c r="H108" s="11"/>
    </row>
    <row r="109" spans="1:8" hidden="1" x14ac:dyDescent="0.25">
      <c r="A109" s="17">
        <v>42502</v>
      </c>
      <c r="B109" s="10" t="s">
        <v>1086</v>
      </c>
      <c r="C109" s="13" t="s">
        <v>180</v>
      </c>
      <c r="D109" s="764">
        <v>13406</v>
      </c>
      <c r="E109" s="22">
        <v>49500</v>
      </c>
      <c r="F109" s="19"/>
      <c r="G109" s="14">
        <f t="shared" si="8"/>
        <v>49500</v>
      </c>
      <c r="H109" s="11"/>
    </row>
    <row r="110" spans="1:8" ht="16.5" hidden="1" thickBot="1" x14ac:dyDescent="0.3">
      <c r="A110" s="17">
        <v>42502</v>
      </c>
      <c r="B110" s="21" t="s">
        <v>464</v>
      </c>
      <c r="C110" s="13" t="s">
        <v>180</v>
      </c>
      <c r="D110" s="764" t="s">
        <v>886</v>
      </c>
      <c r="E110" s="22">
        <v>1183000</v>
      </c>
      <c r="F110" s="19"/>
      <c r="G110" s="14">
        <f t="shared" si="8"/>
        <v>1183000</v>
      </c>
      <c r="H110" s="52"/>
    </row>
    <row r="111" spans="1:8" hidden="1" x14ac:dyDescent="0.25">
      <c r="A111" s="17">
        <v>42502</v>
      </c>
      <c r="B111" s="21" t="s">
        <v>464</v>
      </c>
      <c r="C111" s="13" t="s">
        <v>180</v>
      </c>
      <c r="D111" s="764" t="s">
        <v>887</v>
      </c>
      <c r="E111" s="22">
        <v>1342080</v>
      </c>
      <c r="F111" s="19"/>
      <c r="G111" s="14">
        <f t="shared" si="8"/>
        <v>1342080</v>
      </c>
      <c r="H111" s="54"/>
    </row>
    <row r="112" spans="1:8" hidden="1" x14ac:dyDescent="0.25">
      <c r="A112" s="17">
        <v>42502</v>
      </c>
      <c r="B112" s="21" t="s">
        <v>40</v>
      </c>
      <c r="C112" s="13" t="s">
        <v>180</v>
      </c>
      <c r="D112" s="764" t="s">
        <v>888</v>
      </c>
      <c r="E112" s="22">
        <v>217691</v>
      </c>
      <c r="F112" s="19"/>
      <c r="G112" s="14">
        <f t="shared" si="8"/>
        <v>217691</v>
      </c>
      <c r="H112" s="13"/>
    </row>
    <row r="113" spans="1:8" hidden="1" x14ac:dyDescent="0.25">
      <c r="A113" s="17">
        <v>42502</v>
      </c>
      <c r="B113" s="21" t="s">
        <v>40</v>
      </c>
      <c r="C113" s="13" t="s">
        <v>180</v>
      </c>
      <c r="D113" s="764">
        <v>13133</v>
      </c>
      <c r="E113" s="22">
        <v>769500</v>
      </c>
      <c r="F113" s="19"/>
      <c r="G113" s="14">
        <f t="shared" si="8"/>
        <v>769500</v>
      </c>
      <c r="H113" s="13"/>
    </row>
    <row r="114" spans="1:8" hidden="1" x14ac:dyDescent="0.25">
      <c r="A114" s="17">
        <v>42506</v>
      </c>
      <c r="B114" s="21" t="s">
        <v>40</v>
      </c>
      <c r="C114" s="13" t="s">
        <v>180</v>
      </c>
      <c r="D114" s="764"/>
      <c r="E114" s="22"/>
      <c r="F114" s="12">
        <v>285529</v>
      </c>
      <c r="G114" s="14">
        <f t="shared" si="8"/>
        <v>-285529</v>
      </c>
      <c r="H114" s="13"/>
    </row>
    <row r="115" spans="1:8" hidden="1" x14ac:dyDescent="0.25">
      <c r="A115" s="17">
        <v>42506</v>
      </c>
      <c r="B115" s="21" t="s">
        <v>672</v>
      </c>
      <c r="C115" s="13" t="s">
        <v>180</v>
      </c>
      <c r="D115" s="764"/>
      <c r="E115" s="22"/>
      <c r="F115" s="49">
        <v>359790</v>
      </c>
      <c r="G115" s="14">
        <f t="shared" si="8"/>
        <v>-359790</v>
      </c>
      <c r="H115" s="13"/>
    </row>
    <row r="116" spans="1:8" hidden="1" x14ac:dyDescent="0.25">
      <c r="A116" s="17">
        <v>42506</v>
      </c>
      <c r="B116" s="21" t="s">
        <v>129</v>
      </c>
      <c r="C116" s="13" t="s">
        <v>180</v>
      </c>
      <c r="D116" s="764"/>
      <c r="E116" s="22"/>
      <c r="F116" s="49">
        <v>31500</v>
      </c>
      <c r="G116" s="14">
        <f t="shared" si="8"/>
        <v>-31500</v>
      </c>
      <c r="H116" s="13"/>
    </row>
    <row r="117" spans="1:8" hidden="1" x14ac:dyDescent="0.25">
      <c r="A117" s="17">
        <v>42506</v>
      </c>
      <c r="B117" s="10" t="s">
        <v>1086</v>
      </c>
      <c r="C117" s="13" t="s">
        <v>180</v>
      </c>
      <c r="D117" s="764"/>
      <c r="E117" s="22"/>
      <c r="F117" s="49">
        <v>27990</v>
      </c>
      <c r="G117" s="14">
        <f t="shared" si="8"/>
        <v>-27990</v>
      </c>
      <c r="H117" s="13"/>
    </row>
    <row r="118" spans="1:8" hidden="1" x14ac:dyDescent="0.25">
      <c r="A118" s="17">
        <v>42506</v>
      </c>
      <c r="B118" s="21" t="s">
        <v>130</v>
      </c>
      <c r="C118" s="13" t="s">
        <v>180</v>
      </c>
      <c r="D118" s="764"/>
      <c r="E118" s="22"/>
      <c r="F118" s="49">
        <v>260500</v>
      </c>
      <c r="G118" s="14">
        <f t="shared" si="8"/>
        <v>-260500</v>
      </c>
      <c r="H118" s="13" t="s">
        <v>892</v>
      </c>
    </row>
    <row r="119" spans="1:8" hidden="1" x14ac:dyDescent="0.25">
      <c r="A119" s="17">
        <v>42506</v>
      </c>
      <c r="B119" s="21" t="s">
        <v>768</v>
      </c>
      <c r="C119" s="13" t="s">
        <v>180</v>
      </c>
      <c r="D119" s="764"/>
      <c r="E119" s="22"/>
      <c r="F119" s="49">
        <v>79460</v>
      </c>
      <c r="G119" s="14">
        <f t="shared" si="8"/>
        <v>-79460</v>
      </c>
      <c r="H119" s="13" t="s">
        <v>892</v>
      </c>
    </row>
    <row r="120" spans="1:8" hidden="1" x14ac:dyDescent="0.25">
      <c r="A120" s="17">
        <v>42492</v>
      </c>
      <c r="B120" s="21" t="s">
        <v>464</v>
      </c>
      <c r="C120" s="13" t="s">
        <v>161</v>
      </c>
      <c r="D120" s="764">
        <v>1062</v>
      </c>
      <c r="E120" s="22">
        <v>215595</v>
      </c>
      <c r="F120" s="19"/>
      <c r="G120" s="14">
        <f t="shared" si="8"/>
        <v>215595</v>
      </c>
      <c r="H120" s="13" t="s">
        <v>892</v>
      </c>
    </row>
    <row r="121" spans="1:8" hidden="1" x14ac:dyDescent="0.25">
      <c r="A121" s="17">
        <v>42504</v>
      </c>
      <c r="B121" s="21" t="s">
        <v>40</v>
      </c>
      <c r="C121" s="13" t="s">
        <v>161</v>
      </c>
      <c r="D121" s="764">
        <v>1113</v>
      </c>
      <c r="E121" s="22">
        <v>150603</v>
      </c>
      <c r="F121" s="19"/>
      <c r="G121" s="14">
        <f t="shared" si="8"/>
        <v>150603</v>
      </c>
      <c r="H121" s="13"/>
    </row>
    <row r="122" spans="1:8" hidden="1" x14ac:dyDescent="0.25">
      <c r="A122" s="17">
        <v>42500</v>
      </c>
      <c r="B122" s="21" t="s">
        <v>154</v>
      </c>
      <c r="C122" s="13" t="s">
        <v>166</v>
      </c>
      <c r="D122" s="764">
        <v>7233</v>
      </c>
      <c r="E122" s="22">
        <v>28800</v>
      </c>
      <c r="F122" s="19"/>
      <c r="G122" s="14">
        <f t="shared" si="8"/>
        <v>28800</v>
      </c>
      <c r="H122" s="13"/>
    </row>
    <row r="123" spans="1:8" hidden="1" x14ac:dyDescent="0.25">
      <c r="A123" s="17">
        <v>42492</v>
      </c>
      <c r="B123" s="21" t="s">
        <v>129</v>
      </c>
      <c r="C123" s="13" t="s">
        <v>166</v>
      </c>
      <c r="D123" s="764">
        <v>7178</v>
      </c>
      <c r="E123" s="22">
        <v>20850</v>
      </c>
      <c r="F123" s="19"/>
      <c r="G123" s="14">
        <f t="shared" si="8"/>
        <v>20850</v>
      </c>
      <c r="H123" s="13"/>
    </row>
    <row r="124" spans="1:8" hidden="1" x14ac:dyDescent="0.25">
      <c r="A124" s="17">
        <v>42503</v>
      </c>
      <c r="B124" s="21" t="s">
        <v>154</v>
      </c>
      <c r="C124" s="13" t="s">
        <v>166</v>
      </c>
      <c r="D124" s="764">
        <v>7258</v>
      </c>
      <c r="E124" s="22">
        <v>32800</v>
      </c>
      <c r="F124" s="19"/>
      <c r="G124" s="14">
        <f t="shared" si="8"/>
        <v>32800</v>
      </c>
      <c r="H124" s="13"/>
    </row>
    <row r="125" spans="1:8" hidden="1" x14ac:dyDescent="0.25">
      <c r="A125" s="17">
        <v>42503</v>
      </c>
      <c r="B125" s="21" t="s">
        <v>154</v>
      </c>
      <c r="C125" s="13" t="s">
        <v>166</v>
      </c>
      <c r="D125" s="764">
        <v>11729</v>
      </c>
      <c r="E125" s="22">
        <v>2200</v>
      </c>
      <c r="F125" s="19"/>
      <c r="G125" s="14">
        <f t="shared" si="8"/>
        <v>2200</v>
      </c>
      <c r="H125" s="13"/>
    </row>
    <row r="126" spans="1:8" hidden="1" x14ac:dyDescent="0.25">
      <c r="A126" s="17">
        <v>42474</v>
      </c>
      <c r="B126" s="21" t="s">
        <v>40</v>
      </c>
      <c r="C126" s="13" t="s">
        <v>164</v>
      </c>
      <c r="D126" s="764">
        <v>9830</v>
      </c>
      <c r="E126" s="22">
        <v>456</v>
      </c>
      <c r="F126" s="19"/>
      <c r="G126" s="14">
        <f t="shared" si="8"/>
        <v>456</v>
      </c>
      <c r="H126" s="13"/>
    </row>
    <row r="127" spans="1:8" hidden="1" x14ac:dyDescent="0.25">
      <c r="A127" s="17">
        <v>42476</v>
      </c>
      <c r="B127" s="21" t="s">
        <v>40</v>
      </c>
      <c r="C127" s="13" t="s">
        <v>164</v>
      </c>
      <c r="D127" s="764">
        <v>10514</v>
      </c>
      <c r="E127" s="22">
        <v>18825</v>
      </c>
      <c r="F127" s="19"/>
      <c r="G127" s="14">
        <f t="shared" si="8"/>
        <v>18825</v>
      </c>
      <c r="H127" s="13"/>
    </row>
    <row r="128" spans="1:8" hidden="1" x14ac:dyDescent="0.25">
      <c r="A128" s="17">
        <v>42499</v>
      </c>
      <c r="B128" s="21" t="s">
        <v>40</v>
      </c>
      <c r="C128" s="13" t="s">
        <v>164</v>
      </c>
      <c r="D128" s="764">
        <v>10376</v>
      </c>
      <c r="E128" s="22">
        <v>6578</v>
      </c>
      <c r="F128" s="19"/>
      <c r="G128" s="14">
        <f t="shared" si="8"/>
        <v>6578</v>
      </c>
      <c r="H128" s="13"/>
    </row>
    <row r="129" spans="1:8" hidden="1" x14ac:dyDescent="0.25">
      <c r="A129" s="17">
        <v>42520</v>
      </c>
      <c r="B129" s="21" t="s">
        <v>36</v>
      </c>
      <c r="C129" s="13" t="s">
        <v>166</v>
      </c>
      <c r="D129" s="764"/>
      <c r="E129" s="22"/>
      <c r="F129" s="19">
        <v>9360</v>
      </c>
      <c r="G129" s="14">
        <f t="shared" si="8"/>
        <v>-9360</v>
      </c>
      <c r="H129" s="13"/>
    </row>
    <row r="130" spans="1:8" hidden="1" x14ac:dyDescent="0.25">
      <c r="A130" s="17">
        <v>42520</v>
      </c>
      <c r="B130" s="21" t="s">
        <v>129</v>
      </c>
      <c r="C130" s="13" t="s">
        <v>166</v>
      </c>
      <c r="D130" s="764"/>
      <c r="E130" s="22"/>
      <c r="F130" s="19">
        <v>41050</v>
      </c>
      <c r="G130" s="14">
        <f t="shared" si="8"/>
        <v>-41050</v>
      </c>
      <c r="H130" s="13"/>
    </row>
    <row r="131" spans="1:8" hidden="1" x14ac:dyDescent="0.25">
      <c r="A131" s="17">
        <v>42520</v>
      </c>
      <c r="B131" s="21" t="s">
        <v>1205</v>
      </c>
      <c r="C131" s="13" t="s">
        <v>166</v>
      </c>
      <c r="D131" s="764"/>
      <c r="E131" s="22"/>
      <c r="F131" s="19">
        <v>149590</v>
      </c>
      <c r="G131" s="14">
        <f t="shared" si="8"/>
        <v>-149590</v>
      </c>
      <c r="H131" s="13"/>
    </row>
    <row r="132" spans="1:8" hidden="1" x14ac:dyDescent="0.25">
      <c r="A132" s="17">
        <v>42515</v>
      </c>
      <c r="B132" s="21" t="s">
        <v>40</v>
      </c>
      <c r="C132" s="13" t="s">
        <v>166</v>
      </c>
      <c r="D132" s="764">
        <v>7322</v>
      </c>
      <c r="E132" s="22">
        <v>33900</v>
      </c>
      <c r="F132" s="19"/>
      <c r="G132" s="14">
        <f t="shared" si="8"/>
        <v>33900</v>
      </c>
      <c r="H132" s="13"/>
    </row>
    <row r="133" spans="1:8" hidden="1" x14ac:dyDescent="0.25">
      <c r="A133" s="17">
        <v>42521</v>
      </c>
      <c r="B133" s="21" t="s">
        <v>40</v>
      </c>
      <c r="C133" s="13" t="s">
        <v>169</v>
      </c>
      <c r="D133" s="764">
        <v>285</v>
      </c>
      <c r="E133" s="22">
        <v>12848</v>
      </c>
      <c r="F133" s="19"/>
      <c r="G133" s="14">
        <f t="shared" ref="G133:G178" si="9">E133-F133</f>
        <v>12848</v>
      </c>
      <c r="H133" s="13"/>
    </row>
    <row r="134" spans="1:8" hidden="1" x14ac:dyDescent="0.25">
      <c r="A134" s="17">
        <v>42530</v>
      </c>
      <c r="B134" s="21" t="s">
        <v>40</v>
      </c>
      <c r="C134" s="13" t="s">
        <v>166</v>
      </c>
      <c r="D134" s="764" t="s">
        <v>953</v>
      </c>
      <c r="E134" s="22"/>
      <c r="F134" s="19">
        <v>45600</v>
      </c>
      <c r="G134" s="14">
        <f t="shared" si="9"/>
        <v>-45600</v>
      </c>
      <c r="H134" s="34"/>
    </row>
    <row r="135" spans="1:8" hidden="1" x14ac:dyDescent="0.25">
      <c r="A135" s="17">
        <v>42530</v>
      </c>
      <c r="B135" s="21" t="s">
        <v>1205</v>
      </c>
      <c r="C135" s="13" t="s">
        <v>166</v>
      </c>
      <c r="D135" s="764" t="s">
        <v>953</v>
      </c>
      <c r="E135" s="22"/>
      <c r="F135" s="19">
        <v>24400</v>
      </c>
      <c r="G135" s="14">
        <f t="shared" si="9"/>
        <v>-24400</v>
      </c>
      <c r="H135" s="7" t="s">
        <v>954</v>
      </c>
    </row>
    <row r="136" spans="1:8" hidden="1" x14ac:dyDescent="0.25">
      <c r="A136" s="17">
        <v>42530</v>
      </c>
      <c r="B136" s="21" t="s">
        <v>1205</v>
      </c>
      <c r="C136" s="13" t="s">
        <v>166</v>
      </c>
      <c r="D136" s="764" t="s">
        <v>953</v>
      </c>
      <c r="E136" s="22"/>
      <c r="F136" s="19">
        <v>30000</v>
      </c>
      <c r="G136" s="14">
        <f t="shared" si="9"/>
        <v>-30000</v>
      </c>
    </row>
    <row r="137" spans="1:8" hidden="1" x14ac:dyDescent="0.25">
      <c r="A137" s="17">
        <v>42513</v>
      </c>
      <c r="B137" s="21" t="s">
        <v>768</v>
      </c>
      <c r="C137" s="13" t="s">
        <v>166</v>
      </c>
      <c r="D137" s="764">
        <v>7302</v>
      </c>
      <c r="E137" s="22">
        <v>34550</v>
      </c>
      <c r="F137" s="19"/>
      <c r="G137" s="14">
        <f t="shared" si="9"/>
        <v>34550</v>
      </c>
    </row>
    <row r="138" spans="1:8" hidden="1" x14ac:dyDescent="0.25">
      <c r="A138" s="17">
        <v>42513</v>
      </c>
      <c r="B138" s="21" t="s">
        <v>154</v>
      </c>
      <c r="C138" s="13" t="s">
        <v>166</v>
      </c>
      <c r="D138" s="764">
        <v>7306</v>
      </c>
      <c r="E138" s="22">
        <v>32800</v>
      </c>
      <c r="F138" s="19"/>
      <c r="G138" s="14">
        <f t="shared" si="9"/>
        <v>32800</v>
      </c>
    </row>
    <row r="139" spans="1:8" hidden="1" x14ac:dyDescent="0.25">
      <c r="A139" s="17">
        <v>42521</v>
      </c>
      <c r="B139" s="21" t="s">
        <v>768</v>
      </c>
      <c r="C139" s="13" t="s">
        <v>166</v>
      </c>
      <c r="D139" s="764">
        <v>7360</v>
      </c>
      <c r="E139" s="22">
        <v>22650</v>
      </c>
      <c r="F139" s="19"/>
      <c r="G139" s="14">
        <f t="shared" si="9"/>
        <v>22650</v>
      </c>
    </row>
    <row r="140" spans="1:8" hidden="1" x14ac:dyDescent="0.25">
      <c r="A140" s="17">
        <v>42520</v>
      </c>
      <c r="B140" s="21" t="s">
        <v>40</v>
      </c>
      <c r="C140" s="13" t="s">
        <v>166</v>
      </c>
      <c r="D140" s="764">
        <v>11882</v>
      </c>
      <c r="E140" s="22">
        <v>3300</v>
      </c>
      <c r="F140" s="19"/>
      <c r="G140" s="14">
        <f t="shared" si="9"/>
        <v>3300</v>
      </c>
    </row>
    <row r="141" spans="1:8" hidden="1" x14ac:dyDescent="0.25">
      <c r="A141" s="17">
        <v>42514</v>
      </c>
      <c r="B141" s="21" t="s">
        <v>40</v>
      </c>
      <c r="C141" s="13" t="s">
        <v>161</v>
      </c>
      <c r="D141" s="764">
        <v>1143</v>
      </c>
      <c r="E141" s="22">
        <v>32204</v>
      </c>
      <c r="F141" s="19"/>
      <c r="G141" s="14">
        <f t="shared" si="9"/>
        <v>32204</v>
      </c>
    </row>
    <row r="142" spans="1:8" hidden="1" x14ac:dyDescent="0.25">
      <c r="A142" s="17">
        <v>42527</v>
      </c>
      <c r="B142" s="21" t="s">
        <v>768</v>
      </c>
      <c r="C142" s="13" t="s">
        <v>166</v>
      </c>
      <c r="D142" s="764">
        <v>7393</v>
      </c>
      <c r="E142" s="22">
        <v>7100</v>
      </c>
      <c r="F142" s="19"/>
      <c r="G142" s="14">
        <f t="shared" si="9"/>
        <v>7100</v>
      </c>
    </row>
    <row r="143" spans="1:8" hidden="1" x14ac:dyDescent="0.25">
      <c r="A143" s="17">
        <v>42527</v>
      </c>
      <c r="B143" s="21" t="s">
        <v>768</v>
      </c>
      <c r="C143" s="13" t="s">
        <v>166</v>
      </c>
      <c r="D143" s="764">
        <v>11923</v>
      </c>
      <c r="E143" s="22">
        <v>3300</v>
      </c>
      <c r="F143" s="19"/>
      <c r="G143" s="14">
        <f t="shared" si="9"/>
        <v>3300</v>
      </c>
    </row>
    <row r="144" spans="1:8" hidden="1" x14ac:dyDescent="0.25">
      <c r="A144" s="17">
        <v>42529</v>
      </c>
      <c r="B144" s="21" t="s">
        <v>768</v>
      </c>
      <c r="C144" s="13" t="s">
        <v>166</v>
      </c>
      <c r="D144" s="764">
        <v>11932</v>
      </c>
      <c r="E144" s="22">
        <v>9000</v>
      </c>
      <c r="F144" s="19"/>
      <c r="G144" s="14">
        <f t="shared" si="9"/>
        <v>9000</v>
      </c>
    </row>
    <row r="145" spans="1:7" hidden="1" x14ac:dyDescent="0.25">
      <c r="A145" s="17">
        <v>42532</v>
      </c>
      <c r="B145" s="10" t="s">
        <v>40</v>
      </c>
      <c r="C145" s="11" t="s">
        <v>166</v>
      </c>
      <c r="D145" s="766">
        <v>11949</v>
      </c>
      <c r="E145" s="8">
        <v>18000</v>
      </c>
      <c r="G145" s="6">
        <f t="shared" si="9"/>
        <v>18000</v>
      </c>
    </row>
    <row r="146" spans="1:7" hidden="1" x14ac:dyDescent="0.25">
      <c r="A146" s="17">
        <v>42537</v>
      </c>
      <c r="B146" s="10" t="s">
        <v>40</v>
      </c>
      <c r="C146" s="11" t="s">
        <v>166</v>
      </c>
      <c r="D146" s="766">
        <v>7479</v>
      </c>
      <c r="E146" s="8">
        <v>21800</v>
      </c>
      <c r="G146" s="6">
        <f t="shared" si="9"/>
        <v>21800</v>
      </c>
    </row>
    <row r="147" spans="1:7" hidden="1" x14ac:dyDescent="0.25">
      <c r="A147" s="17">
        <v>42548</v>
      </c>
      <c r="B147" s="10" t="s">
        <v>40</v>
      </c>
      <c r="C147" s="11" t="s">
        <v>166</v>
      </c>
      <c r="D147" s="766">
        <v>7558</v>
      </c>
      <c r="E147" s="8">
        <v>16800</v>
      </c>
      <c r="G147" s="6">
        <f t="shared" si="9"/>
        <v>16800</v>
      </c>
    </row>
    <row r="148" spans="1:7" hidden="1" x14ac:dyDescent="0.25">
      <c r="A148" s="17">
        <v>42551</v>
      </c>
      <c r="B148" s="21" t="s">
        <v>130</v>
      </c>
      <c r="C148" s="11" t="s">
        <v>169</v>
      </c>
      <c r="F148" s="9">
        <v>23060</v>
      </c>
      <c r="G148" s="6">
        <f t="shared" si="9"/>
        <v>-23060</v>
      </c>
    </row>
    <row r="149" spans="1:7" hidden="1" x14ac:dyDescent="0.25">
      <c r="A149" s="17">
        <v>42551</v>
      </c>
      <c r="B149" s="10" t="s">
        <v>40</v>
      </c>
      <c r="C149" s="11" t="s">
        <v>169</v>
      </c>
      <c r="F149" s="9">
        <v>26940</v>
      </c>
      <c r="G149" s="6">
        <f t="shared" si="9"/>
        <v>-26940</v>
      </c>
    </row>
    <row r="150" spans="1:7" hidden="1" x14ac:dyDescent="0.25">
      <c r="A150" s="17">
        <v>42550</v>
      </c>
      <c r="B150" s="10" t="s">
        <v>962</v>
      </c>
      <c r="C150" s="11" t="s">
        <v>166</v>
      </c>
      <c r="D150" s="766">
        <v>7565</v>
      </c>
      <c r="E150" s="8">
        <v>60850</v>
      </c>
      <c r="G150" s="6">
        <f t="shared" si="9"/>
        <v>60850</v>
      </c>
    </row>
    <row r="151" spans="1:7" hidden="1" x14ac:dyDescent="0.25">
      <c r="A151" s="17">
        <v>42541</v>
      </c>
      <c r="B151" s="10" t="s">
        <v>40</v>
      </c>
      <c r="C151" s="11" t="s">
        <v>161</v>
      </c>
      <c r="D151" s="766">
        <v>1211</v>
      </c>
      <c r="E151" s="8">
        <v>40717</v>
      </c>
      <c r="G151" s="6">
        <f t="shared" si="9"/>
        <v>40717</v>
      </c>
    </row>
    <row r="152" spans="1:7" hidden="1" x14ac:dyDescent="0.25">
      <c r="A152" s="17">
        <v>42553</v>
      </c>
      <c r="B152" s="10" t="s">
        <v>1086</v>
      </c>
      <c r="C152" s="11" t="s">
        <v>161</v>
      </c>
      <c r="D152" s="766">
        <v>6</v>
      </c>
      <c r="E152" s="8">
        <v>11240</v>
      </c>
      <c r="G152" s="6">
        <f t="shared" si="9"/>
        <v>11240</v>
      </c>
    </row>
    <row r="153" spans="1:7" hidden="1" x14ac:dyDescent="0.25">
      <c r="A153" s="17">
        <v>42564</v>
      </c>
      <c r="B153" s="10" t="s">
        <v>40</v>
      </c>
      <c r="C153" s="11" t="s">
        <v>166</v>
      </c>
      <c r="D153" s="766">
        <v>7586</v>
      </c>
      <c r="E153" s="8">
        <v>13550</v>
      </c>
      <c r="G153" s="6">
        <f t="shared" si="9"/>
        <v>13550</v>
      </c>
    </row>
    <row r="154" spans="1:7" hidden="1" x14ac:dyDescent="0.25">
      <c r="A154" s="17">
        <v>42569</v>
      </c>
      <c r="B154" s="10" t="s">
        <v>40</v>
      </c>
      <c r="C154" s="11" t="s">
        <v>161</v>
      </c>
      <c r="D154" s="766">
        <v>23</v>
      </c>
      <c r="E154" s="8">
        <v>124609</v>
      </c>
      <c r="G154" s="6">
        <f t="shared" si="9"/>
        <v>124609</v>
      </c>
    </row>
    <row r="155" spans="1:7" hidden="1" x14ac:dyDescent="0.25">
      <c r="A155" s="17">
        <v>42519</v>
      </c>
      <c r="B155" s="21" t="s">
        <v>464</v>
      </c>
      <c r="C155" s="11" t="s">
        <v>180</v>
      </c>
      <c r="D155" s="766">
        <v>7182</v>
      </c>
      <c r="E155" s="8">
        <v>375580</v>
      </c>
      <c r="G155" s="6">
        <f t="shared" si="9"/>
        <v>375580</v>
      </c>
    </row>
    <row r="156" spans="1:7" hidden="1" x14ac:dyDescent="0.25">
      <c r="A156" s="17">
        <v>42527</v>
      </c>
      <c r="B156" s="21" t="s">
        <v>464</v>
      </c>
      <c r="C156" s="11" t="s">
        <v>180</v>
      </c>
      <c r="D156" s="766">
        <v>7197</v>
      </c>
      <c r="E156" s="8">
        <v>10236</v>
      </c>
      <c r="G156" s="6">
        <f t="shared" si="9"/>
        <v>10236</v>
      </c>
    </row>
    <row r="157" spans="1:7" hidden="1" x14ac:dyDescent="0.25">
      <c r="A157" s="17">
        <v>42502</v>
      </c>
      <c r="B157" s="10" t="s">
        <v>672</v>
      </c>
      <c r="C157" s="11" t="s">
        <v>180</v>
      </c>
      <c r="D157" s="766">
        <v>7150</v>
      </c>
      <c r="E157" s="8">
        <v>15000</v>
      </c>
      <c r="G157" s="6">
        <f t="shared" si="9"/>
        <v>15000</v>
      </c>
    </row>
    <row r="158" spans="1:7" hidden="1" x14ac:dyDescent="0.25">
      <c r="A158" s="17">
        <v>42502</v>
      </c>
      <c r="B158" s="10" t="s">
        <v>672</v>
      </c>
      <c r="C158" s="11" t="s">
        <v>180</v>
      </c>
      <c r="D158" s="766">
        <v>7148</v>
      </c>
      <c r="E158" s="8">
        <v>344790</v>
      </c>
      <c r="G158" s="6">
        <f t="shared" si="9"/>
        <v>344790</v>
      </c>
    </row>
    <row r="159" spans="1:7" hidden="1" x14ac:dyDescent="0.25">
      <c r="A159" s="17">
        <v>42502</v>
      </c>
      <c r="B159" s="10" t="s">
        <v>129</v>
      </c>
      <c r="C159" s="11" t="s">
        <v>180</v>
      </c>
      <c r="D159" s="766">
        <v>7146</v>
      </c>
      <c r="E159" s="8">
        <v>31500</v>
      </c>
      <c r="G159" s="6">
        <f t="shared" si="9"/>
        <v>31500</v>
      </c>
    </row>
    <row r="160" spans="1:7" hidden="1" x14ac:dyDescent="0.25">
      <c r="A160" s="17">
        <v>42502</v>
      </c>
      <c r="B160" s="10" t="s">
        <v>1086</v>
      </c>
      <c r="C160" s="11" t="s">
        <v>180</v>
      </c>
      <c r="D160" s="766">
        <v>7145</v>
      </c>
      <c r="E160" s="8">
        <v>27990</v>
      </c>
      <c r="G160" s="6">
        <f t="shared" si="9"/>
        <v>27990</v>
      </c>
    </row>
    <row r="161" spans="1:8" hidden="1" x14ac:dyDescent="0.25">
      <c r="A161" s="17">
        <v>42502</v>
      </c>
      <c r="B161" s="10" t="s">
        <v>40</v>
      </c>
      <c r="C161" s="11" t="s">
        <v>180</v>
      </c>
      <c r="D161" s="766">
        <v>7144</v>
      </c>
      <c r="E161" s="8">
        <v>56100</v>
      </c>
      <c r="G161" s="6">
        <f t="shared" si="9"/>
        <v>56100</v>
      </c>
    </row>
    <row r="162" spans="1:8" hidden="1" x14ac:dyDescent="0.25">
      <c r="A162" s="17">
        <v>42502</v>
      </c>
      <c r="B162" s="10" t="s">
        <v>40</v>
      </c>
      <c r="C162" s="11" t="s">
        <v>180</v>
      </c>
      <c r="D162" s="766">
        <v>7143</v>
      </c>
      <c r="E162" s="8">
        <v>23018</v>
      </c>
      <c r="G162" s="6">
        <f t="shared" si="9"/>
        <v>23018</v>
      </c>
    </row>
    <row r="163" spans="1:8" hidden="1" x14ac:dyDescent="0.25">
      <c r="A163" s="17">
        <v>42502</v>
      </c>
      <c r="B163" s="10" t="s">
        <v>40</v>
      </c>
      <c r="C163" s="11" t="s">
        <v>180</v>
      </c>
      <c r="D163" s="766">
        <v>7142</v>
      </c>
      <c r="E163" s="8">
        <v>120000</v>
      </c>
      <c r="G163" s="6">
        <f t="shared" si="9"/>
        <v>120000</v>
      </c>
    </row>
    <row r="164" spans="1:8" ht="15.75" hidden="1" customHeight="1" x14ac:dyDescent="0.25">
      <c r="A164" s="17">
        <v>42502</v>
      </c>
      <c r="B164" s="10" t="s">
        <v>40</v>
      </c>
      <c r="C164" s="11" t="s">
        <v>180</v>
      </c>
      <c r="D164" s="766">
        <v>7141</v>
      </c>
      <c r="E164" s="8">
        <v>80475</v>
      </c>
      <c r="G164" s="6">
        <f t="shared" si="9"/>
        <v>80475</v>
      </c>
    </row>
    <row r="165" spans="1:8" ht="15.75" hidden="1" customHeight="1" x14ac:dyDescent="0.25">
      <c r="A165" s="17">
        <v>42502</v>
      </c>
      <c r="B165" s="10" t="s">
        <v>768</v>
      </c>
      <c r="C165" s="11" t="s">
        <v>180</v>
      </c>
      <c r="D165" s="766">
        <v>7140</v>
      </c>
      <c r="E165" s="8">
        <v>79460</v>
      </c>
      <c r="G165" s="6">
        <f t="shared" si="9"/>
        <v>79460</v>
      </c>
    </row>
    <row r="166" spans="1:8" ht="15.75" hidden="1" customHeight="1" x14ac:dyDescent="0.25">
      <c r="A166" s="17">
        <v>42502</v>
      </c>
      <c r="B166" s="21" t="s">
        <v>130</v>
      </c>
      <c r="C166" s="11" t="s">
        <v>180</v>
      </c>
      <c r="D166" s="766">
        <v>7139</v>
      </c>
      <c r="E166" s="8">
        <v>260500</v>
      </c>
      <c r="G166" s="6">
        <f t="shared" si="9"/>
        <v>260500</v>
      </c>
    </row>
    <row r="167" spans="1:8" ht="15.75" hidden="1" customHeight="1" x14ac:dyDescent="0.25">
      <c r="A167" s="17">
        <v>42502</v>
      </c>
      <c r="B167" s="10" t="s">
        <v>40</v>
      </c>
      <c r="C167" s="11" t="s">
        <v>180</v>
      </c>
      <c r="D167" s="766">
        <v>7137</v>
      </c>
      <c r="E167" s="8">
        <v>5936</v>
      </c>
      <c r="G167" s="6">
        <f t="shared" si="9"/>
        <v>5936</v>
      </c>
    </row>
    <row r="168" spans="1:8" hidden="1" x14ac:dyDescent="0.25">
      <c r="A168" s="17">
        <v>42592</v>
      </c>
      <c r="B168" s="21" t="s">
        <v>464</v>
      </c>
      <c r="C168" s="11" t="s">
        <v>180</v>
      </c>
      <c r="F168" s="9">
        <v>2200000</v>
      </c>
      <c r="G168" s="6">
        <f t="shared" si="9"/>
        <v>-2200000</v>
      </c>
      <c r="H168" s="7" t="s">
        <v>1213</v>
      </c>
    </row>
    <row r="169" spans="1:8" ht="16.5" hidden="1" thickBot="1" x14ac:dyDescent="0.3">
      <c r="A169" s="17">
        <v>42594</v>
      </c>
      <c r="B169" s="21" t="s">
        <v>464</v>
      </c>
      <c r="C169" s="11" t="s">
        <v>180</v>
      </c>
      <c r="F169" s="9">
        <v>500000</v>
      </c>
      <c r="G169" s="6">
        <f t="shared" si="9"/>
        <v>-500000</v>
      </c>
      <c r="H169" s="86" t="s">
        <v>1211</v>
      </c>
    </row>
    <row r="170" spans="1:8" ht="16.5" hidden="1" thickBot="1" x14ac:dyDescent="0.3">
      <c r="A170" s="17">
        <v>42594</v>
      </c>
      <c r="B170" s="10" t="s">
        <v>40</v>
      </c>
      <c r="C170" s="11" t="s">
        <v>180</v>
      </c>
      <c r="F170" s="9">
        <v>1022522</v>
      </c>
      <c r="G170" s="6">
        <f t="shared" si="9"/>
        <v>-1022522</v>
      </c>
      <c r="H170" s="86" t="s">
        <v>1212</v>
      </c>
    </row>
    <row r="171" spans="1:8" ht="16.5" hidden="1" customHeight="1" x14ac:dyDescent="0.25">
      <c r="A171" s="17">
        <v>42594</v>
      </c>
      <c r="B171" s="10" t="s">
        <v>672</v>
      </c>
      <c r="C171" s="11" t="s">
        <v>169</v>
      </c>
      <c r="D171" s="766">
        <v>48</v>
      </c>
      <c r="E171" s="8">
        <v>65244</v>
      </c>
      <c r="G171" s="6">
        <f t="shared" si="9"/>
        <v>65244</v>
      </c>
    </row>
    <row r="172" spans="1:8" hidden="1" x14ac:dyDescent="0.25">
      <c r="A172" s="17">
        <v>42595</v>
      </c>
      <c r="B172" s="10" t="s">
        <v>1202</v>
      </c>
      <c r="C172" s="11" t="s">
        <v>166</v>
      </c>
      <c r="D172" s="766">
        <v>7698</v>
      </c>
      <c r="E172" s="8">
        <v>39400</v>
      </c>
      <c r="G172" s="6">
        <f t="shared" si="9"/>
        <v>39400</v>
      </c>
    </row>
    <row r="173" spans="1:8" ht="23.25" hidden="1" x14ac:dyDescent="0.25">
      <c r="A173" s="17">
        <v>42595</v>
      </c>
      <c r="B173" s="10" t="s">
        <v>130</v>
      </c>
      <c r="C173" s="11" t="s">
        <v>161</v>
      </c>
      <c r="F173" s="9">
        <v>96534</v>
      </c>
      <c r="G173" s="6">
        <f t="shared" si="9"/>
        <v>-96534</v>
      </c>
      <c r="H173" s="83" t="s">
        <v>1204</v>
      </c>
    </row>
    <row r="174" spans="1:8" ht="23.25" hidden="1" x14ac:dyDescent="0.25">
      <c r="A174" s="17">
        <v>42595</v>
      </c>
      <c r="B174" s="50" t="s">
        <v>129</v>
      </c>
      <c r="C174" s="11" t="s">
        <v>161</v>
      </c>
      <c r="F174" s="9">
        <v>5996</v>
      </c>
      <c r="G174" s="6">
        <f t="shared" si="9"/>
        <v>-5996</v>
      </c>
      <c r="H174" s="84"/>
    </row>
    <row r="175" spans="1:8" ht="23.25" hidden="1" x14ac:dyDescent="0.25">
      <c r="A175" s="17">
        <v>42595</v>
      </c>
      <c r="B175" s="21" t="s">
        <v>464</v>
      </c>
      <c r="C175" s="11" t="s">
        <v>161</v>
      </c>
      <c r="F175" s="9">
        <f>97470+157187</f>
        <v>254657</v>
      </c>
      <c r="G175" s="6">
        <f t="shared" si="9"/>
        <v>-254657</v>
      </c>
      <c r="H175" s="84"/>
    </row>
    <row r="176" spans="1:8" ht="23.25" hidden="1" x14ac:dyDescent="0.25">
      <c r="A176" s="17">
        <v>42595</v>
      </c>
      <c r="B176" s="10" t="s">
        <v>40</v>
      </c>
      <c r="C176" s="11" t="s">
        <v>161</v>
      </c>
      <c r="F176" s="9">
        <f>200000-157187</f>
        <v>42813</v>
      </c>
      <c r="G176" s="6">
        <f t="shared" si="9"/>
        <v>-42813</v>
      </c>
      <c r="H176" s="85"/>
    </row>
    <row r="177" spans="1:8" hidden="1" x14ac:dyDescent="0.25">
      <c r="A177" s="17">
        <v>42551</v>
      </c>
      <c r="B177" s="10" t="s">
        <v>768</v>
      </c>
      <c r="C177" s="11" t="s">
        <v>166</v>
      </c>
      <c r="E177" s="8">
        <v>5040</v>
      </c>
      <c r="G177" s="6">
        <f t="shared" si="9"/>
        <v>5040</v>
      </c>
    </row>
    <row r="178" spans="1:8" hidden="1" x14ac:dyDescent="0.25">
      <c r="A178" s="17">
        <v>42553</v>
      </c>
      <c r="B178" s="10" t="s">
        <v>394</v>
      </c>
      <c r="C178" s="11" t="s">
        <v>164</v>
      </c>
      <c r="E178" s="8">
        <v>50141</v>
      </c>
      <c r="G178" s="6">
        <f t="shared" si="9"/>
        <v>50141</v>
      </c>
    </row>
    <row r="179" spans="1:8" hidden="1" x14ac:dyDescent="0.25">
      <c r="A179" s="17">
        <v>42562</v>
      </c>
      <c r="B179" s="10" t="s">
        <v>394</v>
      </c>
      <c r="C179" s="11" t="s">
        <v>164</v>
      </c>
      <c r="E179" s="8">
        <v>1000</v>
      </c>
      <c r="G179" s="6">
        <f t="shared" ref="G179:G311" si="10">E179-F179</f>
        <v>1000</v>
      </c>
    </row>
    <row r="180" spans="1:8" hidden="1" x14ac:dyDescent="0.25">
      <c r="A180" s="17">
        <v>42566</v>
      </c>
      <c r="B180" s="10" t="s">
        <v>768</v>
      </c>
      <c r="C180" s="11" t="s">
        <v>164</v>
      </c>
      <c r="E180" s="8">
        <v>2373</v>
      </c>
      <c r="G180" s="6">
        <f t="shared" si="10"/>
        <v>2373</v>
      </c>
    </row>
    <row r="181" spans="1:8" hidden="1" x14ac:dyDescent="0.25">
      <c r="A181" s="17">
        <v>42567</v>
      </c>
      <c r="B181" s="10" t="s">
        <v>768</v>
      </c>
      <c r="C181" s="11" t="s">
        <v>164</v>
      </c>
      <c r="E181" s="8">
        <v>2705</v>
      </c>
      <c r="G181" s="6">
        <f t="shared" si="10"/>
        <v>2705</v>
      </c>
    </row>
    <row r="182" spans="1:8" hidden="1" x14ac:dyDescent="0.25">
      <c r="A182" s="17">
        <v>42584</v>
      </c>
      <c r="B182" s="10" t="s">
        <v>768</v>
      </c>
      <c r="C182" s="11" t="s">
        <v>164</v>
      </c>
      <c r="E182" s="8">
        <v>1482</v>
      </c>
      <c r="G182" s="6">
        <f t="shared" si="10"/>
        <v>1482</v>
      </c>
    </row>
    <row r="183" spans="1:8" hidden="1" x14ac:dyDescent="0.25">
      <c r="A183" s="17">
        <v>42584</v>
      </c>
      <c r="B183" s="10" t="s">
        <v>768</v>
      </c>
      <c r="C183" s="11" t="s">
        <v>164</v>
      </c>
      <c r="E183" s="8">
        <v>8205</v>
      </c>
      <c r="G183" s="6">
        <f t="shared" si="10"/>
        <v>8205</v>
      </c>
    </row>
    <row r="184" spans="1:8" hidden="1" x14ac:dyDescent="0.25">
      <c r="A184" s="17">
        <v>42601</v>
      </c>
      <c r="B184" s="10" t="s">
        <v>1202</v>
      </c>
      <c r="C184" s="11" t="s">
        <v>166</v>
      </c>
      <c r="D184" s="766">
        <v>7767</v>
      </c>
      <c r="E184" s="8">
        <v>19950</v>
      </c>
      <c r="G184" s="6">
        <f t="shared" si="10"/>
        <v>19950</v>
      </c>
    </row>
    <row r="185" spans="1:8" hidden="1" x14ac:dyDescent="0.25">
      <c r="A185" s="17">
        <v>42590</v>
      </c>
      <c r="B185" s="10" t="s">
        <v>768</v>
      </c>
      <c r="C185" s="11" t="s">
        <v>164</v>
      </c>
      <c r="D185" s="766">
        <v>1617</v>
      </c>
      <c r="E185" s="8">
        <v>2460</v>
      </c>
      <c r="G185" s="6">
        <f t="shared" si="10"/>
        <v>2460</v>
      </c>
    </row>
    <row r="186" spans="1:8" hidden="1" x14ac:dyDescent="0.25">
      <c r="A186" s="17">
        <v>42597</v>
      </c>
      <c r="B186" s="10" t="s">
        <v>40</v>
      </c>
      <c r="C186" s="11" t="s">
        <v>164</v>
      </c>
      <c r="D186" s="766">
        <v>1617</v>
      </c>
      <c r="E186" s="8">
        <v>6636</v>
      </c>
      <c r="G186" s="6">
        <f t="shared" si="10"/>
        <v>6636</v>
      </c>
    </row>
    <row r="187" spans="1:8" hidden="1" x14ac:dyDescent="0.25">
      <c r="A187" s="17">
        <v>42594</v>
      </c>
      <c r="B187" s="10" t="s">
        <v>40</v>
      </c>
      <c r="C187" s="11" t="s">
        <v>161</v>
      </c>
      <c r="D187" s="766">
        <v>105</v>
      </c>
      <c r="E187" s="8">
        <v>54246</v>
      </c>
      <c r="G187" s="6">
        <f t="shared" si="10"/>
        <v>54246</v>
      </c>
    </row>
    <row r="188" spans="1:8" hidden="1" x14ac:dyDescent="0.25">
      <c r="A188" s="17">
        <v>42584</v>
      </c>
      <c r="B188" s="10" t="s">
        <v>40</v>
      </c>
      <c r="C188" s="11" t="s">
        <v>161</v>
      </c>
      <c r="D188" s="766">
        <v>79</v>
      </c>
      <c r="E188" s="8">
        <v>2607</v>
      </c>
      <c r="G188" s="6">
        <f t="shared" si="10"/>
        <v>2607</v>
      </c>
      <c r="H188" s="80"/>
    </row>
    <row r="189" spans="1:8" hidden="1" x14ac:dyDescent="0.25">
      <c r="A189" s="17">
        <v>42601</v>
      </c>
      <c r="B189" s="10" t="s">
        <v>44</v>
      </c>
      <c r="C189" s="11" t="s">
        <v>169</v>
      </c>
      <c r="D189" s="766">
        <v>55</v>
      </c>
      <c r="E189" s="8">
        <v>3600</v>
      </c>
      <c r="G189" s="6">
        <f t="shared" si="10"/>
        <v>3600</v>
      </c>
      <c r="H189" s="81"/>
    </row>
    <row r="190" spans="1:8" hidden="1" x14ac:dyDescent="0.25">
      <c r="A190" s="17">
        <v>42584</v>
      </c>
      <c r="B190" s="10" t="s">
        <v>464</v>
      </c>
      <c r="C190" s="11" t="s">
        <v>169</v>
      </c>
      <c r="D190" s="766">
        <v>53</v>
      </c>
      <c r="E190" s="8">
        <v>3800</v>
      </c>
      <c r="G190" s="6">
        <f t="shared" si="10"/>
        <v>3800</v>
      </c>
      <c r="H190" s="81" t="s">
        <v>1209</v>
      </c>
    </row>
    <row r="191" spans="1:8" hidden="1" x14ac:dyDescent="0.25">
      <c r="A191" s="17">
        <v>42584</v>
      </c>
      <c r="B191" s="10" t="s">
        <v>44</v>
      </c>
      <c r="C191" s="11" t="s">
        <v>169</v>
      </c>
      <c r="D191" s="766">
        <v>2</v>
      </c>
      <c r="E191" s="8">
        <v>6400</v>
      </c>
      <c r="G191" s="6">
        <f t="shared" si="10"/>
        <v>6400</v>
      </c>
      <c r="H191" s="81"/>
    </row>
    <row r="192" spans="1:8" ht="16.5" hidden="1" thickBot="1" x14ac:dyDescent="0.3">
      <c r="A192" s="17">
        <v>42584</v>
      </c>
      <c r="B192" s="10" t="s">
        <v>40</v>
      </c>
      <c r="C192" s="11" t="s">
        <v>169</v>
      </c>
      <c r="D192" s="766">
        <v>285</v>
      </c>
      <c r="E192" s="8">
        <v>44844</v>
      </c>
      <c r="G192" s="6">
        <f t="shared" si="10"/>
        <v>44844</v>
      </c>
      <c r="H192" s="82"/>
    </row>
    <row r="193" spans="1:8" hidden="1" x14ac:dyDescent="0.25">
      <c r="A193" s="17">
        <v>42584</v>
      </c>
      <c r="B193" s="10" t="s">
        <v>464</v>
      </c>
      <c r="C193" s="11" t="s">
        <v>169</v>
      </c>
      <c r="D193" s="766">
        <v>196</v>
      </c>
      <c r="E193" s="8">
        <v>11097</v>
      </c>
      <c r="G193" s="6">
        <f t="shared" si="10"/>
        <v>11097</v>
      </c>
      <c r="H193" s="80"/>
    </row>
    <row r="194" spans="1:8" hidden="1" x14ac:dyDescent="0.25">
      <c r="A194" s="17">
        <v>42584</v>
      </c>
      <c r="B194" s="10" t="s">
        <v>40</v>
      </c>
      <c r="C194" s="11" t="s">
        <v>169</v>
      </c>
      <c r="E194" s="8">
        <v>14402</v>
      </c>
      <c r="G194" s="6">
        <f t="shared" si="10"/>
        <v>14402</v>
      </c>
      <c r="H194" s="81"/>
    </row>
    <row r="195" spans="1:8" hidden="1" x14ac:dyDescent="0.25">
      <c r="A195" s="17">
        <v>42584</v>
      </c>
      <c r="B195" s="10" t="s">
        <v>40</v>
      </c>
      <c r="C195" s="11" t="s">
        <v>169</v>
      </c>
      <c r="E195" s="8">
        <v>2194</v>
      </c>
      <c r="G195" s="6">
        <f t="shared" si="10"/>
        <v>2194</v>
      </c>
      <c r="H195" s="81"/>
    </row>
    <row r="196" spans="1:8" hidden="1" x14ac:dyDescent="0.25">
      <c r="A196" s="17">
        <v>42606</v>
      </c>
      <c r="B196" s="10" t="s">
        <v>464</v>
      </c>
      <c r="C196" s="11" t="s">
        <v>169</v>
      </c>
      <c r="D196" s="766">
        <v>61</v>
      </c>
      <c r="E196" s="8">
        <v>8060</v>
      </c>
      <c r="F196" s="9">
        <v>4962</v>
      </c>
      <c r="G196" s="6">
        <f t="shared" si="10"/>
        <v>3098</v>
      </c>
      <c r="H196" s="81" t="s">
        <v>1209</v>
      </c>
    </row>
    <row r="197" spans="1:8" hidden="1" x14ac:dyDescent="0.25">
      <c r="A197" s="17">
        <v>42606</v>
      </c>
      <c r="B197" s="10" t="s">
        <v>44</v>
      </c>
      <c r="C197" s="11" t="s">
        <v>169</v>
      </c>
      <c r="F197" s="9">
        <v>10000</v>
      </c>
      <c r="G197" s="6">
        <f t="shared" si="10"/>
        <v>-10000</v>
      </c>
      <c r="H197" s="81"/>
    </row>
    <row r="198" spans="1:8" hidden="1" x14ac:dyDescent="0.25">
      <c r="A198" s="17">
        <v>42606</v>
      </c>
      <c r="B198" s="10" t="s">
        <v>40</v>
      </c>
      <c r="C198" s="11" t="s">
        <v>169</v>
      </c>
      <c r="F198" s="9">
        <v>50000</v>
      </c>
      <c r="G198" s="6">
        <f t="shared" si="10"/>
        <v>-50000</v>
      </c>
      <c r="H198" s="81"/>
    </row>
    <row r="199" spans="1:8" ht="16.5" hidden="1" thickBot="1" x14ac:dyDescent="0.3">
      <c r="A199" s="17">
        <v>42606</v>
      </c>
      <c r="B199" s="21" t="s">
        <v>154</v>
      </c>
      <c r="C199" s="11" t="s">
        <v>169</v>
      </c>
      <c r="F199" s="9">
        <v>12500</v>
      </c>
      <c r="G199" s="6">
        <f t="shared" si="10"/>
        <v>-12500</v>
      </c>
      <c r="H199" s="82"/>
    </row>
    <row r="200" spans="1:8" hidden="1" x14ac:dyDescent="0.25">
      <c r="A200" s="17">
        <v>42606</v>
      </c>
      <c r="B200" s="10" t="s">
        <v>464</v>
      </c>
      <c r="C200" s="11" t="s">
        <v>169</v>
      </c>
      <c r="F200" s="9">
        <v>12500</v>
      </c>
      <c r="G200" s="6">
        <f t="shared" si="10"/>
        <v>-12500</v>
      </c>
    </row>
    <row r="201" spans="1:8" hidden="1" x14ac:dyDescent="0.25">
      <c r="A201" s="17">
        <v>42606</v>
      </c>
      <c r="B201" s="10" t="s">
        <v>672</v>
      </c>
      <c r="C201" s="11" t="s">
        <v>169</v>
      </c>
      <c r="F201" s="9">
        <v>15000</v>
      </c>
      <c r="G201" s="6">
        <f t="shared" si="10"/>
        <v>-15000</v>
      </c>
    </row>
    <row r="202" spans="1:8" hidden="1" x14ac:dyDescent="0.25">
      <c r="A202" s="17">
        <v>42606</v>
      </c>
      <c r="B202" s="10" t="s">
        <v>38</v>
      </c>
      <c r="C202" s="11" t="s">
        <v>164</v>
      </c>
      <c r="F202" s="9">
        <v>254</v>
      </c>
      <c r="G202" s="6">
        <f t="shared" si="10"/>
        <v>-254</v>
      </c>
    </row>
    <row r="203" spans="1:8" hidden="1" x14ac:dyDescent="0.25">
      <c r="A203" s="17">
        <v>42606</v>
      </c>
      <c r="B203" s="10" t="s">
        <v>160</v>
      </c>
      <c r="C203" s="11" t="s">
        <v>164</v>
      </c>
      <c r="F203" s="9">
        <v>375</v>
      </c>
      <c r="G203" s="6">
        <f t="shared" si="10"/>
        <v>-375</v>
      </c>
    </row>
    <row r="204" spans="1:8" hidden="1" x14ac:dyDescent="0.25">
      <c r="A204" s="17">
        <v>42606</v>
      </c>
      <c r="B204" s="10" t="s">
        <v>36</v>
      </c>
      <c r="C204" s="11" t="s">
        <v>164</v>
      </c>
      <c r="F204" s="9">
        <v>450</v>
      </c>
      <c r="G204" s="6">
        <f t="shared" si="10"/>
        <v>-450</v>
      </c>
    </row>
    <row r="205" spans="1:8" hidden="1" x14ac:dyDescent="0.25">
      <c r="A205" s="17">
        <v>42606</v>
      </c>
      <c r="B205" s="10" t="s">
        <v>130</v>
      </c>
      <c r="C205" s="11" t="s">
        <v>164</v>
      </c>
      <c r="F205" s="9">
        <v>4164</v>
      </c>
      <c r="G205" s="6">
        <f t="shared" si="10"/>
        <v>-4164</v>
      </c>
    </row>
    <row r="206" spans="1:8" hidden="1" x14ac:dyDescent="0.25">
      <c r="A206" s="17">
        <v>42606</v>
      </c>
      <c r="B206" s="10" t="s">
        <v>394</v>
      </c>
      <c r="C206" s="11" t="s">
        <v>164</v>
      </c>
      <c r="F206" s="9">
        <v>51141</v>
      </c>
      <c r="G206" s="6">
        <f t="shared" si="10"/>
        <v>-51141</v>
      </c>
    </row>
    <row r="207" spans="1:8" hidden="1" x14ac:dyDescent="0.25">
      <c r="A207" s="17">
        <v>42606</v>
      </c>
      <c r="B207" s="10" t="s">
        <v>768</v>
      </c>
      <c r="C207" s="11" t="s">
        <v>164</v>
      </c>
      <c r="F207" s="9">
        <v>14765</v>
      </c>
      <c r="G207" s="6">
        <f t="shared" si="10"/>
        <v>-14765</v>
      </c>
    </row>
    <row r="208" spans="1:8" hidden="1" x14ac:dyDescent="0.25">
      <c r="A208" s="17">
        <v>42606</v>
      </c>
      <c r="B208" s="10" t="s">
        <v>40</v>
      </c>
      <c r="C208" s="11" t="s">
        <v>164</v>
      </c>
      <c r="F208" s="9">
        <v>28851</v>
      </c>
      <c r="G208" s="6">
        <f t="shared" si="10"/>
        <v>-28851</v>
      </c>
    </row>
    <row r="209" spans="1:8" hidden="1" x14ac:dyDescent="0.25">
      <c r="A209" s="17">
        <v>42599</v>
      </c>
      <c r="B209" s="10" t="s">
        <v>40</v>
      </c>
      <c r="C209" s="11" t="s">
        <v>161</v>
      </c>
      <c r="D209" s="766">
        <v>118</v>
      </c>
      <c r="E209" s="8">
        <v>25517</v>
      </c>
      <c r="G209" s="6">
        <f t="shared" si="10"/>
        <v>25517</v>
      </c>
      <c r="H209" s="78" t="s">
        <v>1395</v>
      </c>
    </row>
    <row r="210" spans="1:8" hidden="1" x14ac:dyDescent="0.25">
      <c r="A210" s="17">
        <v>42598</v>
      </c>
      <c r="B210" s="10" t="s">
        <v>40</v>
      </c>
      <c r="C210" s="11" t="s">
        <v>169</v>
      </c>
      <c r="D210" s="766">
        <v>51</v>
      </c>
      <c r="E210" s="8">
        <v>4802</v>
      </c>
      <c r="G210" s="6">
        <f t="shared" si="10"/>
        <v>4802</v>
      </c>
      <c r="H210" s="79"/>
    </row>
    <row r="211" spans="1:8" hidden="1" x14ac:dyDescent="0.25">
      <c r="A211" s="17">
        <v>42571</v>
      </c>
      <c r="B211" s="10" t="s">
        <v>768</v>
      </c>
      <c r="C211" s="11" t="s">
        <v>166</v>
      </c>
      <c r="D211" s="766">
        <v>12114</v>
      </c>
      <c r="E211" s="8">
        <v>1368</v>
      </c>
      <c r="G211" s="6">
        <f t="shared" si="10"/>
        <v>1368</v>
      </c>
      <c r="H211" s="77"/>
    </row>
    <row r="212" spans="1:8" hidden="1" x14ac:dyDescent="0.25">
      <c r="A212" s="17">
        <v>42613</v>
      </c>
      <c r="B212" s="10" t="s">
        <v>40</v>
      </c>
      <c r="C212" s="11" t="s">
        <v>161</v>
      </c>
      <c r="F212" s="9">
        <v>200000</v>
      </c>
      <c r="G212" s="6">
        <f t="shared" si="10"/>
        <v>-200000</v>
      </c>
      <c r="H212" s="78" t="s">
        <v>1394</v>
      </c>
    </row>
    <row r="213" spans="1:8" hidden="1" x14ac:dyDescent="0.25">
      <c r="A213" s="17">
        <v>42608</v>
      </c>
      <c r="B213" s="10" t="s">
        <v>464</v>
      </c>
      <c r="C213" s="11" t="s">
        <v>161</v>
      </c>
      <c r="D213" s="766">
        <v>160</v>
      </c>
      <c r="E213" s="8">
        <v>8359</v>
      </c>
      <c r="G213" s="6">
        <f t="shared" si="10"/>
        <v>8359</v>
      </c>
      <c r="H213" s="79"/>
    </row>
    <row r="214" spans="1:8" hidden="1" x14ac:dyDescent="0.25">
      <c r="A214" s="17">
        <v>42618</v>
      </c>
      <c r="B214" s="10" t="s">
        <v>40</v>
      </c>
      <c r="C214" s="11" t="s">
        <v>166</v>
      </c>
      <c r="D214" s="766">
        <v>13379</v>
      </c>
      <c r="E214" s="8">
        <v>10384</v>
      </c>
      <c r="G214" s="6">
        <f t="shared" si="10"/>
        <v>10384</v>
      </c>
    </row>
    <row r="215" spans="1:8" hidden="1" x14ac:dyDescent="0.25">
      <c r="A215" s="17">
        <v>42636</v>
      </c>
      <c r="B215" s="10" t="s">
        <v>1205</v>
      </c>
      <c r="C215" s="11" t="s">
        <v>166</v>
      </c>
      <c r="F215" s="9">
        <v>59350</v>
      </c>
      <c r="G215" s="6">
        <f t="shared" si="10"/>
        <v>-59350</v>
      </c>
    </row>
    <row r="216" spans="1:8" hidden="1" x14ac:dyDescent="0.25">
      <c r="A216" s="17">
        <v>42636</v>
      </c>
      <c r="B216" s="10" t="s">
        <v>962</v>
      </c>
      <c r="C216" s="11" t="s">
        <v>166</v>
      </c>
      <c r="F216" s="9">
        <v>60850</v>
      </c>
      <c r="G216" s="6">
        <f t="shared" si="10"/>
        <v>-60850</v>
      </c>
    </row>
    <row r="217" spans="1:8" hidden="1" x14ac:dyDescent="0.25">
      <c r="A217" s="17">
        <v>42636</v>
      </c>
      <c r="B217" s="21" t="s">
        <v>154</v>
      </c>
      <c r="C217" s="11" t="s">
        <v>166</v>
      </c>
      <c r="F217" s="9">
        <v>55310</v>
      </c>
      <c r="G217" s="6">
        <f t="shared" si="10"/>
        <v>-55310</v>
      </c>
    </row>
    <row r="218" spans="1:8" hidden="1" x14ac:dyDescent="0.25">
      <c r="A218" s="17">
        <v>42636</v>
      </c>
      <c r="B218" s="10" t="s">
        <v>768</v>
      </c>
      <c r="C218" s="11" t="s">
        <v>166</v>
      </c>
      <c r="F218" s="9">
        <v>24490</v>
      </c>
      <c r="G218" s="6">
        <f t="shared" si="10"/>
        <v>-24490</v>
      </c>
    </row>
    <row r="219" spans="1:8" hidden="1" x14ac:dyDescent="0.25">
      <c r="A219" s="17">
        <v>42615</v>
      </c>
      <c r="B219" s="10" t="s">
        <v>40</v>
      </c>
      <c r="C219" s="11" t="s">
        <v>161</v>
      </c>
      <c r="D219" s="766">
        <v>184</v>
      </c>
      <c r="E219" s="8">
        <v>61636</v>
      </c>
      <c r="G219" s="6">
        <f t="shared" si="10"/>
        <v>61636</v>
      </c>
    </row>
    <row r="220" spans="1:8" hidden="1" x14ac:dyDescent="0.25">
      <c r="A220" s="17">
        <v>42607</v>
      </c>
      <c r="B220" s="10" t="s">
        <v>40</v>
      </c>
      <c r="C220" s="11" t="s">
        <v>164</v>
      </c>
      <c r="D220" s="766">
        <v>1617</v>
      </c>
      <c r="E220" s="8">
        <v>40803</v>
      </c>
      <c r="G220" s="6">
        <f t="shared" si="10"/>
        <v>40803</v>
      </c>
    </row>
    <row r="221" spans="1:8" hidden="1" x14ac:dyDescent="0.25">
      <c r="A221" s="17">
        <v>42618</v>
      </c>
      <c r="B221" s="10" t="s">
        <v>40</v>
      </c>
      <c r="C221" s="11" t="s">
        <v>164</v>
      </c>
      <c r="D221" s="766">
        <v>1617</v>
      </c>
      <c r="E221" s="8">
        <v>1750</v>
      </c>
      <c r="G221" s="6">
        <f t="shared" si="10"/>
        <v>1750</v>
      </c>
    </row>
    <row r="222" spans="1:8" hidden="1" x14ac:dyDescent="0.25">
      <c r="A222" s="17">
        <v>42619</v>
      </c>
      <c r="B222" s="10" t="s">
        <v>768</v>
      </c>
      <c r="C222" s="11" t="s">
        <v>164</v>
      </c>
      <c r="D222" s="766">
        <v>1617</v>
      </c>
      <c r="E222" s="8">
        <v>1800</v>
      </c>
      <c r="G222" s="6">
        <f t="shared" si="10"/>
        <v>1800</v>
      </c>
    </row>
    <row r="223" spans="1:8" hidden="1" x14ac:dyDescent="0.25">
      <c r="A223" s="17">
        <v>42621</v>
      </c>
      <c r="B223" s="10" t="s">
        <v>40</v>
      </c>
      <c r="C223" s="11" t="s">
        <v>164</v>
      </c>
      <c r="D223" s="766">
        <v>1014</v>
      </c>
      <c r="E223" s="8">
        <v>3693</v>
      </c>
      <c r="G223" s="6">
        <f t="shared" si="10"/>
        <v>3693</v>
      </c>
    </row>
    <row r="224" spans="1:8" hidden="1" x14ac:dyDescent="0.25">
      <c r="A224" s="17">
        <v>42629</v>
      </c>
      <c r="B224" s="10" t="s">
        <v>1396</v>
      </c>
      <c r="C224" s="11" t="s">
        <v>164</v>
      </c>
      <c r="D224" s="766">
        <v>1053</v>
      </c>
      <c r="E224" s="8">
        <v>110050</v>
      </c>
      <c r="G224" s="6">
        <f t="shared" si="10"/>
        <v>110050</v>
      </c>
    </row>
    <row r="225" spans="1:8" hidden="1" x14ac:dyDescent="0.25">
      <c r="A225" s="17">
        <v>42622</v>
      </c>
      <c r="B225" s="10" t="s">
        <v>1396</v>
      </c>
      <c r="C225" s="11" t="s">
        <v>164</v>
      </c>
      <c r="D225" s="766">
        <v>1022</v>
      </c>
      <c r="E225" s="8">
        <v>26461</v>
      </c>
      <c r="G225" s="6">
        <f t="shared" si="10"/>
        <v>26461</v>
      </c>
    </row>
    <row r="226" spans="1:8" hidden="1" x14ac:dyDescent="0.25">
      <c r="A226" s="17">
        <v>42629</v>
      </c>
      <c r="B226" s="10" t="s">
        <v>1396</v>
      </c>
      <c r="C226" s="11" t="s">
        <v>164</v>
      </c>
      <c r="D226" s="766">
        <v>1054</v>
      </c>
      <c r="E226" s="8">
        <v>1154</v>
      </c>
      <c r="G226" s="6">
        <f t="shared" si="10"/>
        <v>1154</v>
      </c>
    </row>
    <row r="227" spans="1:8" hidden="1" x14ac:dyDescent="0.25">
      <c r="A227" s="17">
        <v>42629</v>
      </c>
      <c r="B227" s="10" t="s">
        <v>1396</v>
      </c>
      <c r="C227" s="11" t="s">
        <v>164</v>
      </c>
      <c r="D227" s="766">
        <v>1056</v>
      </c>
      <c r="E227" s="8">
        <v>4224</v>
      </c>
      <c r="G227" s="6">
        <f t="shared" si="10"/>
        <v>4224</v>
      </c>
    </row>
    <row r="228" spans="1:8" hidden="1" x14ac:dyDescent="0.25">
      <c r="A228" s="17">
        <v>42629</v>
      </c>
      <c r="B228" s="10" t="s">
        <v>1396</v>
      </c>
      <c r="C228" s="11" t="s">
        <v>164</v>
      </c>
      <c r="D228" s="766">
        <v>1050</v>
      </c>
      <c r="E228" s="8">
        <v>264</v>
      </c>
      <c r="G228" s="6">
        <f t="shared" si="10"/>
        <v>264</v>
      </c>
    </row>
    <row r="229" spans="1:8" hidden="1" x14ac:dyDescent="0.25">
      <c r="A229" s="17">
        <v>42630</v>
      </c>
      <c r="B229" s="10" t="s">
        <v>1396</v>
      </c>
      <c r="C229" s="11" t="s">
        <v>164</v>
      </c>
      <c r="D229" s="766">
        <v>1060</v>
      </c>
      <c r="E229" s="8">
        <v>5023</v>
      </c>
      <c r="G229" s="6">
        <f t="shared" si="10"/>
        <v>5023</v>
      </c>
    </row>
    <row r="230" spans="1:8" hidden="1" x14ac:dyDescent="0.25">
      <c r="A230" s="17">
        <v>42633</v>
      </c>
      <c r="B230" s="10" t="s">
        <v>40</v>
      </c>
      <c r="C230" s="11" t="s">
        <v>164</v>
      </c>
      <c r="D230" s="766">
        <v>1096</v>
      </c>
      <c r="E230" s="8">
        <v>254</v>
      </c>
      <c r="G230" s="6">
        <f t="shared" si="10"/>
        <v>254</v>
      </c>
    </row>
    <row r="231" spans="1:8" hidden="1" x14ac:dyDescent="0.25">
      <c r="A231" s="17">
        <v>42634</v>
      </c>
      <c r="B231" s="10" t="s">
        <v>40</v>
      </c>
      <c r="C231" s="11" t="s">
        <v>164</v>
      </c>
      <c r="D231" s="766">
        <v>1107</v>
      </c>
      <c r="E231" s="8">
        <v>2824</v>
      </c>
      <c r="G231" s="6">
        <f t="shared" si="10"/>
        <v>2824</v>
      </c>
    </row>
    <row r="232" spans="1:8" hidden="1" x14ac:dyDescent="0.25">
      <c r="A232" s="17">
        <v>42633</v>
      </c>
      <c r="B232" s="10" t="s">
        <v>40</v>
      </c>
      <c r="C232" s="11" t="s">
        <v>164</v>
      </c>
      <c r="D232" s="766">
        <v>1094</v>
      </c>
      <c r="E232" s="8">
        <v>2086</v>
      </c>
      <c r="G232" s="6">
        <f t="shared" si="10"/>
        <v>2086</v>
      </c>
    </row>
    <row r="233" spans="1:8" hidden="1" x14ac:dyDescent="0.25">
      <c r="A233" s="17">
        <v>42635</v>
      </c>
      <c r="B233" s="10" t="s">
        <v>1396</v>
      </c>
      <c r="C233" s="11" t="s">
        <v>164</v>
      </c>
      <c r="D233" s="766">
        <v>1140</v>
      </c>
      <c r="E233" s="8">
        <v>1109</v>
      </c>
      <c r="G233" s="6">
        <f t="shared" si="10"/>
        <v>1109</v>
      </c>
    </row>
    <row r="234" spans="1:8" hidden="1" x14ac:dyDescent="0.25">
      <c r="A234" s="17">
        <v>42636</v>
      </c>
      <c r="B234" s="10" t="s">
        <v>40</v>
      </c>
      <c r="C234" s="11" t="s">
        <v>164</v>
      </c>
      <c r="D234" s="766">
        <v>1146</v>
      </c>
      <c r="E234" s="8">
        <v>2807</v>
      </c>
      <c r="G234" s="6">
        <f t="shared" si="10"/>
        <v>2807</v>
      </c>
    </row>
    <row r="235" spans="1:8" hidden="1" x14ac:dyDescent="0.25">
      <c r="A235" s="17">
        <v>42636</v>
      </c>
      <c r="B235" s="10" t="s">
        <v>1396</v>
      </c>
      <c r="C235" s="11" t="s">
        <v>164</v>
      </c>
      <c r="D235" s="766">
        <v>1171</v>
      </c>
      <c r="E235" s="8">
        <v>220252</v>
      </c>
      <c r="G235" s="6">
        <f t="shared" si="10"/>
        <v>220252</v>
      </c>
    </row>
    <row r="236" spans="1:8" hidden="1" x14ac:dyDescent="0.25">
      <c r="A236" s="17">
        <v>42639</v>
      </c>
      <c r="B236" s="10" t="s">
        <v>1396</v>
      </c>
      <c r="C236" s="11" t="s">
        <v>164</v>
      </c>
      <c r="D236" s="766">
        <v>1188</v>
      </c>
      <c r="E236" s="8">
        <v>98222</v>
      </c>
      <c r="G236" s="6">
        <f t="shared" si="10"/>
        <v>98222</v>
      </c>
    </row>
    <row r="237" spans="1:8" hidden="1" x14ac:dyDescent="0.25">
      <c r="A237" s="17">
        <v>42639</v>
      </c>
      <c r="B237" s="10" t="s">
        <v>1398</v>
      </c>
      <c r="C237" s="11" t="s">
        <v>166</v>
      </c>
      <c r="D237" s="766">
        <v>7999</v>
      </c>
      <c r="E237" s="8">
        <v>10350</v>
      </c>
      <c r="G237" s="6">
        <f t="shared" si="10"/>
        <v>10350</v>
      </c>
      <c r="H237" s="31" t="s">
        <v>1405</v>
      </c>
    </row>
    <row r="238" spans="1:8" hidden="1" x14ac:dyDescent="0.25">
      <c r="A238" s="17">
        <v>42643</v>
      </c>
      <c r="B238" s="10" t="s">
        <v>40</v>
      </c>
      <c r="C238" s="11" t="s">
        <v>166</v>
      </c>
      <c r="D238" s="766">
        <v>8027</v>
      </c>
      <c r="E238" s="8">
        <v>7150</v>
      </c>
      <c r="G238" s="6">
        <f t="shared" si="10"/>
        <v>7150</v>
      </c>
    </row>
    <row r="239" spans="1:8" hidden="1" x14ac:dyDescent="0.25">
      <c r="A239" s="17">
        <v>42640</v>
      </c>
      <c r="B239" s="10" t="s">
        <v>768</v>
      </c>
      <c r="C239" s="11" t="s">
        <v>169</v>
      </c>
      <c r="D239" s="767" t="s">
        <v>1397</v>
      </c>
      <c r="E239" s="8">
        <v>8652</v>
      </c>
      <c r="G239" s="6">
        <f t="shared" si="10"/>
        <v>8652</v>
      </c>
    </row>
    <row r="240" spans="1:8" hidden="1" x14ac:dyDescent="0.25">
      <c r="A240" s="17">
        <v>42640</v>
      </c>
      <c r="B240" s="10" t="s">
        <v>40</v>
      </c>
      <c r="C240" s="11" t="s">
        <v>161</v>
      </c>
      <c r="D240" s="766">
        <v>248</v>
      </c>
      <c r="E240" s="8">
        <v>46313</v>
      </c>
      <c r="G240" s="6">
        <f t="shared" si="10"/>
        <v>46313</v>
      </c>
    </row>
    <row r="241" spans="1:8" hidden="1" x14ac:dyDescent="0.25">
      <c r="A241" s="17">
        <v>42650</v>
      </c>
      <c r="B241" s="10" t="s">
        <v>1396</v>
      </c>
      <c r="C241" s="11" t="s">
        <v>164</v>
      </c>
      <c r="F241" s="9">
        <v>200000</v>
      </c>
      <c r="G241" s="6">
        <f t="shared" si="10"/>
        <v>-200000</v>
      </c>
    </row>
    <row r="242" spans="1:8" hidden="1" x14ac:dyDescent="0.25">
      <c r="A242" s="17">
        <v>42643</v>
      </c>
      <c r="B242" s="10" t="s">
        <v>1396</v>
      </c>
      <c r="C242" s="11" t="s">
        <v>164</v>
      </c>
      <c r="D242" s="766">
        <v>1617</v>
      </c>
      <c r="E242" s="8">
        <v>37347</v>
      </c>
      <c r="G242" s="6">
        <f t="shared" si="10"/>
        <v>37347</v>
      </c>
      <c r="H242" s="78"/>
    </row>
    <row r="243" spans="1:8" hidden="1" x14ac:dyDescent="0.25">
      <c r="A243" s="17">
        <v>42647</v>
      </c>
      <c r="B243" s="10" t="s">
        <v>1396</v>
      </c>
      <c r="C243" s="11" t="s">
        <v>164</v>
      </c>
      <c r="D243" s="766">
        <v>1351</v>
      </c>
      <c r="E243" s="8">
        <v>1419</v>
      </c>
      <c r="G243" s="6">
        <f t="shared" si="10"/>
        <v>1419</v>
      </c>
      <c r="H243" s="79"/>
    </row>
    <row r="244" spans="1:8" hidden="1" x14ac:dyDescent="0.25">
      <c r="A244" s="17">
        <v>42647</v>
      </c>
      <c r="B244" s="10" t="s">
        <v>1396</v>
      </c>
      <c r="C244" s="11" t="s">
        <v>164</v>
      </c>
      <c r="D244" s="766">
        <v>1331</v>
      </c>
      <c r="E244" s="8">
        <v>4047</v>
      </c>
      <c r="G244" s="6">
        <f t="shared" si="10"/>
        <v>4047</v>
      </c>
    </row>
    <row r="245" spans="1:8" hidden="1" x14ac:dyDescent="0.25">
      <c r="A245" s="17">
        <v>42650</v>
      </c>
      <c r="B245" s="10" t="s">
        <v>1398</v>
      </c>
      <c r="C245" s="11" t="s">
        <v>164</v>
      </c>
      <c r="D245" s="766">
        <v>1414</v>
      </c>
      <c r="E245" s="8">
        <v>17501</v>
      </c>
      <c r="G245" s="6">
        <f t="shared" si="10"/>
        <v>17501</v>
      </c>
    </row>
    <row r="246" spans="1:8" hidden="1" x14ac:dyDescent="0.25">
      <c r="A246" s="17">
        <v>42650</v>
      </c>
      <c r="B246" s="10" t="s">
        <v>1396</v>
      </c>
      <c r="C246" s="11" t="s">
        <v>164</v>
      </c>
      <c r="D246" s="766">
        <v>1367</v>
      </c>
      <c r="E246" s="8">
        <v>3313</v>
      </c>
      <c r="G246" s="6">
        <f t="shared" si="10"/>
        <v>3313</v>
      </c>
    </row>
    <row r="247" spans="1:8" hidden="1" x14ac:dyDescent="0.25">
      <c r="A247" s="17">
        <v>42653</v>
      </c>
      <c r="B247" s="10" t="s">
        <v>1396</v>
      </c>
      <c r="C247" s="11" t="s">
        <v>164</v>
      </c>
      <c r="D247" s="766">
        <v>1453</v>
      </c>
      <c r="E247" s="8">
        <v>2718</v>
      </c>
      <c r="G247" s="6">
        <f t="shared" si="10"/>
        <v>2718</v>
      </c>
    </row>
    <row r="248" spans="1:8" hidden="1" x14ac:dyDescent="0.25">
      <c r="A248" s="17">
        <v>42647</v>
      </c>
      <c r="B248" s="10" t="s">
        <v>1205</v>
      </c>
      <c r="C248" s="11" t="s">
        <v>166</v>
      </c>
      <c r="D248" s="766">
        <v>8070</v>
      </c>
      <c r="E248" s="8">
        <v>263340</v>
      </c>
      <c r="G248" s="6">
        <f t="shared" si="10"/>
        <v>263340</v>
      </c>
    </row>
    <row r="249" spans="1:8" hidden="1" x14ac:dyDescent="0.25">
      <c r="A249" s="17">
        <v>42648</v>
      </c>
      <c r="B249" s="10" t="s">
        <v>1396</v>
      </c>
      <c r="C249" s="11" t="s">
        <v>166</v>
      </c>
      <c r="D249" s="766">
        <v>8112</v>
      </c>
      <c r="E249" s="8">
        <v>42350</v>
      </c>
      <c r="G249" s="6">
        <f t="shared" si="10"/>
        <v>42350</v>
      </c>
    </row>
    <row r="250" spans="1:8" hidden="1" x14ac:dyDescent="0.25">
      <c r="A250" s="17">
        <v>42648</v>
      </c>
      <c r="B250" s="10" t="s">
        <v>1492</v>
      </c>
      <c r="C250" s="11" t="s">
        <v>166</v>
      </c>
      <c r="D250" s="766">
        <v>8089</v>
      </c>
      <c r="E250" s="8">
        <v>39150</v>
      </c>
      <c r="G250" s="6">
        <f t="shared" si="10"/>
        <v>39150</v>
      </c>
    </row>
    <row r="251" spans="1:8" hidden="1" x14ac:dyDescent="0.25">
      <c r="A251" s="17">
        <v>42665</v>
      </c>
      <c r="B251" s="10" t="s">
        <v>40</v>
      </c>
      <c r="C251" s="11" t="s">
        <v>166</v>
      </c>
      <c r="F251" s="9">
        <v>100000</v>
      </c>
      <c r="G251" s="6">
        <f t="shared" si="10"/>
        <v>-100000</v>
      </c>
    </row>
    <row r="252" spans="1:8" hidden="1" x14ac:dyDescent="0.25">
      <c r="A252" s="17">
        <v>42665</v>
      </c>
      <c r="B252" s="10" t="s">
        <v>154</v>
      </c>
      <c r="C252" s="11" t="s">
        <v>166</v>
      </c>
      <c r="F252" s="9">
        <v>75000</v>
      </c>
      <c r="G252" s="6">
        <f t="shared" si="10"/>
        <v>-75000</v>
      </c>
    </row>
    <row r="253" spans="1:8" hidden="1" x14ac:dyDescent="0.25">
      <c r="A253" s="17">
        <v>42665</v>
      </c>
      <c r="B253" s="10" t="s">
        <v>1202</v>
      </c>
      <c r="C253" s="11" t="s">
        <v>166</v>
      </c>
      <c r="F253" s="9">
        <v>25000</v>
      </c>
      <c r="G253" s="6">
        <f t="shared" si="10"/>
        <v>-25000</v>
      </c>
    </row>
    <row r="254" spans="1:8" hidden="1" x14ac:dyDescent="0.25">
      <c r="A254" s="17">
        <v>42665</v>
      </c>
      <c r="B254" s="10" t="s">
        <v>1396</v>
      </c>
      <c r="C254" s="11" t="s">
        <v>166</v>
      </c>
      <c r="F254" s="9">
        <v>25000</v>
      </c>
      <c r="G254" s="6">
        <f t="shared" si="10"/>
        <v>-25000</v>
      </c>
      <c r="H254" s="77" t="s">
        <v>1520</v>
      </c>
    </row>
    <row r="255" spans="1:8" hidden="1" x14ac:dyDescent="0.25">
      <c r="A255" s="17">
        <v>42649</v>
      </c>
      <c r="B255" s="10" t="s">
        <v>40</v>
      </c>
      <c r="C255" s="11" t="s">
        <v>161</v>
      </c>
      <c r="D255" s="766">
        <v>286</v>
      </c>
      <c r="E255" s="8">
        <v>3467</v>
      </c>
      <c r="G255" s="6">
        <f t="shared" si="10"/>
        <v>3467</v>
      </c>
      <c r="H255" s="79"/>
    </row>
    <row r="256" spans="1:8" hidden="1" x14ac:dyDescent="0.25">
      <c r="A256" s="17">
        <v>42665</v>
      </c>
      <c r="B256" s="10" t="s">
        <v>40</v>
      </c>
      <c r="C256" s="11" t="s">
        <v>161</v>
      </c>
      <c r="D256" s="766">
        <v>294</v>
      </c>
      <c r="E256" s="8">
        <v>49380</v>
      </c>
      <c r="G256" s="6">
        <f t="shared" si="10"/>
        <v>49380</v>
      </c>
    </row>
    <row r="257" spans="1:8" hidden="1" x14ac:dyDescent="0.25">
      <c r="A257" s="17">
        <v>42665</v>
      </c>
      <c r="B257" s="10" t="s">
        <v>464</v>
      </c>
      <c r="C257" s="11" t="s">
        <v>161</v>
      </c>
      <c r="D257" s="766">
        <v>277</v>
      </c>
      <c r="E257" s="8">
        <v>15675</v>
      </c>
      <c r="G257" s="6">
        <f t="shared" si="10"/>
        <v>15675</v>
      </c>
    </row>
    <row r="258" spans="1:8" hidden="1" x14ac:dyDescent="0.25">
      <c r="A258" s="17">
        <v>42665</v>
      </c>
      <c r="B258" s="10" t="s">
        <v>464</v>
      </c>
      <c r="C258" s="11" t="s">
        <v>161</v>
      </c>
      <c r="D258" s="766">
        <v>295</v>
      </c>
      <c r="E258" s="8">
        <v>15028</v>
      </c>
      <c r="G258" s="6">
        <f t="shared" si="10"/>
        <v>15028</v>
      </c>
    </row>
    <row r="259" spans="1:8" hidden="1" x14ac:dyDescent="0.25">
      <c r="A259" s="17">
        <v>42658</v>
      </c>
      <c r="B259" s="10" t="s">
        <v>38</v>
      </c>
      <c r="C259" s="11" t="s">
        <v>161</v>
      </c>
      <c r="D259" s="766">
        <v>308</v>
      </c>
      <c r="E259" s="8">
        <v>9551</v>
      </c>
      <c r="G259" s="6">
        <f t="shared" si="10"/>
        <v>9551</v>
      </c>
    </row>
    <row r="260" spans="1:8" hidden="1" x14ac:dyDescent="0.25">
      <c r="A260" s="17">
        <v>42665</v>
      </c>
      <c r="B260" s="10" t="s">
        <v>40</v>
      </c>
      <c r="C260" s="11" t="s">
        <v>166</v>
      </c>
      <c r="D260" s="766">
        <v>8106</v>
      </c>
      <c r="E260" s="8">
        <v>3950</v>
      </c>
      <c r="G260" s="6">
        <f t="shared" si="10"/>
        <v>3950</v>
      </c>
    </row>
    <row r="261" spans="1:8" hidden="1" x14ac:dyDescent="0.25">
      <c r="A261" s="17">
        <v>42665</v>
      </c>
      <c r="B261" s="10" t="s">
        <v>962</v>
      </c>
      <c r="C261" s="11" t="s">
        <v>166</v>
      </c>
      <c r="D261" s="766">
        <v>8081</v>
      </c>
      <c r="E261" s="8">
        <v>12750</v>
      </c>
      <c r="G261" s="6">
        <f t="shared" si="10"/>
        <v>12750</v>
      </c>
    </row>
    <row r="262" spans="1:8" hidden="1" x14ac:dyDescent="0.25">
      <c r="A262" s="17">
        <v>42657</v>
      </c>
      <c r="B262" s="10" t="s">
        <v>1492</v>
      </c>
      <c r="C262" s="11" t="s">
        <v>166</v>
      </c>
      <c r="D262" s="766">
        <v>8092</v>
      </c>
      <c r="E262" s="8">
        <v>42350</v>
      </c>
      <c r="G262" s="6">
        <f t="shared" si="10"/>
        <v>42350</v>
      </c>
    </row>
    <row r="263" spans="1:8" hidden="1" x14ac:dyDescent="0.25">
      <c r="A263" s="17">
        <v>42669</v>
      </c>
      <c r="B263" s="10" t="s">
        <v>672</v>
      </c>
      <c r="C263" s="11" t="s">
        <v>169</v>
      </c>
      <c r="F263" s="9">
        <v>50244</v>
      </c>
      <c r="G263" s="6">
        <f t="shared" si="10"/>
        <v>-50244</v>
      </c>
      <c r="H263" s="77"/>
    </row>
    <row r="264" spans="1:8" hidden="1" x14ac:dyDescent="0.25">
      <c r="A264" s="17">
        <v>42669</v>
      </c>
      <c r="B264" s="10" t="s">
        <v>464</v>
      </c>
      <c r="C264" s="11" t="s">
        <v>169</v>
      </c>
      <c r="F264" s="9">
        <v>5495</v>
      </c>
      <c r="G264" s="6">
        <f t="shared" si="10"/>
        <v>-5495</v>
      </c>
      <c r="H264" s="78" t="s">
        <v>1521</v>
      </c>
    </row>
    <row r="265" spans="1:8" hidden="1" x14ac:dyDescent="0.25">
      <c r="A265" s="17">
        <v>42669</v>
      </c>
      <c r="B265" s="10" t="s">
        <v>40</v>
      </c>
      <c r="C265" s="11" t="s">
        <v>169</v>
      </c>
      <c r="F265" s="9">
        <v>27261</v>
      </c>
      <c r="G265" s="6">
        <f t="shared" si="10"/>
        <v>-27261</v>
      </c>
      <c r="H265" s="79"/>
    </row>
    <row r="266" spans="1:8" hidden="1" x14ac:dyDescent="0.25">
      <c r="A266" s="17">
        <v>42662</v>
      </c>
      <c r="B266" s="10" t="s">
        <v>1396</v>
      </c>
      <c r="C266" s="11" t="s">
        <v>164</v>
      </c>
      <c r="D266" s="766">
        <v>1564</v>
      </c>
      <c r="E266" s="8">
        <v>63654</v>
      </c>
      <c r="G266" s="6">
        <f t="shared" si="10"/>
        <v>63654</v>
      </c>
    </row>
    <row r="267" spans="1:8" hidden="1" x14ac:dyDescent="0.25">
      <c r="A267" s="17">
        <v>42664</v>
      </c>
      <c r="B267" s="10" t="s">
        <v>1396</v>
      </c>
      <c r="C267" s="11" t="s">
        <v>164</v>
      </c>
      <c r="D267" s="766">
        <v>1625</v>
      </c>
      <c r="E267" s="8">
        <v>510973</v>
      </c>
      <c r="G267" s="6">
        <f t="shared" si="10"/>
        <v>510973</v>
      </c>
    </row>
    <row r="268" spans="1:8" hidden="1" x14ac:dyDescent="0.25">
      <c r="A268" s="17">
        <v>42667</v>
      </c>
      <c r="B268" s="10" t="s">
        <v>1396</v>
      </c>
      <c r="C268" s="11" t="s">
        <v>164</v>
      </c>
      <c r="D268" s="766">
        <v>1658</v>
      </c>
      <c r="E268" s="8">
        <v>1250</v>
      </c>
      <c r="G268" s="6">
        <f t="shared" si="10"/>
        <v>1250</v>
      </c>
    </row>
    <row r="269" spans="1:8" hidden="1" x14ac:dyDescent="0.25">
      <c r="A269" s="17">
        <v>42667</v>
      </c>
      <c r="B269" s="10" t="s">
        <v>1396</v>
      </c>
      <c r="C269" s="11" t="s">
        <v>164</v>
      </c>
      <c r="D269" s="766">
        <v>1638</v>
      </c>
      <c r="E269" s="8">
        <v>12414</v>
      </c>
      <c r="G269" s="6">
        <f t="shared" si="10"/>
        <v>12414</v>
      </c>
    </row>
    <row r="270" spans="1:8" hidden="1" x14ac:dyDescent="0.25">
      <c r="A270" s="17">
        <v>42664</v>
      </c>
      <c r="B270" s="10" t="s">
        <v>1396</v>
      </c>
      <c r="C270" s="11" t="s">
        <v>164</v>
      </c>
      <c r="D270" s="766">
        <v>1601</v>
      </c>
      <c r="E270" s="8">
        <v>22919</v>
      </c>
      <c r="G270" s="6">
        <f t="shared" si="10"/>
        <v>22919</v>
      </c>
    </row>
    <row r="271" spans="1:8" hidden="1" x14ac:dyDescent="0.25">
      <c r="A271" s="17">
        <v>42662</v>
      </c>
      <c r="B271" s="10" t="s">
        <v>1396</v>
      </c>
      <c r="C271" s="11" t="s">
        <v>166</v>
      </c>
      <c r="D271" s="766">
        <v>8122</v>
      </c>
      <c r="E271" s="8">
        <v>39150</v>
      </c>
      <c r="G271" s="6">
        <f t="shared" si="10"/>
        <v>39150</v>
      </c>
    </row>
    <row r="272" spans="1:8" hidden="1" x14ac:dyDescent="0.25">
      <c r="A272" s="17">
        <v>42662</v>
      </c>
      <c r="B272" s="10" t="s">
        <v>1492</v>
      </c>
      <c r="C272" s="11" t="s">
        <v>166</v>
      </c>
      <c r="D272" s="766">
        <v>8126</v>
      </c>
      <c r="E272" s="8">
        <v>14750</v>
      </c>
      <c r="G272" s="6">
        <f t="shared" si="10"/>
        <v>14750</v>
      </c>
    </row>
    <row r="273" spans="1:8" hidden="1" x14ac:dyDescent="0.25">
      <c r="A273" s="17">
        <v>42663</v>
      </c>
      <c r="B273" s="10" t="s">
        <v>1396</v>
      </c>
      <c r="C273" s="11" t="s">
        <v>166</v>
      </c>
      <c r="D273" s="766">
        <v>8139</v>
      </c>
      <c r="E273" s="8">
        <v>16700</v>
      </c>
      <c r="G273" s="6">
        <f t="shared" si="10"/>
        <v>16700</v>
      </c>
    </row>
    <row r="274" spans="1:8" hidden="1" x14ac:dyDescent="0.25">
      <c r="A274" s="17">
        <v>42665</v>
      </c>
      <c r="B274" s="10" t="s">
        <v>1214</v>
      </c>
      <c r="C274" s="11" t="s">
        <v>166</v>
      </c>
      <c r="D274" s="766">
        <v>8160</v>
      </c>
      <c r="E274" s="8">
        <v>165296</v>
      </c>
      <c r="G274" s="6">
        <f t="shared" si="10"/>
        <v>165296</v>
      </c>
    </row>
    <row r="275" spans="1:8" hidden="1" x14ac:dyDescent="0.25">
      <c r="A275" s="17">
        <v>42676</v>
      </c>
      <c r="B275" s="10" t="s">
        <v>40</v>
      </c>
      <c r="C275" s="11" t="s">
        <v>180</v>
      </c>
      <c r="F275" s="9">
        <v>146519</v>
      </c>
      <c r="G275" s="6">
        <f t="shared" si="10"/>
        <v>-146519</v>
      </c>
      <c r="H275" s="77"/>
    </row>
    <row r="276" spans="1:8" hidden="1" x14ac:dyDescent="0.25">
      <c r="A276" s="17">
        <v>42676</v>
      </c>
      <c r="B276" s="10" t="s">
        <v>1086</v>
      </c>
      <c r="C276" s="11" t="s">
        <v>180</v>
      </c>
      <c r="F276" s="9">
        <v>49500</v>
      </c>
      <c r="G276" s="6">
        <f t="shared" si="10"/>
        <v>-49500</v>
      </c>
      <c r="H276" s="78"/>
    </row>
    <row r="277" spans="1:8" hidden="1" x14ac:dyDescent="0.25">
      <c r="A277" s="17">
        <v>42676</v>
      </c>
      <c r="B277" s="10" t="s">
        <v>82</v>
      </c>
      <c r="C277" s="11" t="s">
        <v>180</v>
      </c>
      <c r="F277" s="9">
        <v>255004</v>
      </c>
      <c r="G277" s="6">
        <f t="shared" si="10"/>
        <v>-255004</v>
      </c>
      <c r="H277" s="78"/>
    </row>
    <row r="278" spans="1:8" hidden="1" x14ac:dyDescent="0.25">
      <c r="A278" s="17">
        <v>42676</v>
      </c>
      <c r="B278" s="10" t="s">
        <v>464</v>
      </c>
      <c r="C278" s="11" t="s">
        <v>180</v>
      </c>
      <c r="F278" s="9">
        <v>210896</v>
      </c>
      <c r="G278" s="6">
        <f t="shared" si="10"/>
        <v>-210896</v>
      </c>
      <c r="H278" s="78" t="s">
        <v>1538</v>
      </c>
    </row>
    <row r="279" spans="1:8" hidden="1" x14ac:dyDescent="0.25">
      <c r="A279" s="17">
        <v>42676</v>
      </c>
      <c r="B279" s="10" t="s">
        <v>129</v>
      </c>
      <c r="C279" s="11" t="s">
        <v>180</v>
      </c>
      <c r="F279" s="9">
        <v>65760</v>
      </c>
      <c r="G279" s="6">
        <f t="shared" si="10"/>
        <v>-65760</v>
      </c>
      <c r="H279" s="78"/>
    </row>
    <row r="280" spans="1:8" hidden="1" x14ac:dyDescent="0.25">
      <c r="A280" s="17">
        <v>42676</v>
      </c>
      <c r="B280" s="10" t="s">
        <v>672</v>
      </c>
      <c r="C280" s="11" t="s">
        <v>180</v>
      </c>
      <c r="F280" s="9">
        <v>204900</v>
      </c>
      <c r="G280" s="6">
        <f t="shared" si="10"/>
        <v>-204900</v>
      </c>
      <c r="H280" s="78" t="s">
        <v>1934</v>
      </c>
    </row>
    <row r="281" spans="1:8" hidden="1" x14ac:dyDescent="0.25">
      <c r="A281" s="17">
        <v>42676</v>
      </c>
      <c r="B281" s="10" t="s">
        <v>38</v>
      </c>
      <c r="C281" s="11" t="s">
        <v>180</v>
      </c>
      <c r="F281" s="9">
        <v>37412</v>
      </c>
      <c r="G281" s="6">
        <f t="shared" si="10"/>
        <v>-37412</v>
      </c>
      <c r="H281" s="79"/>
    </row>
    <row r="282" spans="1:8" hidden="1" x14ac:dyDescent="0.25">
      <c r="A282" s="17">
        <v>42665</v>
      </c>
      <c r="B282" s="10" t="s">
        <v>1398</v>
      </c>
      <c r="C282" s="11" t="s">
        <v>164</v>
      </c>
      <c r="E282" s="8">
        <v>255</v>
      </c>
      <c r="G282" s="6">
        <f t="shared" si="10"/>
        <v>255</v>
      </c>
    </row>
    <row r="283" spans="1:8" hidden="1" x14ac:dyDescent="0.25">
      <c r="A283" s="17">
        <v>42665</v>
      </c>
      <c r="B283" s="10" t="s">
        <v>1398</v>
      </c>
      <c r="C283" s="11" t="s">
        <v>164</v>
      </c>
      <c r="E283" s="8">
        <v>6362</v>
      </c>
      <c r="G283" s="6">
        <f t="shared" si="10"/>
        <v>6362</v>
      </c>
    </row>
    <row r="284" spans="1:8" hidden="1" x14ac:dyDescent="0.25">
      <c r="A284" s="17">
        <v>42669</v>
      </c>
      <c r="B284" s="10" t="s">
        <v>1398</v>
      </c>
      <c r="C284" s="11" t="s">
        <v>169</v>
      </c>
      <c r="E284" s="8">
        <v>5000</v>
      </c>
      <c r="G284" s="6">
        <f t="shared" si="10"/>
        <v>5000</v>
      </c>
    </row>
    <row r="285" spans="1:8" hidden="1" x14ac:dyDescent="0.25">
      <c r="A285" s="17">
        <v>42672</v>
      </c>
      <c r="B285" s="10" t="s">
        <v>1396</v>
      </c>
      <c r="C285" s="11" t="s">
        <v>164</v>
      </c>
      <c r="E285" s="8">
        <v>21498</v>
      </c>
      <c r="G285" s="6">
        <f t="shared" si="10"/>
        <v>21498</v>
      </c>
    </row>
    <row r="286" spans="1:8" hidden="1" x14ac:dyDescent="0.25">
      <c r="A286" s="17">
        <v>42670</v>
      </c>
      <c r="B286" s="10" t="s">
        <v>1396</v>
      </c>
      <c r="C286" s="11" t="s">
        <v>164</v>
      </c>
      <c r="E286" s="8">
        <v>3425</v>
      </c>
      <c r="G286" s="6">
        <f t="shared" si="10"/>
        <v>3425</v>
      </c>
    </row>
    <row r="287" spans="1:8" hidden="1" x14ac:dyDescent="0.25">
      <c r="A287" s="17">
        <v>42671</v>
      </c>
      <c r="B287" s="10" t="s">
        <v>1396</v>
      </c>
      <c r="C287" s="11" t="s">
        <v>164</v>
      </c>
      <c r="E287" s="8">
        <v>2772</v>
      </c>
      <c r="G287" s="6">
        <f t="shared" si="10"/>
        <v>2772</v>
      </c>
    </row>
    <row r="288" spans="1:8" hidden="1" x14ac:dyDescent="0.25">
      <c r="A288" s="17">
        <v>42677</v>
      </c>
      <c r="B288" s="10" t="s">
        <v>1396</v>
      </c>
      <c r="C288" s="11" t="s">
        <v>164</v>
      </c>
      <c r="F288" s="9">
        <v>300000</v>
      </c>
      <c r="G288" s="6">
        <f t="shared" si="10"/>
        <v>-300000</v>
      </c>
      <c r="H288" s="31" t="s">
        <v>1660</v>
      </c>
    </row>
    <row r="289" spans="1:7" hidden="1" x14ac:dyDescent="0.25">
      <c r="A289" s="17">
        <v>42685</v>
      </c>
      <c r="B289" s="10" t="s">
        <v>40</v>
      </c>
      <c r="C289" s="11" t="s">
        <v>169</v>
      </c>
      <c r="D289" s="766">
        <v>143</v>
      </c>
      <c r="E289" s="8">
        <v>4139</v>
      </c>
      <c r="G289" s="6">
        <f t="shared" si="10"/>
        <v>4139</v>
      </c>
    </row>
    <row r="290" spans="1:7" hidden="1" x14ac:dyDescent="0.25">
      <c r="A290" s="17">
        <v>42688</v>
      </c>
      <c r="B290" s="10" t="s">
        <v>1492</v>
      </c>
      <c r="C290" s="11" t="s">
        <v>169</v>
      </c>
      <c r="D290" s="766">
        <v>146</v>
      </c>
      <c r="E290" s="8">
        <v>13000</v>
      </c>
      <c r="G290" s="6">
        <f t="shared" si="10"/>
        <v>13000</v>
      </c>
    </row>
    <row r="291" spans="1:7" hidden="1" x14ac:dyDescent="0.25">
      <c r="A291" s="17">
        <v>42671</v>
      </c>
      <c r="B291" s="10" t="s">
        <v>1396</v>
      </c>
      <c r="C291" s="11" t="s">
        <v>161</v>
      </c>
      <c r="D291" s="766">
        <v>341</v>
      </c>
      <c r="E291" s="8">
        <v>127293</v>
      </c>
      <c r="G291" s="6">
        <f t="shared" si="10"/>
        <v>127293</v>
      </c>
    </row>
    <row r="292" spans="1:7" hidden="1" x14ac:dyDescent="0.25">
      <c r="A292" s="17">
        <v>42671</v>
      </c>
      <c r="B292" s="10" t="s">
        <v>40</v>
      </c>
      <c r="C292" s="11" t="s">
        <v>164</v>
      </c>
      <c r="D292" s="766">
        <v>1617</v>
      </c>
      <c r="E292" s="8">
        <v>2066</v>
      </c>
      <c r="G292" s="6">
        <f t="shared" si="10"/>
        <v>2066</v>
      </c>
    </row>
    <row r="293" spans="1:7" hidden="1" x14ac:dyDescent="0.25">
      <c r="A293" s="17">
        <v>42671</v>
      </c>
      <c r="B293" s="10" t="s">
        <v>1396</v>
      </c>
      <c r="C293" s="11" t="s">
        <v>164</v>
      </c>
      <c r="D293" s="766">
        <v>1617</v>
      </c>
      <c r="E293" s="8">
        <v>2673</v>
      </c>
      <c r="G293" s="6">
        <f t="shared" si="10"/>
        <v>2673</v>
      </c>
    </row>
    <row r="294" spans="1:7" hidden="1" x14ac:dyDescent="0.25">
      <c r="A294" s="17">
        <v>42678</v>
      </c>
      <c r="B294" s="10" t="s">
        <v>40</v>
      </c>
      <c r="C294" s="11" t="s">
        <v>161</v>
      </c>
      <c r="D294" s="766">
        <v>371</v>
      </c>
      <c r="E294" s="8">
        <v>27403</v>
      </c>
      <c r="G294" s="6">
        <f t="shared" si="10"/>
        <v>27403</v>
      </c>
    </row>
    <row r="295" spans="1:7" hidden="1" x14ac:dyDescent="0.25">
      <c r="A295" s="17">
        <v>42683</v>
      </c>
      <c r="B295" s="10" t="s">
        <v>1396</v>
      </c>
      <c r="C295" s="11" t="s">
        <v>161</v>
      </c>
      <c r="D295" s="766">
        <v>385</v>
      </c>
      <c r="E295" s="8">
        <v>2912</v>
      </c>
      <c r="G295" s="6">
        <f t="shared" si="10"/>
        <v>2912</v>
      </c>
    </row>
    <row r="296" spans="1:7" hidden="1" x14ac:dyDescent="0.25">
      <c r="A296" s="17">
        <v>42684</v>
      </c>
      <c r="B296" s="10" t="s">
        <v>962</v>
      </c>
      <c r="C296" s="11" t="s">
        <v>161</v>
      </c>
      <c r="D296" s="766">
        <v>393</v>
      </c>
      <c r="E296" s="8">
        <v>36992</v>
      </c>
      <c r="G296" s="6">
        <f t="shared" si="10"/>
        <v>36992</v>
      </c>
    </row>
    <row r="297" spans="1:7" hidden="1" x14ac:dyDescent="0.25">
      <c r="A297" s="17">
        <v>42690</v>
      </c>
      <c r="B297" s="10" t="s">
        <v>1396</v>
      </c>
      <c r="C297" s="11" t="s">
        <v>164</v>
      </c>
      <c r="E297" s="8">
        <v>188041</v>
      </c>
      <c r="G297" s="6">
        <f>E297-F297</f>
        <v>188041</v>
      </c>
    </row>
    <row r="298" spans="1:7" hidden="1" x14ac:dyDescent="0.25">
      <c r="A298" s="17">
        <v>42678</v>
      </c>
      <c r="B298" s="10" t="s">
        <v>1492</v>
      </c>
      <c r="C298" s="11" t="s">
        <v>166</v>
      </c>
      <c r="D298" s="766">
        <v>8227</v>
      </c>
      <c r="E298" s="8">
        <v>37550</v>
      </c>
      <c r="F298" s="9">
        <v>70</v>
      </c>
      <c r="G298" s="6">
        <f t="shared" si="10"/>
        <v>37480</v>
      </c>
    </row>
    <row r="299" spans="1:7" hidden="1" x14ac:dyDescent="0.25">
      <c r="A299" s="17">
        <v>42679</v>
      </c>
      <c r="B299" s="10" t="s">
        <v>962</v>
      </c>
      <c r="C299" s="11" t="s">
        <v>166</v>
      </c>
      <c r="D299" s="766">
        <v>8232</v>
      </c>
      <c r="E299" s="8">
        <v>18750</v>
      </c>
      <c r="G299" s="6">
        <f t="shared" si="10"/>
        <v>18750</v>
      </c>
    </row>
    <row r="300" spans="1:7" hidden="1" x14ac:dyDescent="0.25">
      <c r="A300" s="17">
        <v>42691</v>
      </c>
      <c r="B300" s="10" t="s">
        <v>1396</v>
      </c>
      <c r="C300" s="11" t="s">
        <v>166</v>
      </c>
      <c r="D300" s="766">
        <v>8294</v>
      </c>
      <c r="E300" s="8">
        <v>29550</v>
      </c>
      <c r="G300" s="6">
        <f t="shared" si="10"/>
        <v>29550</v>
      </c>
    </row>
    <row r="301" spans="1:7" hidden="1" x14ac:dyDescent="0.25">
      <c r="A301" s="17">
        <v>42691</v>
      </c>
      <c r="B301" s="10" t="s">
        <v>1398</v>
      </c>
      <c r="C301" s="11" t="s">
        <v>166</v>
      </c>
      <c r="D301" s="766">
        <v>8295</v>
      </c>
      <c r="E301" s="8">
        <v>10150</v>
      </c>
      <c r="G301" s="6">
        <f t="shared" si="10"/>
        <v>10150</v>
      </c>
    </row>
    <row r="302" spans="1:7" hidden="1" x14ac:dyDescent="0.25">
      <c r="A302" s="17">
        <v>42697</v>
      </c>
      <c r="B302" s="10" t="s">
        <v>1492</v>
      </c>
      <c r="C302" s="11" t="s">
        <v>166</v>
      </c>
      <c r="D302" s="766">
        <v>8337</v>
      </c>
      <c r="E302" s="8">
        <v>16650</v>
      </c>
      <c r="G302" s="6">
        <f t="shared" si="10"/>
        <v>16650</v>
      </c>
    </row>
    <row r="303" spans="1:7" hidden="1" x14ac:dyDescent="0.25">
      <c r="A303" s="17">
        <v>42697</v>
      </c>
      <c r="B303" s="10" t="s">
        <v>40</v>
      </c>
      <c r="C303" s="11" t="s">
        <v>166</v>
      </c>
      <c r="D303" s="766">
        <v>8333</v>
      </c>
      <c r="E303" s="8">
        <v>3950</v>
      </c>
      <c r="G303" s="6">
        <f t="shared" si="10"/>
        <v>3950</v>
      </c>
    </row>
    <row r="304" spans="1:7" hidden="1" x14ac:dyDescent="0.25">
      <c r="A304" s="17">
        <v>42697</v>
      </c>
      <c r="B304" s="10" t="s">
        <v>1398</v>
      </c>
      <c r="C304" s="11" t="s">
        <v>166</v>
      </c>
      <c r="D304" s="766">
        <v>8343</v>
      </c>
      <c r="E304" s="8">
        <v>3950</v>
      </c>
      <c r="G304" s="6">
        <f t="shared" si="10"/>
        <v>3950</v>
      </c>
    </row>
    <row r="305" spans="1:8" hidden="1" x14ac:dyDescent="0.25">
      <c r="A305" s="17">
        <v>42697</v>
      </c>
      <c r="B305" s="10" t="s">
        <v>1399</v>
      </c>
      <c r="C305" s="11" t="s">
        <v>1814</v>
      </c>
      <c r="D305" s="766">
        <v>282</v>
      </c>
      <c r="E305" s="8">
        <v>625598</v>
      </c>
      <c r="G305" s="6">
        <f t="shared" si="10"/>
        <v>625598</v>
      </c>
    </row>
    <row r="306" spans="1:8" hidden="1" x14ac:dyDescent="0.25">
      <c r="A306" s="17">
        <v>42697</v>
      </c>
      <c r="B306" s="10" t="s">
        <v>1396</v>
      </c>
      <c r="C306" s="11" t="s">
        <v>166</v>
      </c>
      <c r="D306" s="766">
        <v>8349</v>
      </c>
      <c r="E306" s="8">
        <v>13550</v>
      </c>
      <c r="G306" s="6">
        <f t="shared" si="10"/>
        <v>13550</v>
      </c>
    </row>
    <row r="307" spans="1:8" hidden="1" x14ac:dyDescent="0.25">
      <c r="A307" s="17">
        <v>42703</v>
      </c>
      <c r="B307" s="10" t="s">
        <v>154</v>
      </c>
      <c r="C307" s="11" t="s">
        <v>166</v>
      </c>
      <c r="F307" s="9">
        <v>109590</v>
      </c>
      <c r="G307" s="6">
        <f t="shared" si="10"/>
        <v>-109590</v>
      </c>
    </row>
    <row r="308" spans="1:8" hidden="1" x14ac:dyDescent="0.25">
      <c r="A308" s="17">
        <v>42703</v>
      </c>
      <c r="B308" s="10" t="s">
        <v>1202</v>
      </c>
      <c r="C308" s="11" t="s">
        <v>166</v>
      </c>
      <c r="F308" s="9">
        <v>34350</v>
      </c>
      <c r="G308" s="6">
        <f t="shared" si="10"/>
        <v>-34350</v>
      </c>
    </row>
    <row r="309" spans="1:8" hidden="1" x14ac:dyDescent="0.25">
      <c r="A309" s="17">
        <v>42703</v>
      </c>
      <c r="B309" s="10" t="s">
        <v>962</v>
      </c>
      <c r="C309" s="11" t="s">
        <v>166</v>
      </c>
      <c r="F309" s="9">
        <v>31500</v>
      </c>
      <c r="G309" s="6">
        <f t="shared" si="10"/>
        <v>-31500</v>
      </c>
    </row>
    <row r="310" spans="1:8" hidden="1" x14ac:dyDescent="0.25">
      <c r="A310" s="17">
        <v>42703</v>
      </c>
      <c r="B310" s="10" t="s">
        <v>1398</v>
      </c>
      <c r="C310" s="11" t="s">
        <v>166</v>
      </c>
      <c r="F310" s="9">
        <v>24450</v>
      </c>
      <c r="G310" s="6">
        <f t="shared" si="10"/>
        <v>-24450</v>
      </c>
    </row>
    <row r="311" spans="1:8" hidden="1" x14ac:dyDescent="0.25">
      <c r="A311" s="17">
        <v>42703</v>
      </c>
      <c r="B311" s="10" t="s">
        <v>40</v>
      </c>
      <c r="C311" s="11" t="s">
        <v>166</v>
      </c>
      <c r="F311" s="9">
        <v>110</v>
      </c>
      <c r="G311" s="6">
        <f t="shared" si="10"/>
        <v>-110</v>
      </c>
    </row>
    <row r="312" spans="1:8" hidden="1" x14ac:dyDescent="0.25">
      <c r="A312" s="17">
        <v>42711</v>
      </c>
      <c r="B312" s="10" t="s">
        <v>1804</v>
      </c>
      <c r="C312" s="11" t="s">
        <v>166</v>
      </c>
      <c r="D312" s="766">
        <v>8394</v>
      </c>
      <c r="E312" s="8">
        <v>22400</v>
      </c>
      <c r="G312" s="6">
        <f t="shared" ref="G312:G487" si="11">E312-F312</f>
        <v>22400</v>
      </c>
    </row>
    <row r="313" spans="1:8" hidden="1" x14ac:dyDescent="0.25">
      <c r="A313" s="17">
        <v>42711</v>
      </c>
      <c r="B313" s="10" t="s">
        <v>1492</v>
      </c>
      <c r="C313" s="11" t="s">
        <v>166</v>
      </c>
      <c r="D313" s="766">
        <v>8397</v>
      </c>
      <c r="E313" s="8">
        <v>8550</v>
      </c>
      <c r="G313" s="6">
        <f t="shared" si="11"/>
        <v>8550</v>
      </c>
    </row>
    <row r="314" spans="1:8" hidden="1" x14ac:dyDescent="0.25">
      <c r="A314" s="17">
        <v>42712</v>
      </c>
      <c r="B314" s="10" t="s">
        <v>1399</v>
      </c>
      <c r="C314" s="11" t="s">
        <v>1814</v>
      </c>
      <c r="F314" s="9">
        <v>500000</v>
      </c>
      <c r="G314" s="6">
        <f t="shared" si="11"/>
        <v>-500000</v>
      </c>
      <c r="H314" s="31" t="s">
        <v>2133</v>
      </c>
    </row>
    <row r="315" spans="1:8" hidden="1" x14ac:dyDescent="0.25">
      <c r="A315" s="17">
        <v>42625</v>
      </c>
      <c r="B315" s="10" t="s">
        <v>1806</v>
      </c>
      <c r="C315" s="11" t="s">
        <v>169</v>
      </c>
      <c r="D315" s="766">
        <v>166</v>
      </c>
      <c r="E315" s="8">
        <v>4800</v>
      </c>
      <c r="G315" s="6">
        <f t="shared" si="11"/>
        <v>4800</v>
      </c>
    </row>
    <row r="316" spans="1:8" hidden="1" x14ac:dyDescent="0.25">
      <c r="A316" s="17">
        <v>42625</v>
      </c>
      <c r="B316" s="10" t="s">
        <v>82</v>
      </c>
      <c r="C316" s="11" t="s">
        <v>169</v>
      </c>
      <c r="D316" s="766">
        <v>167</v>
      </c>
      <c r="E316" s="8">
        <v>62500</v>
      </c>
      <c r="G316" s="6">
        <f t="shared" si="11"/>
        <v>62500</v>
      </c>
    </row>
    <row r="317" spans="1:8" hidden="1" x14ac:dyDescent="0.25">
      <c r="A317" s="17">
        <v>42718</v>
      </c>
      <c r="B317" s="10" t="s">
        <v>40</v>
      </c>
      <c r="C317" s="11" t="s">
        <v>166</v>
      </c>
      <c r="F317" s="105">
        <v>52616</v>
      </c>
      <c r="G317" s="6">
        <f t="shared" si="11"/>
        <v>-52616</v>
      </c>
      <c r="H317" s="77"/>
    </row>
    <row r="318" spans="1:8" hidden="1" x14ac:dyDescent="0.25">
      <c r="A318" s="17">
        <v>42718</v>
      </c>
      <c r="B318" s="10" t="s">
        <v>768</v>
      </c>
      <c r="C318" s="11" t="s">
        <v>166</v>
      </c>
      <c r="F318" s="105">
        <v>58518</v>
      </c>
      <c r="G318" s="6">
        <f t="shared" si="11"/>
        <v>-58518</v>
      </c>
      <c r="H318" s="78" t="s">
        <v>1823</v>
      </c>
    </row>
    <row r="319" spans="1:8" hidden="1" x14ac:dyDescent="0.25">
      <c r="A319" s="17">
        <v>42718</v>
      </c>
      <c r="B319" s="10" t="s">
        <v>1804</v>
      </c>
      <c r="C319" s="11" t="s">
        <v>166</v>
      </c>
      <c r="F319" s="105">
        <v>22400</v>
      </c>
      <c r="G319" s="6">
        <f t="shared" si="11"/>
        <v>-22400</v>
      </c>
      <c r="H319" s="78" t="s">
        <v>1821</v>
      </c>
    </row>
    <row r="320" spans="1:8" hidden="1" x14ac:dyDescent="0.25">
      <c r="A320" s="17">
        <v>42718</v>
      </c>
      <c r="B320" s="10" t="s">
        <v>1492</v>
      </c>
      <c r="C320" s="11" t="s">
        <v>166</v>
      </c>
      <c r="F320" s="105">
        <v>30000</v>
      </c>
      <c r="G320" s="6">
        <f t="shared" si="11"/>
        <v>-30000</v>
      </c>
      <c r="H320" s="78" t="s">
        <v>1822</v>
      </c>
    </row>
    <row r="321" spans="1:8" hidden="1" x14ac:dyDescent="0.25">
      <c r="A321" s="17">
        <v>42718</v>
      </c>
      <c r="B321" s="10" t="s">
        <v>1396</v>
      </c>
      <c r="C321" s="11" t="s">
        <v>166</v>
      </c>
      <c r="F321" s="105">
        <v>20000</v>
      </c>
      <c r="G321" s="6">
        <f t="shared" si="11"/>
        <v>-20000</v>
      </c>
      <c r="H321" s="78"/>
    </row>
    <row r="322" spans="1:8" hidden="1" x14ac:dyDescent="0.25">
      <c r="A322" s="17">
        <v>42718</v>
      </c>
      <c r="B322" s="10" t="s">
        <v>1214</v>
      </c>
      <c r="C322" s="11" t="s">
        <v>166</v>
      </c>
      <c r="F322" s="105">
        <v>16466</v>
      </c>
      <c r="G322" s="6">
        <f t="shared" si="11"/>
        <v>-16466</v>
      </c>
      <c r="H322" s="79"/>
    </row>
    <row r="323" spans="1:8" hidden="1" x14ac:dyDescent="0.25">
      <c r="A323" s="17">
        <v>42721</v>
      </c>
      <c r="B323" s="10" t="s">
        <v>82</v>
      </c>
      <c r="C323" s="11" t="s">
        <v>169</v>
      </c>
      <c r="F323" s="9">
        <v>62500</v>
      </c>
      <c r="G323" s="6">
        <f t="shared" si="11"/>
        <v>-62500</v>
      </c>
      <c r="H323" s="31" t="s">
        <v>1834</v>
      </c>
    </row>
    <row r="324" spans="1:8" hidden="1" x14ac:dyDescent="0.25">
      <c r="A324" s="17">
        <v>42709</v>
      </c>
      <c r="B324" s="10" t="s">
        <v>1396</v>
      </c>
      <c r="C324" s="11" t="s">
        <v>164</v>
      </c>
      <c r="D324" s="766">
        <v>2497</v>
      </c>
      <c r="E324" s="8">
        <v>15015</v>
      </c>
      <c r="G324" s="6">
        <f t="shared" si="11"/>
        <v>15015</v>
      </c>
    </row>
    <row r="325" spans="1:8" hidden="1" x14ac:dyDescent="0.25">
      <c r="A325" s="17">
        <v>42713</v>
      </c>
      <c r="B325" s="10" t="s">
        <v>1396</v>
      </c>
      <c r="C325" s="11" t="s">
        <v>164</v>
      </c>
      <c r="D325" s="766">
        <v>2594</v>
      </c>
      <c r="E325" s="8">
        <v>1646</v>
      </c>
      <c r="G325" s="6">
        <f t="shared" si="11"/>
        <v>1646</v>
      </c>
    </row>
    <row r="326" spans="1:8" hidden="1" x14ac:dyDescent="0.25">
      <c r="A326" s="17">
        <v>42713</v>
      </c>
      <c r="B326" s="10" t="s">
        <v>1396</v>
      </c>
      <c r="C326" s="11" t="s">
        <v>164</v>
      </c>
      <c r="F326" s="9">
        <v>500000</v>
      </c>
      <c r="G326" s="6">
        <f t="shared" si="11"/>
        <v>-500000</v>
      </c>
      <c r="H326" s="31" t="s">
        <v>1676</v>
      </c>
    </row>
    <row r="327" spans="1:8" hidden="1" x14ac:dyDescent="0.25">
      <c r="A327" s="17">
        <v>42723</v>
      </c>
      <c r="B327" s="10" t="s">
        <v>1396</v>
      </c>
      <c r="C327" s="11" t="s">
        <v>164</v>
      </c>
      <c r="D327" s="766">
        <v>2770</v>
      </c>
      <c r="E327" s="8">
        <v>121</v>
      </c>
      <c r="G327" s="6">
        <f t="shared" si="11"/>
        <v>121</v>
      </c>
    </row>
    <row r="328" spans="1:8" hidden="1" x14ac:dyDescent="0.25">
      <c r="A328" s="17">
        <v>42721</v>
      </c>
      <c r="B328" s="10" t="s">
        <v>1396</v>
      </c>
      <c r="C328" s="11" t="s">
        <v>164</v>
      </c>
      <c r="D328" s="766">
        <v>2746</v>
      </c>
      <c r="E328" s="8">
        <v>281</v>
      </c>
      <c r="G328" s="6">
        <f t="shared" si="11"/>
        <v>281</v>
      </c>
    </row>
    <row r="329" spans="1:8" hidden="1" x14ac:dyDescent="0.25">
      <c r="A329" s="17">
        <v>42724</v>
      </c>
      <c r="B329" s="10" t="s">
        <v>1396</v>
      </c>
      <c r="C329" s="11" t="s">
        <v>164</v>
      </c>
      <c r="D329" s="766">
        <v>2803</v>
      </c>
      <c r="E329" s="8">
        <v>13067</v>
      </c>
      <c r="G329" s="6">
        <f t="shared" si="11"/>
        <v>13067</v>
      </c>
    </row>
    <row r="330" spans="1:8" hidden="1" x14ac:dyDescent="0.25">
      <c r="A330" s="17">
        <v>42731</v>
      </c>
      <c r="B330" s="10" t="s">
        <v>1396</v>
      </c>
      <c r="C330" s="11" t="s">
        <v>164</v>
      </c>
      <c r="D330" s="766">
        <v>2730</v>
      </c>
      <c r="E330" s="8">
        <v>281</v>
      </c>
      <c r="G330" s="6">
        <f t="shared" si="11"/>
        <v>281</v>
      </c>
    </row>
    <row r="331" spans="1:8" hidden="1" x14ac:dyDescent="0.25">
      <c r="A331" s="17">
        <v>42728</v>
      </c>
      <c r="B331" s="10" t="s">
        <v>40</v>
      </c>
      <c r="C331" s="11" t="s">
        <v>161</v>
      </c>
      <c r="D331" s="766">
        <v>430</v>
      </c>
      <c r="E331" s="8">
        <v>15578</v>
      </c>
      <c r="G331" s="6">
        <f t="shared" si="11"/>
        <v>15578</v>
      </c>
    </row>
    <row r="332" spans="1:8" hidden="1" x14ac:dyDescent="0.25">
      <c r="A332" s="17">
        <v>42707</v>
      </c>
      <c r="B332" s="10" t="s">
        <v>1492</v>
      </c>
      <c r="C332" s="11" t="s">
        <v>166</v>
      </c>
      <c r="D332" s="766">
        <v>8378</v>
      </c>
      <c r="E332" s="8">
        <v>16750</v>
      </c>
      <c r="G332" s="6">
        <f t="shared" si="11"/>
        <v>16750</v>
      </c>
    </row>
    <row r="333" spans="1:8" hidden="1" x14ac:dyDescent="0.25">
      <c r="A333" s="17">
        <v>42728</v>
      </c>
      <c r="B333" s="10" t="s">
        <v>1804</v>
      </c>
      <c r="C333" s="11" t="s">
        <v>166</v>
      </c>
      <c r="D333" s="766">
        <v>8435</v>
      </c>
      <c r="E333" s="8">
        <v>31050</v>
      </c>
      <c r="G333" s="6">
        <f t="shared" si="11"/>
        <v>31050</v>
      </c>
    </row>
    <row r="334" spans="1:8" hidden="1" x14ac:dyDescent="0.25">
      <c r="A334" s="17">
        <v>42728</v>
      </c>
      <c r="B334" s="10" t="s">
        <v>1214</v>
      </c>
      <c r="C334" s="11" t="s">
        <v>166</v>
      </c>
      <c r="D334" s="766">
        <v>8519</v>
      </c>
      <c r="E334" s="8">
        <v>65200</v>
      </c>
      <c r="G334" s="6">
        <f t="shared" si="11"/>
        <v>65200</v>
      </c>
    </row>
    <row r="335" spans="1:8" hidden="1" x14ac:dyDescent="0.25">
      <c r="A335" s="17">
        <v>42738</v>
      </c>
      <c r="B335" s="10" t="s">
        <v>1399</v>
      </c>
      <c r="C335" s="11" t="s">
        <v>1814</v>
      </c>
      <c r="D335" s="766">
        <v>310</v>
      </c>
      <c r="E335" s="8">
        <v>64607</v>
      </c>
      <c r="G335" s="6">
        <f t="shared" si="11"/>
        <v>64607</v>
      </c>
    </row>
    <row r="336" spans="1:8" hidden="1" x14ac:dyDescent="0.25">
      <c r="A336" s="17">
        <v>42741</v>
      </c>
      <c r="B336" s="10" t="s">
        <v>40</v>
      </c>
      <c r="C336" s="11" t="s">
        <v>161</v>
      </c>
      <c r="D336" s="766">
        <v>527</v>
      </c>
      <c r="E336" s="8">
        <v>6960</v>
      </c>
      <c r="G336" s="6">
        <f t="shared" si="11"/>
        <v>6960</v>
      </c>
    </row>
    <row r="337" spans="1:8" hidden="1" x14ac:dyDescent="0.25">
      <c r="A337" s="17">
        <v>42741</v>
      </c>
      <c r="B337" s="10" t="s">
        <v>962</v>
      </c>
      <c r="C337" s="11" t="s">
        <v>166</v>
      </c>
      <c r="D337" s="766">
        <v>527</v>
      </c>
      <c r="E337" s="8">
        <v>2000</v>
      </c>
      <c r="G337" s="6">
        <f t="shared" si="11"/>
        <v>2000</v>
      </c>
    </row>
    <row r="338" spans="1:8" hidden="1" x14ac:dyDescent="0.25">
      <c r="A338" s="17">
        <v>42741</v>
      </c>
      <c r="B338" s="10" t="s">
        <v>1399</v>
      </c>
      <c r="C338" s="11" t="s">
        <v>1814</v>
      </c>
      <c r="D338" s="766">
        <v>313</v>
      </c>
      <c r="E338" s="8">
        <v>41277</v>
      </c>
      <c r="G338" s="6">
        <f t="shared" si="11"/>
        <v>41277</v>
      </c>
    </row>
    <row r="339" spans="1:8" hidden="1" x14ac:dyDescent="0.25">
      <c r="A339" s="17">
        <v>42745</v>
      </c>
      <c r="B339" s="10" t="s">
        <v>1399</v>
      </c>
      <c r="C339" s="11" t="s">
        <v>1814</v>
      </c>
      <c r="D339" s="766">
        <v>317</v>
      </c>
      <c r="E339" s="8">
        <v>16023</v>
      </c>
      <c r="G339" s="6">
        <f t="shared" si="11"/>
        <v>16023</v>
      </c>
    </row>
    <row r="340" spans="1:8" hidden="1" x14ac:dyDescent="0.25">
      <c r="A340" s="17">
        <v>42747</v>
      </c>
      <c r="B340" s="10" t="s">
        <v>1399</v>
      </c>
      <c r="C340" s="11" t="s">
        <v>1814</v>
      </c>
      <c r="D340" s="766">
        <v>320</v>
      </c>
      <c r="E340" s="8">
        <v>4400</v>
      </c>
      <c r="G340" s="6">
        <f t="shared" si="11"/>
        <v>4400</v>
      </c>
    </row>
    <row r="341" spans="1:8" hidden="1" x14ac:dyDescent="0.25">
      <c r="A341" s="17">
        <v>42718</v>
      </c>
      <c r="B341" s="10" t="s">
        <v>1396</v>
      </c>
      <c r="C341" s="11" t="s">
        <v>169</v>
      </c>
      <c r="D341" s="766">
        <v>173</v>
      </c>
      <c r="E341" s="8">
        <v>6820</v>
      </c>
      <c r="G341" s="6">
        <f t="shared" si="11"/>
        <v>6820</v>
      </c>
    </row>
    <row r="342" spans="1:8" hidden="1" x14ac:dyDescent="0.25">
      <c r="A342" s="17">
        <v>42723</v>
      </c>
      <c r="B342" s="10" t="s">
        <v>40</v>
      </c>
      <c r="C342" s="11" t="s">
        <v>169</v>
      </c>
      <c r="D342" s="766">
        <v>184</v>
      </c>
      <c r="E342" s="8">
        <v>8338</v>
      </c>
      <c r="G342" s="6">
        <f t="shared" si="11"/>
        <v>8338</v>
      </c>
    </row>
    <row r="343" spans="1:8" hidden="1" x14ac:dyDescent="0.25">
      <c r="A343" s="17">
        <v>42739</v>
      </c>
      <c r="B343" s="10" t="s">
        <v>1214</v>
      </c>
      <c r="C343" s="11" t="s">
        <v>169</v>
      </c>
      <c r="D343" s="766">
        <v>198</v>
      </c>
      <c r="E343" s="8">
        <v>9600</v>
      </c>
      <c r="G343" s="6">
        <f t="shared" si="11"/>
        <v>9600</v>
      </c>
    </row>
    <row r="344" spans="1:8" hidden="1" x14ac:dyDescent="0.25">
      <c r="A344" s="17">
        <v>42746</v>
      </c>
      <c r="B344" s="10" t="s">
        <v>40</v>
      </c>
      <c r="C344" s="11" t="s">
        <v>169</v>
      </c>
      <c r="D344" s="766">
        <v>208</v>
      </c>
      <c r="E344" s="8">
        <v>18880</v>
      </c>
      <c r="G344" s="6">
        <f t="shared" si="11"/>
        <v>18880</v>
      </c>
    </row>
    <row r="345" spans="1:8" hidden="1" x14ac:dyDescent="0.25">
      <c r="A345" s="17">
        <v>42739</v>
      </c>
      <c r="B345" s="10" t="s">
        <v>40</v>
      </c>
      <c r="C345" s="11" t="s">
        <v>161</v>
      </c>
      <c r="D345" s="766">
        <v>545</v>
      </c>
      <c r="E345" s="8">
        <v>4156</v>
      </c>
      <c r="G345" s="6">
        <f t="shared" si="11"/>
        <v>4156</v>
      </c>
    </row>
    <row r="346" spans="1:8" hidden="1" x14ac:dyDescent="0.25">
      <c r="A346" s="17">
        <v>42739</v>
      </c>
      <c r="B346" s="10" t="s">
        <v>962</v>
      </c>
      <c r="C346" s="11" t="s">
        <v>161</v>
      </c>
      <c r="D346" s="766">
        <v>545</v>
      </c>
      <c r="E346" s="8">
        <v>13000</v>
      </c>
      <c r="G346" s="6">
        <f t="shared" si="11"/>
        <v>13000</v>
      </c>
    </row>
    <row r="347" spans="1:8" hidden="1" x14ac:dyDescent="0.25">
      <c r="A347" s="17">
        <v>42726</v>
      </c>
      <c r="B347" s="10" t="s">
        <v>40</v>
      </c>
      <c r="C347" s="11" t="s">
        <v>164</v>
      </c>
      <c r="D347" s="766">
        <v>2854</v>
      </c>
      <c r="E347" s="8">
        <v>5460</v>
      </c>
      <c r="G347" s="6">
        <f t="shared" si="11"/>
        <v>5460</v>
      </c>
    </row>
    <row r="348" spans="1:8" hidden="1" x14ac:dyDescent="0.25">
      <c r="A348" s="17">
        <v>42731</v>
      </c>
      <c r="B348" s="10" t="s">
        <v>1396</v>
      </c>
      <c r="C348" s="11" t="s">
        <v>164</v>
      </c>
      <c r="D348" s="766">
        <v>2957</v>
      </c>
      <c r="E348" s="8">
        <v>7480</v>
      </c>
      <c r="G348" s="6">
        <f t="shared" si="11"/>
        <v>7480</v>
      </c>
    </row>
    <row r="349" spans="1:8" hidden="1" x14ac:dyDescent="0.25">
      <c r="A349" s="17">
        <v>42738</v>
      </c>
      <c r="B349" s="10" t="s">
        <v>1398</v>
      </c>
      <c r="C349" s="11" t="s">
        <v>164</v>
      </c>
      <c r="D349" s="766">
        <v>3086</v>
      </c>
      <c r="E349" s="8">
        <v>1067</v>
      </c>
      <c r="G349" s="6">
        <f t="shared" si="11"/>
        <v>1067</v>
      </c>
    </row>
    <row r="350" spans="1:8" hidden="1" x14ac:dyDescent="0.25">
      <c r="A350" s="17">
        <v>42738</v>
      </c>
      <c r="B350" s="10" t="s">
        <v>40</v>
      </c>
      <c r="C350" s="11" t="s">
        <v>164</v>
      </c>
      <c r="D350" s="766">
        <v>3087</v>
      </c>
      <c r="E350" s="108">
        <v>3797</v>
      </c>
      <c r="F350" s="213"/>
      <c r="G350" s="6">
        <f t="shared" ref="G350" si="12">E350-F350</f>
        <v>3797</v>
      </c>
    </row>
    <row r="351" spans="1:8" hidden="1" x14ac:dyDescent="0.25">
      <c r="A351" s="17">
        <v>42759</v>
      </c>
      <c r="B351" s="10" t="s">
        <v>1086</v>
      </c>
      <c r="C351" s="11" t="s">
        <v>161</v>
      </c>
      <c r="E351" s="108"/>
      <c r="F351" s="109">
        <v>11240</v>
      </c>
      <c r="G351" s="6">
        <f t="shared" si="11"/>
        <v>-11240</v>
      </c>
      <c r="H351" s="77"/>
    </row>
    <row r="352" spans="1:8" hidden="1" x14ac:dyDescent="0.25">
      <c r="A352" s="17">
        <v>42759</v>
      </c>
      <c r="B352" s="10" t="s">
        <v>38</v>
      </c>
      <c r="C352" s="11" t="s">
        <v>161</v>
      </c>
      <c r="E352" s="108"/>
      <c r="F352" s="110">
        <v>9551</v>
      </c>
      <c r="G352" s="6">
        <f t="shared" si="11"/>
        <v>-9551</v>
      </c>
      <c r="H352" s="78" t="s">
        <v>2037</v>
      </c>
    </row>
    <row r="353" spans="1:8" hidden="1" x14ac:dyDescent="0.25">
      <c r="A353" s="17">
        <v>42759</v>
      </c>
      <c r="B353" s="10" t="s">
        <v>962</v>
      </c>
      <c r="C353" s="11" t="s">
        <v>161</v>
      </c>
      <c r="E353" s="108"/>
      <c r="F353" s="110">
        <v>49992</v>
      </c>
      <c r="G353" s="6">
        <f t="shared" si="11"/>
        <v>-49992</v>
      </c>
      <c r="H353" s="78" t="s">
        <v>2038</v>
      </c>
    </row>
    <row r="354" spans="1:8" hidden="1" x14ac:dyDescent="0.25">
      <c r="A354" s="17">
        <v>42759</v>
      </c>
      <c r="B354" s="10" t="s">
        <v>1396</v>
      </c>
      <c r="C354" s="11" t="s">
        <v>161</v>
      </c>
      <c r="E354" s="108"/>
      <c r="F354" s="110">
        <v>130205</v>
      </c>
      <c r="G354" s="6">
        <f t="shared" si="11"/>
        <v>-130205</v>
      </c>
      <c r="H354" s="78"/>
    </row>
    <row r="355" spans="1:8" hidden="1" x14ac:dyDescent="0.25">
      <c r="A355" s="17">
        <v>42759</v>
      </c>
      <c r="B355" s="10" t="s">
        <v>40</v>
      </c>
      <c r="C355" s="11" t="s">
        <v>161</v>
      </c>
      <c r="E355" s="108"/>
      <c r="F355" s="111">
        <v>99012</v>
      </c>
      <c r="G355" s="6">
        <f t="shared" si="11"/>
        <v>-99012</v>
      </c>
      <c r="H355" s="79"/>
    </row>
    <row r="356" spans="1:8" hidden="1" x14ac:dyDescent="0.25">
      <c r="A356" s="17">
        <v>42759</v>
      </c>
      <c r="B356" s="10" t="s">
        <v>1492</v>
      </c>
      <c r="C356" s="11" t="s">
        <v>166</v>
      </c>
      <c r="E356" s="108"/>
      <c r="F356" s="109">
        <v>70650</v>
      </c>
      <c r="G356" s="6">
        <f t="shared" si="11"/>
        <v>-70650</v>
      </c>
      <c r="H356" s="77"/>
    </row>
    <row r="357" spans="1:8" hidden="1" x14ac:dyDescent="0.25">
      <c r="A357" s="17">
        <v>42759</v>
      </c>
      <c r="B357" s="10" t="s">
        <v>962</v>
      </c>
      <c r="C357" s="11" t="s">
        <v>166</v>
      </c>
      <c r="E357" s="108"/>
      <c r="F357" s="110">
        <v>2000</v>
      </c>
      <c r="G357" s="6">
        <f t="shared" si="11"/>
        <v>-2000</v>
      </c>
      <c r="H357" s="78" t="s">
        <v>2039</v>
      </c>
    </row>
    <row r="358" spans="1:8" hidden="1" x14ac:dyDescent="0.25">
      <c r="A358" s="17">
        <v>42759</v>
      </c>
      <c r="B358" s="10" t="s">
        <v>1804</v>
      </c>
      <c r="C358" s="11" t="s">
        <v>166</v>
      </c>
      <c r="E358" s="108"/>
      <c r="F358" s="110">
        <v>31050</v>
      </c>
      <c r="G358" s="6">
        <f t="shared" si="11"/>
        <v>-31050</v>
      </c>
      <c r="H358" s="78" t="s">
        <v>2038</v>
      </c>
    </row>
    <row r="359" spans="1:8" hidden="1" x14ac:dyDescent="0.25">
      <c r="A359" s="17">
        <v>42759</v>
      </c>
      <c r="B359" s="10" t="s">
        <v>1396</v>
      </c>
      <c r="C359" s="11" t="s">
        <v>166</v>
      </c>
      <c r="E359" s="108"/>
      <c r="F359" s="110">
        <v>96300</v>
      </c>
      <c r="G359" s="6">
        <f t="shared" si="11"/>
        <v>-96300</v>
      </c>
      <c r="H359" s="78"/>
    </row>
    <row r="360" spans="1:8" hidden="1" x14ac:dyDescent="0.25">
      <c r="A360" s="17">
        <v>42759</v>
      </c>
      <c r="B360" s="10" t="s">
        <v>1214</v>
      </c>
      <c r="C360" s="11" t="s">
        <v>166</v>
      </c>
      <c r="E360" s="108"/>
      <c r="F360" s="111">
        <v>100000</v>
      </c>
      <c r="G360" s="6">
        <f t="shared" si="11"/>
        <v>-100000</v>
      </c>
      <c r="H360" s="79"/>
    </row>
    <row r="361" spans="1:8" hidden="1" x14ac:dyDescent="0.25">
      <c r="A361" s="17">
        <v>42738</v>
      </c>
      <c r="B361" s="10" t="s">
        <v>1804</v>
      </c>
      <c r="C361" s="11" t="s">
        <v>166</v>
      </c>
      <c r="D361" s="766">
        <v>8534</v>
      </c>
      <c r="E361" s="8">
        <v>4575</v>
      </c>
      <c r="G361" s="6">
        <f t="shared" si="11"/>
        <v>4575</v>
      </c>
    </row>
    <row r="362" spans="1:8" hidden="1" x14ac:dyDescent="0.25">
      <c r="A362" s="17">
        <v>42739</v>
      </c>
      <c r="B362" s="10" t="s">
        <v>1804</v>
      </c>
      <c r="C362" s="11" t="s">
        <v>166</v>
      </c>
      <c r="D362" s="766">
        <v>8552</v>
      </c>
      <c r="E362" s="8">
        <v>9000</v>
      </c>
      <c r="G362" s="6">
        <f t="shared" si="11"/>
        <v>9000</v>
      </c>
    </row>
    <row r="363" spans="1:8" hidden="1" x14ac:dyDescent="0.25">
      <c r="A363" s="17">
        <v>42756</v>
      </c>
      <c r="B363" s="10" t="s">
        <v>1214</v>
      </c>
      <c r="C363" s="11" t="s">
        <v>166</v>
      </c>
      <c r="D363" s="766">
        <v>8662</v>
      </c>
      <c r="E363" s="8">
        <v>18860</v>
      </c>
      <c r="G363" s="6">
        <f t="shared" si="11"/>
        <v>18860</v>
      </c>
    </row>
    <row r="364" spans="1:8" hidden="1" x14ac:dyDescent="0.25">
      <c r="A364" s="17">
        <v>42758</v>
      </c>
      <c r="B364" s="10" t="s">
        <v>1804</v>
      </c>
      <c r="C364" s="11" t="s">
        <v>166</v>
      </c>
      <c r="D364" s="766">
        <v>8627</v>
      </c>
      <c r="E364" s="8">
        <v>5598</v>
      </c>
      <c r="G364" s="6">
        <f t="shared" si="11"/>
        <v>5598</v>
      </c>
    </row>
    <row r="365" spans="1:8" hidden="1" x14ac:dyDescent="0.25">
      <c r="A365" s="17">
        <v>42763</v>
      </c>
      <c r="B365" s="10" t="s">
        <v>1804</v>
      </c>
      <c r="C365" s="11" t="s">
        <v>166</v>
      </c>
      <c r="D365" s="766">
        <v>8671</v>
      </c>
      <c r="E365" s="8">
        <v>6000</v>
      </c>
      <c r="G365" s="6">
        <f t="shared" si="11"/>
        <v>6000</v>
      </c>
    </row>
    <row r="366" spans="1:8" hidden="1" x14ac:dyDescent="0.25">
      <c r="A366" s="17">
        <v>42765</v>
      </c>
      <c r="B366" s="10" t="s">
        <v>1804</v>
      </c>
      <c r="C366" s="11" t="s">
        <v>166</v>
      </c>
      <c r="D366" s="766">
        <v>8674</v>
      </c>
      <c r="E366" s="8">
        <v>6300</v>
      </c>
      <c r="G366" s="6">
        <f t="shared" si="11"/>
        <v>6300</v>
      </c>
    </row>
    <row r="367" spans="1:8" hidden="1" x14ac:dyDescent="0.25">
      <c r="A367" s="17">
        <v>42597</v>
      </c>
      <c r="B367" s="10" t="s">
        <v>40</v>
      </c>
      <c r="C367" s="11" t="s">
        <v>180</v>
      </c>
      <c r="D367" s="766">
        <v>7302</v>
      </c>
      <c r="E367" s="8">
        <v>48000</v>
      </c>
      <c r="G367" s="6">
        <f t="shared" si="11"/>
        <v>48000</v>
      </c>
    </row>
    <row r="368" spans="1:8" hidden="1" x14ac:dyDescent="0.25">
      <c r="A368" s="17">
        <v>42600</v>
      </c>
      <c r="B368" s="10" t="s">
        <v>40</v>
      </c>
      <c r="C368" s="11" t="s">
        <v>180</v>
      </c>
      <c r="D368" s="766">
        <v>7322</v>
      </c>
      <c r="E368" s="8">
        <v>24000</v>
      </c>
      <c r="G368" s="6">
        <f t="shared" si="11"/>
        <v>24000</v>
      </c>
    </row>
    <row r="369" spans="1:7" hidden="1" x14ac:dyDescent="0.25">
      <c r="A369" s="17">
        <v>42601</v>
      </c>
      <c r="B369" s="10" t="s">
        <v>40</v>
      </c>
      <c r="C369" s="11" t="s">
        <v>180</v>
      </c>
      <c r="D369" s="766">
        <v>7325</v>
      </c>
      <c r="E369" s="8">
        <v>16276</v>
      </c>
      <c r="G369" s="6">
        <f t="shared" si="11"/>
        <v>16276</v>
      </c>
    </row>
    <row r="370" spans="1:7" hidden="1" x14ac:dyDescent="0.25">
      <c r="A370" s="17">
        <v>42601</v>
      </c>
      <c r="B370" s="10" t="s">
        <v>40</v>
      </c>
      <c r="C370" s="11" t="s">
        <v>180</v>
      </c>
      <c r="D370" s="766">
        <v>7326</v>
      </c>
      <c r="E370" s="8">
        <v>37100</v>
      </c>
      <c r="G370" s="6">
        <f t="shared" si="11"/>
        <v>37100</v>
      </c>
    </row>
    <row r="371" spans="1:7" hidden="1" x14ac:dyDescent="0.25">
      <c r="A371" s="17">
        <v>42641</v>
      </c>
      <c r="B371" s="10" t="s">
        <v>1396</v>
      </c>
      <c r="C371" s="11" t="s">
        <v>180</v>
      </c>
      <c r="D371" s="766">
        <v>7397</v>
      </c>
      <c r="E371" s="8">
        <v>47720</v>
      </c>
      <c r="G371" s="6">
        <f t="shared" si="11"/>
        <v>47720</v>
      </c>
    </row>
    <row r="372" spans="1:7" hidden="1" x14ac:dyDescent="0.25">
      <c r="A372" s="17">
        <v>42641</v>
      </c>
      <c r="B372" s="10" t="s">
        <v>1396</v>
      </c>
      <c r="C372" s="11" t="s">
        <v>180</v>
      </c>
      <c r="D372" s="766">
        <v>7395</v>
      </c>
      <c r="E372" s="8">
        <v>75900</v>
      </c>
      <c r="G372" s="6">
        <f t="shared" si="11"/>
        <v>75900</v>
      </c>
    </row>
    <row r="373" spans="1:7" hidden="1" x14ac:dyDescent="0.25">
      <c r="A373" s="17">
        <v>42641</v>
      </c>
      <c r="B373" s="10" t="s">
        <v>40</v>
      </c>
      <c r="C373" s="11" t="s">
        <v>180</v>
      </c>
      <c r="D373" s="766">
        <v>7396</v>
      </c>
      <c r="E373" s="8">
        <v>11200</v>
      </c>
      <c r="G373" s="6">
        <f t="shared" si="11"/>
        <v>11200</v>
      </c>
    </row>
    <row r="374" spans="1:7" hidden="1" x14ac:dyDescent="0.25">
      <c r="A374" s="17">
        <v>42683</v>
      </c>
      <c r="B374" s="10" t="s">
        <v>1675</v>
      </c>
      <c r="C374" s="11" t="s">
        <v>180</v>
      </c>
      <c r="D374" s="766">
        <v>7484</v>
      </c>
      <c r="E374" s="8">
        <v>20020</v>
      </c>
      <c r="G374" s="6">
        <f t="shared" si="11"/>
        <v>20020</v>
      </c>
    </row>
    <row r="375" spans="1:7" hidden="1" x14ac:dyDescent="0.25">
      <c r="A375" s="17">
        <v>42704</v>
      </c>
      <c r="B375" s="10" t="s">
        <v>1396</v>
      </c>
      <c r="C375" s="11" t="s">
        <v>180</v>
      </c>
      <c r="D375" s="766">
        <v>7528</v>
      </c>
      <c r="E375" s="8">
        <v>16800</v>
      </c>
      <c r="G375" s="6">
        <f t="shared" si="11"/>
        <v>16800</v>
      </c>
    </row>
    <row r="376" spans="1:7" hidden="1" x14ac:dyDescent="0.25">
      <c r="A376" s="17">
        <v>42741</v>
      </c>
      <c r="B376" s="10" t="s">
        <v>1675</v>
      </c>
      <c r="C376" s="11" t="s">
        <v>180</v>
      </c>
      <c r="D376" s="766">
        <v>7628</v>
      </c>
      <c r="E376" s="8">
        <v>11980</v>
      </c>
      <c r="G376" s="6">
        <f t="shared" si="11"/>
        <v>11980</v>
      </c>
    </row>
    <row r="377" spans="1:7" hidden="1" x14ac:dyDescent="0.25">
      <c r="A377" s="17">
        <v>42741</v>
      </c>
      <c r="B377" s="10" t="s">
        <v>1675</v>
      </c>
      <c r="C377" s="11" t="s">
        <v>180</v>
      </c>
      <c r="D377" s="766">
        <v>7629</v>
      </c>
      <c r="E377" s="8">
        <v>17550</v>
      </c>
      <c r="G377" s="6">
        <f t="shared" si="11"/>
        <v>17550</v>
      </c>
    </row>
    <row r="378" spans="1:7" hidden="1" x14ac:dyDescent="0.25">
      <c r="A378" s="17">
        <v>42758</v>
      </c>
      <c r="B378" s="10" t="s">
        <v>1396</v>
      </c>
      <c r="C378" s="11" t="s">
        <v>180</v>
      </c>
      <c r="D378" s="766">
        <v>7660</v>
      </c>
      <c r="E378" s="8">
        <v>30872</v>
      </c>
      <c r="G378" s="6">
        <f t="shared" si="11"/>
        <v>30872</v>
      </c>
    </row>
    <row r="379" spans="1:7" hidden="1" x14ac:dyDescent="0.25">
      <c r="A379" s="17">
        <v>42774</v>
      </c>
      <c r="B379" s="10" t="s">
        <v>1396</v>
      </c>
      <c r="C379" s="11" t="s">
        <v>180</v>
      </c>
      <c r="D379" s="766">
        <v>7693</v>
      </c>
      <c r="E379" s="8">
        <v>272620</v>
      </c>
      <c r="G379" s="6">
        <f t="shared" si="11"/>
        <v>272620</v>
      </c>
    </row>
    <row r="380" spans="1:7" hidden="1" x14ac:dyDescent="0.25">
      <c r="A380" s="17">
        <v>42775</v>
      </c>
      <c r="B380" s="10" t="s">
        <v>1399</v>
      </c>
      <c r="C380" s="11" t="s">
        <v>1814</v>
      </c>
      <c r="D380" s="766">
        <v>331</v>
      </c>
      <c r="E380" s="8">
        <v>122171</v>
      </c>
      <c r="G380" s="6">
        <f t="shared" si="11"/>
        <v>122171</v>
      </c>
    </row>
    <row r="381" spans="1:7" hidden="1" x14ac:dyDescent="0.25">
      <c r="A381" s="17">
        <v>42775</v>
      </c>
      <c r="B381" s="10" t="s">
        <v>1399</v>
      </c>
      <c r="C381" s="11" t="s">
        <v>1814</v>
      </c>
      <c r="D381" s="766">
        <v>334</v>
      </c>
      <c r="E381" s="8">
        <v>24483</v>
      </c>
      <c r="G381" s="6">
        <f t="shared" si="11"/>
        <v>24483</v>
      </c>
    </row>
    <row r="382" spans="1:7" hidden="1" x14ac:dyDescent="0.25">
      <c r="A382" s="17">
        <v>42775</v>
      </c>
      <c r="B382" s="10" t="s">
        <v>1399</v>
      </c>
      <c r="C382" s="11" t="s">
        <v>1814</v>
      </c>
      <c r="D382" s="766">
        <v>336</v>
      </c>
      <c r="E382" s="8">
        <v>5304</v>
      </c>
      <c r="G382" s="6">
        <f t="shared" si="11"/>
        <v>5304</v>
      </c>
    </row>
    <row r="383" spans="1:7" hidden="1" x14ac:dyDescent="0.25">
      <c r="A383" s="17">
        <v>42775</v>
      </c>
      <c r="B383" s="10" t="s">
        <v>1804</v>
      </c>
      <c r="C383" s="11" t="s">
        <v>1814</v>
      </c>
      <c r="D383" s="766">
        <v>340</v>
      </c>
      <c r="E383" s="224">
        <v>69000</v>
      </c>
      <c r="G383" s="6">
        <f t="shared" si="11"/>
        <v>69000</v>
      </c>
    </row>
    <row r="384" spans="1:7" hidden="1" x14ac:dyDescent="0.25">
      <c r="A384" s="17">
        <v>42767</v>
      </c>
      <c r="B384" s="10" t="s">
        <v>40</v>
      </c>
      <c r="C384" s="11" t="s">
        <v>164</v>
      </c>
      <c r="D384" s="766">
        <v>3619</v>
      </c>
      <c r="E384" s="8">
        <v>4682</v>
      </c>
      <c r="G384" s="6">
        <f t="shared" si="11"/>
        <v>4682</v>
      </c>
    </row>
    <row r="385" spans="1:8" hidden="1" x14ac:dyDescent="0.25">
      <c r="A385" s="17">
        <v>42767</v>
      </c>
      <c r="B385" s="10" t="s">
        <v>1690</v>
      </c>
      <c r="C385" s="11" t="s">
        <v>164</v>
      </c>
      <c r="D385" s="766">
        <v>3579</v>
      </c>
      <c r="E385" s="8">
        <v>6925</v>
      </c>
      <c r="G385" s="6">
        <f t="shared" si="11"/>
        <v>6925</v>
      </c>
    </row>
    <row r="386" spans="1:8" hidden="1" x14ac:dyDescent="0.25">
      <c r="A386" s="17">
        <v>42760</v>
      </c>
      <c r="B386" s="10" t="s">
        <v>1804</v>
      </c>
      <c r="C386" s="11" t="s">
        <v>161</v>
      </c>
      <c r="D386" s="766">
        <v>596</v>
      </c>
      <c r="E386" s="8">
        <v>1500</v>
      </c>
      <c r="G386" s="6">
        <f t="shared" si="11"/>
        <v>1500</v>
      </c>
    </row>
    <row r="387" spans="1:8" hidden="1" x14ac:dyDescent="0.25">
      <c r="A387" s="17">
        <v>42760</v>
      </c>
      <c r="B387" s="10" t="s">
        <v>40</v>
      </c>
      <c r="C387" s="11" t="s">
        <v>161</v>
      </c>
      <c r="D387" s="766">
        <v>596</v>
      </c>
      <c r="E387" s="8">
        <v>22924</v>
      </c>
      <c r="G387" s="6">
        <f t="shared" si="11"/>
        <v>22924</v>
      </c>
    </row>
    <row r="388" spans="1:8" hidden="1" x14ac:dyDescent="0.25">
      <c r="A388" s="17">
        <v>42770</v>
      </c>
      <c r="B388" s="10" t="s">
        <v>1396</v>
      </c>
      <c r="C388" s="11" t="s">
        <v>164</v>
      </c>
      <c r="D388" s="766">
        <v>3688</v>
      </c>
      <c r="E388" s="8">
        <v>29229</v>
      </c>
      <c r="G388" s="6">
        <f t="shared" si="11"/>
        <v>29229</v>
      </c>
    </row>
    <row r="389" spans="1:8" hidden="1" x14ac:dyDescent="0.25">
      <c r="A389" s="17">
        <v>42774</v>
      </c>
      <c r="B389" s="10" t="s">
        <v>1690</v>
      </c>
      <c r="C389" s="11" t="s">
        <v>164</v>
      </c>
      <c r="D389" s="766">
        <v>3769</v>
      </c>
      <c r="E389" s="8">
        <v>3091</v>
      </c>
      <c r="G389" s="6">
        <f t="shared" si="11"/>
        <v>3091</v>
      </c>
    </row>
    <row r="390" spans="1:8" hidden="1" x14ac:dyDescent="0.25">
      <c r="A390" s="17">
        <v>42780</v>
      </c>
      <c r="B390" s="10" t="s">
        <v>2088</v>
      </c>
      <c r="C390" s="11" t="s">
        <v>169</v>
      </c>
      <c r="D390" s="766">
        <v>240</v>
      </c>
      <c r="E390" s="8">
        <v>22000</v>
      </c>
      <c r="G390" s="6">
        <f t="shared" si="11"/>
        <v>22000</v>
      </c>
    </row>
    <row r="391" spans="1:8" hidden="1" x14ac:dyDescent="0.25">
      <c r="A391" s="17">
        <v>42776</v>
      </c>
      <c r="B391" s="10" t="s">
        <v>1675</v>
      </c>
      <c r="C391" s="11" t="s">
        <v>166</v>
      </c>
      <c r="D391" s="766">
        <v>8740</v>
      </c>
      <c r="E391" s="8">
        <v>24250</v>
      </c>
      <c r="G391" s="6">
        <f t="shared" si="11"/>
        <v>24250</v>
      </c>
    </row>
    <row r="392" spans="1:8" hidden="1" x14ac:dyDescent="0.25">
      <c r="A392" s="17">
        <v>42783</v>
      </c>
      <c r="B392" s="10" t="s">
        <v>1492</v>
      </c>
      <c r="C392" s="11" t="s">
        <v>166</v>
      </c>
      <c r="F392" s="9">
        <v>75030</v>
      </c>
      <c r="G392" s="6">
        <f t="shared" si="11"/>
        <v>-75030</v>
      </c>
      <c r="H392" s="77"/>
    </row>
    <row r="393" spans="1:8" hidden="1" x14ac:dyDescent="0.25">
      <c r="A393" s="17">
        <v>42783</v>
      </c>
      <c r="B393" s="10" t="s">
        <v>1804</v>
      </c>
      <c r="C393" s="11" t="s">
        <v>166</v>
      </c>
      <c r="F393" s="9">
        <v>31473</v>
      </c>
      <c r="G393" s="6">
        <f t="shared" si="11"/>
        <v>-31473</v>
      </c>
      <c r="H393" s="78" t="s">
        <v>2091</v>
      </c>
    </row>
    <row r="394" spans="1:8" hidden="1" x14ac:dyDescent="0.25">
      <c r="A394" s="17">
        <v>42783</v>
      </c>
      <c r="B394" s="10" t="s">
        <v>1675</v>
      </c>
      <c r="C394" s="11" t="s">
        <v>166</v>
      </c>
      <c r="F394" s="9">
        <v>24250</v>
      </c>
      <c r="G394" s="6">
        <f t="shared" si="11"/>
        <v>-24250</v>
      </c>
      <c r="H394" s="78"/>
    </row>
    <row r="395" spans="1:8" hidden="1" x14ac:dyDescent="0.25">
      <c r="A395" s="17">
        <v>42783</v>
      </c>
      <c r="B395" s="10" t="s">
        <v>1214</v>
      </c>
      <c r="C395" s="11" t="s">
        <v>166</v>
      </c>
      <c r="F395" s="9">
        <v>69247</v>
      </c>
      <c r="G395" s="6">
        <f t="shared" si="11"/>
        <v>-69247</v>
      </c>
      <c r="H395" s="79"/>
    </row>
    <row r="396" spans="1:8" hidden="1" x14ac:dyDescent="0.25">
      <c r="A396" s="17">
        <v>42783</v>
      </c>
      <c r="B396" s="10" t="s">
        <v>40</v>
      </c>
      <c r="C396" s="11" t="s">
        <v>161</v>
      </c>
      <c r="F396" s="9">
        <v>200000</v>
      </c>
      <c r="G396" s="6">
        <f t="shared" si="11"/>
        <v>-200000</v>
      </c>
      <c r="H396" s="77" t="s">
        <v>2092</v>
      </c>
    </row>
    <row r="397" spans="1:8" hidden="1" x14ac:dyDescent="0.25">
      <c r="A397" s="17">
        <v>42783</v>
      </c>
      <c r="B397" s="10" t="s">
        <v>1690</v>
      </c>
      <c r="C397" s="11" t="s">
        <v>164</v>
      </c>
      <c r="F397" s="9">
        <v>10016</v>
      </c>
      <c r="G397" s="6">
        <f t="shared" si="11"/>
        <v>-10016</v>
      </c>
      <c r="H397" s="77"/>
    </row>
    <row r="398" spans="1:8" hidden="1" x14ac:dyDescent="0.25">
      <c r="A398" s="17">
        <v>42783</v>
      </c>
      <c r="B398" s="10" t="s">
        <v>768</v>
      </c>
      <c r="C398" s="11" t="s">
        <v>164</v>
      </c>
      <c r="F398" s="9">
        <v>4260</v>
      </c>
      <c r="G398" s="6">
        <f t="shared" si="11"/>
        <v>-4260</v>
      </c>
      <c r="H398" s="78" t="s">
        <v>2095</v>
      </c>
    </row>
    <row r="399" spans="1:8" hidden="1" x14ac:dyDescent="0.25">
      <c r="A399" s="17">
        <v>42783</v>
      </c>
      <c r="B399" s="10" t="s">
        <v>1398</v>
      </c>
      <c r="C399" s="11" t="s">
        <v>164</v>
      </c>
      <c r="F399" s="9">
        <v>25185</v>
      </c>
      <c r="G399" s="6">
        <f t="shared" si="11"/>
        <v>-25185</v>
      </c>
      <c r="H399" s="78"/>
    </row>
    <row r="400" spans="1:8" hidden="1" x14ac:dyDescent="0.25">
      <c r="A400" s="17">
        <v>42783</v>
      </c>
      <c r="B400" s="10" t="s">
        <v>40</v>
      </c>
      <c r="C400" s="11" t="s">
        <v>164</v>
      </c>
      <c r="F400" s="9">
        <v>110539</v>
      </c>
      <c r="G400" s="6">
        <f t="shared" si="11"/>
        <v>-110539</v>
      </c>
      <c r="H400" s="79"/>
    </row>
    <row r="401" spans="1:8" hidden="1" x14ac:dyDescent="0.25">
      <c r="A401" s="17">
        <v>42783</v>
      </c>
      <c r="B401" s="10" t="s">
        <v>2088</v>
      </c>
      <c r="C401" s="11" t="s">
        <v>166</v>
      </c>
      <c r="E401" s="8">
        <v>24072</v>
      </c>
      <c r="G401" s="6">
        <f t="shared" si="11"/>
        <v>24072</v>
      </c>
    </row>
    <row r="402" spans="1:8" hidden="1" x14ac:dyDescent="0.25">
      <c r="A402" s="17">
        <v>42783</v>
      </c>
      <c r="B402" s="10" t="s">
        <v>1399</v>
      </c>
      <c r="C402" s="11" t="s">
        <v>1814</v>
      </c>
      <c r="D402" s="766">
        <v>347</v>
      </c>
      <c r="E402" s="8">
        <v>806368</v>
      </c>
      <c r="G402" s="6">
        <f t="shared" si="11"/>
        <v>806368</v>
      </c>
    </row>
    <row r="403" spans="1:8" hidden="1" x14ac:dyDescent="0.25">
      <c r="A403" s="17">
        <v>42787</v>
      </c>
      <c r="B403" s="10" t="s">
        <v>2022</v>
      </c>
      <c r="C403" s="11" t="s">
        <v>166</v>
      </c>
      <c r="D403" s="766">
        <v>8808</v>
      </c>
      <c r="E403" s="8">
        <v>78330</v>
      </c>
      <c r="G403" s="6">
        <f t="shared" si="11"/>
        <v>78330</v>
      </c>
    </row>
    <row r="404" spans="1:8" hidden="1" x14ac:dyDescent="0.25">
      <c r="A404" s="17">
        <v>42787</v>
      </c>
      <c r="B404" s="10" t="s">
        <v>2022</v>
      </c>
      <c r="C404" s="11" t="s">
        <v>166</v>
      </c>
      <c r="D404" s="766">
        <v>8809</v>
      </c>
      <c r="E404" s="8">
        <v>33600</v>
      </c>
      <c r="G404" s="6">
        <f t="shared" si="11"/>
        <v>33600</v>
      </c>
    </row>
    <row r="405" spans="1:8" hidden="1" x14ac:dyDescent="0.25">
      <c r="A405" s="17">
        <v>42788</v>
      </c>
      <c r="B405" s="10" t="s">
        <v>2022</v>
      </c>
      <c r="C405" s="11" t="s">
        <v>166</v>
      </c>
      <c r="D405" s="766">
        <v>8816</v>
      </c>
      <c r="E405" s="8">
        <v>7128</v>
      </c>
      <c r="G405" s="6">
        <f t="shared" si="11"/>
        <v>7128</v>
      </c>
    </row>
    <row r="406" spans="1:8" hidden="1" x14ac:dyDescent="0.25">
      <c r="A406" s="17">
        <v>42784</v>
      </c>
      <c r="B406" s="10" t="s">
        <v>2088</v>
      </c>
      <c r="C406" s="11" t="s">
        <v>164</v>
      </c>
      <c r="D406" s="766">
        <v>3985</v>
      </c>
      <c r="E406" s="8">
        <v>3305</v>
      </c>
      <c r="G406" s="6">
        <f t="shared" si="11"/>
        <v>3305</v>
      </c>
    </row>
    <row r="407" spans="1:8" hidden="1" x14ac:dyDescent="0.25">
      <c r="A407" s="17">
        <v>42784</v>
      </c>
      <c r="B407" s="10" t="s">
        <v>1396</v>
      </c>
      <c r="C407" s="11" t="s">
        <v>164</v>
      </c>
      <c r="D407" s="766">
        <v>3918</v>
      </c>
      <c r="E407" s="8">
        <v>1690</v>
      </c>
      <c r="G407" s="6">
        <f t="shared" ref="G407:G408" si="13">E407-F407</f>
        <v>1690</v>
      </c>
    </row>
    <row r="408" spans="1:8" hidden="1" x14ac:dyDescent="0.25">
      <c r="A408" s="17">
        <v>42784</v>
      </c>
      <c r="B408" s="10" t="s">
        <v>1396</v>
      </c>
      <c r="C408" s="11" t="s">
        <v>164</v>
      </c>
      <c r="D408" s="766">
        <v>3958</v>
      </c>
      <c r="E408" s="8">
        <v>7297</v>
      </c>
      <c r="G408" s="6">
        <f t="shared" si="13"/>
        <v>7297</v>
      </c>
    </row>
    <row r="409" spans="1:8" hidden="1" x14ac:dyDescent="0.25">
      <c r="A409" s="17">
        <v>42773</v>
      </c>
      <c r="B409" s="10" t="s">
        <v>1396</v>
      </c>
      <c r="C409" s="11" t="s">
        <v>161</v>
      </c>
      <c r="D409" s="766">
        <v>629</v>
      </c>
      <c r="E409" s="8">
        <v>26618</v>
      </c>
      <c r="G409" s="6">
        <f t="shared" si="11"/>
        <v>26618</v>
      </c>
    </row>
    <row r="410" spans="1:8" hidden="1" x14ac:dyDescent="0.25">
      <c r="A410" s="17">
        <v>42776</v>
      </c>
      <c r="B410" s="10" t="s">
        <v>1396</v>
      </c>
      <c r="C410" s="11" t="s">
        <v>161</v>
      </c>
      <c r="D410" s="766">
        <v>638</v>
      </c>
      <c r="E410" s="8">
        <v>105186</v>
      </c>
      <c r="G410" s="6">
        <f t="shared" si="11"/>
        <v>105186</v>
      </c>
    </row>
    <row r="411" spans="1:8" hidden="1" x14ac:dyDescent="0.25">
      <c r="A411" s="17">
        <v>42789</v>
      </c>
      <c r="B411" s="10" t="s">
        <v>1396</v>
      </c>
      <c r="C411" s="11" t="s">
        <v>161</v>
      </c>
      <c r="D411" s="766">
        <v>675</v>
      </c>
      <c r="E411" s="8">
        <v>69661</v>
      </c>
      <c r="G411" s="6">
        <f t="shared" si="11"/>
        <v>69661</v>
      </c>
    </row>
    <row r="412" spans="1:8" hidden="1" x14ac:dyDescent="0.25">
      <c r="A412" s="17">
        <v>42791</v>
      </c>
      <c r="B412" s="10" t="s">
        <v>1396</v>
      </c>
      <c r="C412" s="11" t="s">
        <v>166</v>
      </c>
      <c r="D412" s="766">
        <v>8832</v>
      </c>
      <c r="E412" s="8">
        <v>13500</v>
      </c>
      <c r="G412" s="6">
        <f t="shared" si="11"/>
        <v>13500</v>
      </c>
    </row>
    <row r="413" spans="1:8" hidden="1" x14ac:dyDescent="0.25">
      <c r="A413" s="17">
        <v>42796</v>
      </c>
      <c r="B413" s="10" t="s">
        <v>1396</v>
      </c>
      <c r="C413" s="11" t="s">
        <v>166</v>
      </c>
      <c r="D413" s="766">
        <v>8863</v>
      </c>
      <c r="E413" s="8">
        <v>9600</v>
      </c>
      <c r="G413" s="6">
        <f t="shared" si="11"/>
        <v>9600</v>
      </c>
    </row>
    <row r="414" spans="1:8" hidden="1" x14ac:dyDescent="0.25">
      <c r="A414" s="17">
        <v>42796</v>
      </c>
      <c r="B414" s="10" t="s">
        <v>1399</v>
      </c>
      <c r="C414" s="11" t="s">
        <v>1814</v>
      </c>
      <c r="F414" s="9">
        <v>400000</v>
      </c>
      <c r="G414" s="6">
        <f t="shared" si="11"/>
        <v>-400000</v>
      </c>
      <c r="H414" s="31" t="s">
        <v>2134</v>
      </c>
    </row>
    <row r="415" spans="1:8" hidden="1" x14ac:dyDescent="0.25">
      <c r="A415" s="17">
        <v>42780</v>
      </c>
      <c r="B415" s="10" t="s">
        <v>1804</v>
      </c>
      <c r="C415" s="11" t="s">
        <v>164</v>
      </c>
      <c r="D415" s="766">
        <v>3884</v>
      </c>
      <c r="E415" s="8">
        <v>68397</v>
      </c>
      <c r="G415" s="6">
        <f t="shared" si="11"/>
        <v>68397</v>
      </c>
    </row>
    <row r="416" spans="1:8" hidden="1" x14ac:dyDescent="0.25">
      <c r="A416" s="17">
        <v>42791</v>
      </c>
      <c r="B416" s="10" t="s">
        <v>1396</v>
      </c>
      <c r="C416" s="11" t="s">
        <v>164</v>
      </c>
      <c r="D416" s="766">
        <v>4124</v>
      </c>
      <c r="E416" s="8">
        <v>18913</v>
      </c>
      <c r="G416" s="6">
        <f t="shared" si="11"/>
        <v>18913</v>
      </c>
    </row>
    <row r="417" spans="1:8" hidden="1" x14ac:dyDescent="0.25">
      <c r="A417" s="17">
        <v>42793</v>
      </c>
      <c r="B417" s="10" t="s">
        <v>1396</v>
      </c>
      <c r="C417" s="11" t="s">
        <v>164</v>
      </c>
      <c r="D417" s="766">
        <v>4155</v>
      </c>
      <c r="E417" s="8">
        <v>882</v>
      </c>
      <c r="G417" s="6">
        <f t="shared" si="11"/>
        <v>882</v>
      </c>
    </row>
    <row r="418" spans="1:8" hidden="1" x14ac:dyDescent="0.25">
      <c r="A418" s="17">
        <v>42793</v>
      </c>
      <c r="B418" s="10" t="s">
        <v>1396</v>
      </c>
      <c r="C418" s="11" t="s">
        <v>164</v>
      </c>
      <c r="D418" s="766">
        <v>4132</v>
      </c>
      <c r="E418" s="8">
        <v>4392</v>
      </c>
      <c r="G418" s="6">
        <f t="shared" si="11"/>
        <v>4392</v>
      </c>
    </row>
    <row r="419" spans="1:8" hidden="1" x14ac:dyDescent="0.25">
      <c r="A419" s="17">
        <v>42811</v>
      </c>
      <c r="B419" s="10" t="s">
        <v>1396</v>
      </c>
      <c r="C419" s="11" t="s">
        <v>164</v>
      </c>
      <c r="D419" s="766">
        <v>4548</v>
      </c>
      <c r="E419" s="8">
        <v>2430</v>
      </c>
      <c r="G419" s="6">
        <f t="shared" ref="G419" si="14">E419-F419</f>
        <v>2430</v>
      </c>
    </row>
    <row r="420" spans="1:8" hidden="1" x14ac:dyDescent="0.25">
      <c r="A420" s="17">
        <v>42808</v>
      </c>
      <c r="B420" s="10" t="s">
        <v>1214</v>
      </c>
      <c r="C420" s="11" t="s">
        <v>166</v>
      </c>
      <c r="F420" s="9">
        <v>63643</v>
      </c>
      <c r="G420" s="6">
        <f t="shared" si="11"/>
        <v>-63643</v>
      </c>
      <c r="H420" s="31" t="s">
        <v>2416</v>
      </c>
    </row>
    <row r="421" spans="1:8" hidden="1" x14ac:dyDescent="0.25">
      <c r="A421" s="17">
        <v>42808</v>
      </c>
      <c r="B421" s="10" t="s">
        <v>2088</v>
      </c>
      <c r="C421" s="11" t="s">
        <v>166</v>
      </c>
      <c r="F421" s="9">
        <v>24072</v>
      </c>
      <c r="G421" s="6">
        <f t="shared" si="11"/>
        <v>-24072</v>
      </c>
      <c r="H421" s="123"/>
    </row>
    <row r="422" spans="1:8" hidden="1" x14ac:dyDescent="0.25">
      <c r="A422" s="17">
        <v>42808</v>
      </c>
      <c r="B422" s="10" t="s">
        <v>2022</v>
      </c>
      <c r="C422" s="11" t="s">
        <v>166</v>
      </c>
      <c r="F422" s="9">
        <v>119058</v>
      </c>
      <c r="G422" s="6">
        <f t="shared" si="11"/>
        <v>-119058</v>
      </c>
      <c r="H422" s="123"/>
    </row>
    <row r="423" spans="1:8" hidden="1" x14ac:dyDescent="0.25">
      <c r="A423" s="17">
        <v>42808</v>
      </c>
      <c r="B423" s="10" t="s">
        <v>1396</v>
      </c>
      <c r="C423" s="11" t="s">
        <v>166</v>
      </c>
      <c r="F423" s="9">
        <v>23100</v>
      </c>
      <c r="G423" s="6">
        <f t="shared" si="11"/>
        <v>-23100</v>
      </c>
      <c r="H423" s="123"/>
    </row>
    <row r="424" spans="1:8" hidden="1" x14ac:dyDescent="0.25">
      <c r="A424" s="17">
        <v>42808</v>
      </c>
      <c r="B424" s="10" t="s">
        <v>2093</v>
      </c>
      <c r="C424" s="11" t="s">
        <v>166</v>
      </c>
      <c r="F424" s="9">
        <v>70127</v>
      </c>
      <c r="G424" s="6">
        <f t="shared" ref="G424" si="15">E424-F424</f>
        <v>-70127</v>
      </c>
      <c r="H424" s="123"/>
    </row>
    <row r="425" spans="1:8" hidden="1" x14ac:dyDescent="0.25">
      <c r="A425" s="17">
        <v>42809</v>
      </c>
      <c r="B425" s="10" t="s">
        <v>1396</v>
      </c>
      <c r="C425" s="11" t="s">
        <v>161</v>
      </c>
      <c r="E425" s="8">
        <v>7903</v>
      </c>
      <c r="G425" s="6">
        <f t="shared" si="11"/>
        <v>7903</v>
      </c>
    </row>
    <row r="426" spans="1:8" hidden="1" x14ac:dyDescent="0.25">
      <c r="A426" s="17">
        <v>42814</v>
      </c>
      <c r="B426" s="10" t="s">
        <v>1396</v>
      </c>
      <c r="C426" s="11" t="s">
        <v>164</v>
      </c>
      <c r="E426" s="8">
        <v>18646</v>
      </c>
      <c r="G426" s="6">
        <f t="shared" si="11"/>
        <v>18646</v>
      </c>
    </row>
    <row r="427" spans="1:8" hidden="1" x14ac:dyDescent="0.25">
      <c r="A427" s="17">
        <v>42693</v>
      </c>
      <c r="B427" s="10" t="s">
        <v>33</v>
      </c>
      <c r="C427" s="11" t="s">
        <v>1802</v>
      </c>
      <c r="E427" s="8">
        <v>106847</v>
      </c>
      <c r="G427" s="6">
        <f t="shared" si="11"/>
        <v>106847</v>
      </c>
    </row>
    <row r="428" spans="1:8" hidden="1" x14ac:dyDescent="0.25">
      <c r="A428" s="17">
        <v>42693</v>
      </c>
      <c r="B428" s="10" t="s">
        <v>32</v>
      </c>
      <c r="C428" s="11" t="s">
        <v>1802</v>
      </c>
      <c r="E428" s="8">
        <v>106847</v>
      </c>
      <c r="G428" s="6">
        <f t="shared" si="11"/>
        <v>106847</v>
      </c>
    </row>
    <row r="429" spans="1:8" hidden="1" x14ac:dyDescent="0.25">
      <c r="A429" s="17">
        <v>42693</v>
      </c>
      <c r="B429" s="10" t="s">
        <v>1396</v>
      </c>
      <c r="C429" s="11" t="s">
        <v>1802</v>
      </c>
      <c r="E429" s="8">
        <v>51879</v>
      </c>
      <c r="G429" s="6">
        <f t="shared" si="11"/>
        <v>51879</v>
      </c>
    </row>
    <row r="430" spans="1:8" hidden="1" x14ac:dyDescent="0.25">
      <c r="A430" s="17">
        <v>42686</v>
      </c>
      <c r="B430" s="10" t="s">
        <v>1396</v>
      </c>
      <c r="C430" s="11" t="s">
        <v>1802</v>
      </c>
      <c r="E430" s="8">
        <v>42108</v>
      </c>
      <c r="G430" s="6">
        <f t="shared" si="11"/>
        <v>42108</v>
      </c>
    </row>
    <row r="431" spans="1:8" hidden="1" x14ac:dyDescent="0.25">
      <c r="A431" s="17">
        <v>42677</v>
      </c>
      <c r="B431" s="10" t="s">
        <v>33</v>
      </c>
      <c r="C431" s="11" t="s">
        <v>1802</v>
      </c>
      <c r="E431" s="8">
        <v>11550</v>
      </c>
      <c r="G431" s="6">
        <f t="shared" si="11"/>
        <v>11550</v>
      </c>
    </row>
    <row r="432" spans="1:8" hidden="1" x14ac:dyDescent="0.25">
      <c r="A432" s="17">
        <v>42682</v>
      </c>
      <c r="B432" s="10" t="s">
        <v>33</v>
      </c>
      <c r="C432" s="11" t="s">
        <v>1802</v>
      </c>
      <c r="E432" s="8">
        <v>19233</v>
      </c>
      <c r="G432" s="6">
        <f t="shared" si="11"/>
        <v>19233</v>
      </c>
    </row>
    <row r="433" spans="1:8" hidden="1" x14ac:dyDescent="0.25">
      <c r="A433" s="17">
        <v>42698</v>
      </c>
      <c r="B433" s="10" t="s">
        <v>1396</v>
      </c>
      <c r="C433" s="11" t="s">
        <v>1802</v>
      </c>
      <c r="E433" s="8">
        <v>3000</v>
      </c>
      <c r="G433" s="6">
        <f t="shared" si="11"/>
        <v>3000</v>
      </c>
    </row>
    <row r="434" spans="1:8" hidden="1" x14ac:dyDescent="0.25">
      <c r="A434" s="17">
        <v>42732</v>
      </c>
      <c r="B434" s="10" t="s">
        <v>1399</v>
      </c>
      <c r="C434" s="11" t="s">
        <v>1802</v>
      </c>
      <c r="E434" s="8">
        <v>433624</v>
      </c>
      <c r="G434" s="6">
        <f t="shared" si="11"/>
        <v>433624</v>
      </c>
    </row>
    <row r="435" spans="1:8" hidden="1" x14ac:dyDescent="0.25">
      <c r="A435" s="17">
        <v>42721</v>
      </c>
      <c r="B435" s="10" t="s">
        <v>33</v>
      </c>
      <c r="C435" s="11" t="s">
        <v>1802</v>
      </c>
      <c r="F435" s="9">
        <v>44879</v>
      </c>
      <c r="G435" s="6">
        <f t="shared" si="11"/>
        <v>-44879</v>
      </c>
      <c r="H435" s="7" t="s">
        <v>2191</v>
      </c>
    </row>
    <row r="436" spans="1:8" hidden="1" x14ac:dyDescent="0.25">
      <c r="A436" s="17">
        <v>42730</v>
      </c>
      <c r="B436" s="10" t="s">
        <v>1675</v>
      </c>
      <c r="C436" s="11" t="s">
        <v>1802</v>
      </c>
      <c r="E436" s="8">
        <v>32908</v>
      </c>
      <c r="G436" s="6">
        <f t="shared" si="11"/>
        <v>32908</v>
      </c>
    </row>
    <row r="437" spans="1:8" hidden="1" x14ac:dyDescent="0.25">
      <c r="A437" s="17">
        <v>42711</v>
      </c>
      <c r="B437" s="10" t="s">
        <v>32</v>
      </c>
      <c r="C437" s="11" t="s">
        <v>1802</v>
      </c>
      <c r="E437" s="8">
        <v>3445</v>
      </c>
      <c r="G437" s="6">
        <f t="shared" si="11"/>
        <v>3445</v>
      </c>
    </row>
    <row r="438" spans="1:8" hidden="1" x14ac:dyDescent="0.25">
      <c r="A438" s="17">
        <v>42727</v>
      </c>
      <c r="B438" s="10" t="s">
        <v>32</v>
      </c>
      <c r="C438" s="11" t="s">
        <v>1802</v>
      </c>
      <c r="E438" s="8">
        <v>36929</v>
      </c>
      <c r="G438" s="6">
        <f t="shared" si="11"/>
        <v>36929</v>
      </c>
    </row>
    <row r="439" spans="1:8" hidden="1" x14ac:dyDescent="0.25">
      <c r="A439" s="17">
        <v>42720</v>
      </c>
      <c r="B439" s="10" t="s">
        <v>33</v>
      </c>
      <c r="C439" s="11" t="s">
        <v>1802</v>
      </c>
      <c r="E439" s="8">
        <v>55873</v>
      </c>
      <c r="G439" s="6">
        <f t="shared" si="11"/>
        <v>55873</v>
      </c>
    </row>
    <row r="440" spans="1:8" hidden="1" x14ac:dyDescent="0.25">
      <c r="A440" s="17">
        <v>42740</v>
      </c>
      <c r="B440" s="10" t="s">
        <v>1396</v>
      </c>
      <c r="C440" s="11" t="s">
        <v>1802</v>
      </c>
      <c r="F440" s="9">
        <v>3000</v>
      </c>
      <c r="G440" s="6">
        <f t="shared" si="11"/>
        <v>-3000</v>
      </c>
      <c r="H440" s="1187" t="s">
        <v>2192</v>
      </c>
    </row>
    <row r="441" spans="1:8" hidden="1" x14ac:dyDescent="0.25">
      <c r="A441" s="17">
        <v>42740</v>
      </c>
      <c r="B441" s="10" t="s">
        <v>1399</v>
      </c>
      <c r="C441" s="11" t="s">
        <v>1802</v>
      </c>
      <c r="F441" s="9">
        <v>433634</v>
      </c>
      <c r="G441" s="6">
        <f t="shared" si="11"/>
        <v>-433634</v>
      </c>
      <c r="H441" s="1188"/>
    </row>
    <row r="442" spans="1:8" hidden="1" x14ac:dyDescent="0.25">
      <c r="A442" s="17">
        <v>42740</v>
      </c>
      <c r="B442" s="10" t="s">
        <v>1675</v>
      </c>
      <c r="C442" s="11" t="s">
        <v>1802</v>
      </c>
      <c r="F442" s="9">
        <v>32908</v>
      </c>
      <c r="G442" s="6">
        <f t="shared" si="11"/>
        <v>-32908</v>
      </c>
      <c r="H442" s="1188"/>
    </row>
    <row r="443" spans="1:8" hidden="1" x14ac:dyDescent="0.25">
      <c r="A443" s="17">
        <v>42740</v>
      </c>
      <c r="B443" s="10" t="s">
        <v>32</v>
      </c>
      <c r="C443" s="11" t="s">
        <v>1802</v>
      </c>
      <c r="F443" s="9">
        <v>30468</v>
      </c>
      <c r="G443" s="6">
        <f t="shared" si="11"/>
        <v>-30468</v>
      </c>
      <c r="H443" s="1189"/>
    </row>
    <row r="444" spans="1:8" hidden="1" x14ac:dyDescent="0.25">
      <c r="A444" s="17">
        <v>42775</v>
      </c>
      <c r="B444" s="10" t="s">
        <v>32</v>
      </c>
      <c r="C444" s="11" t="s">
        <v>1802</v>
      </c>
      <c r="E444" s="8">
        <v>10916</v>
      </c>
      <c r="G444" s="6">
        <f t="shared" si="11"/>
        <v>10916</v>
      </c>
    </row>
    <row r="445" spans="1:8" hidden="1" x14ac:dyDescent="0.25">
      <c r="A445" s="17">
        <v>42770</v>
      </c>
      <c r="B445" s="10" t="s">
        <v>1396</v>
      </c>
      <c r="C445" s="11" t="s">
        <v>1802</v>
      </c>
      <c r="E445" s="8">
        <v>9717</v>
      </c>
      <c r="G445" s="6">
        <f t="shared" si="11"/>
        <v>9717</v>
      </c>
    </row>
    <row r="446" spans="1:8" hidden="1" x14ac:dyDescent="0.25">
      <c r="A446" s="17">
        <v>42768</v>
      </c>
      <c r="B446" s="10" t="s">
        <v>33</v>
      </c>
      <c r="C446" s="11" t="s">
        <v>1802</v>
      </c>
      <c r="E446" s="8">
        <v>13612</v>
      </c>
      <c r="G446" s="6">
        <f t="shared" si="11"/>
        <v>13612</v>
      </c>
    </row>
    <row r="447" spans="1:8" hidden="1" x14ac:dyDescent="0.25">
      <c r="A447" s="17">
        <v>42747</v>
      </c>
      <c r="B447" s="10" t="s">
        <v>32</v>
      </c>
      <c r="C447" s="11" t="s">
        <v>1802</v>
      </c>
      <c r="E447" s="8">
        <v>43165</v>
      </c>
      <c r="G447" s="6">
        <f t="shared" si="11"/>
        <v>43165</v>
      </c>
    </row>
    <row r="448" spans="1:8" hidden="1" x14ac:dyDescent="0.25">
      <c r="A448" s="17">
        <v>42755</v>
      </c>
      <c r="B448" s="10" t="s">
        <v>32</v>
      </c>
      <c r="C448" s="11" t="s">
        <v>1802</v>
      </c>
      <c r="E448" s="8">
        <v>6306</v>
      </c>
      <c r="G448" s="6">
        <f t="shared" si="11"/>
        <v>6306</v>
      </c>
    </row>
    <row r="449" spans="1:8" hidden="1" x14ac:dyDescent="0.25">
      <c r="A449" s="17">
        <v>42755</v>
      </c>
      <c r="B449" s="10" t="s">
        <v>1396</v>
      </c>
      <c r="C449" s="11" t="s">
        <v>1802</v>
      </c>
      <c r="E449" s="8">
        <v>33200</v>
      </c>
      <c r="G449" s="6">
        <f t="shared" si="11"/>
        <v>33200</v>
      </c>
    </row>
    <row r="450" spans="1:8" hidden="1" x14ac:dyDescent="0.25">
      <c r="A450" s="17">
        <v>42755</v>
      </c>
      <c r="B450" s="10" t="s">
        <v>1396</v>
      </c>
      <c r="C450" s="11" t="s">
        <v>1802</v>
      </c>
      <c r="F450" s="9">
        <v>44665</v>
      </c>
      <c r="G450" s="6">
        <f t="shared" si="11"/>
        <v>-44665</v>
      </c>
    </row>
    <row r="451" spans="1:8" hidden="1" x14ac:dyDescent="0.25">
      <c r="A451" s="17">
        <v>42742</v>
      </c>
      <c r="B451" s="10" t="s">
        <v>33</v>
      </c>
      <c r="C451" s="11" t="s">
        <v>1802</v>
      </c>
      <c r="E451" s="8">
        <v>10413</v>
      </c>
      <c r="G451" s="6">
        <f t="shared" si="11"/>
        <v>10413</v>
      </c>
    </row>
    <row r="452" spans="1:8" hidden="1" x14ac:dyDescent="0.25">
      <c r="A452" s="17">
        <v>42744</v>
      </c>
      <c r="B452" s="10" t="s">
        <v>33</v>
      </c>
      <c r="C452" s="11" t="s">
        <v>1802</v>
      </c>
      <c r="E452" s="8">
        <v>89052</v>
      </c>
      <c r="G452" s="6">
        <f t="shared" si="11"/>
        <v>89052</v>
      </c>
    </row>
    <row r="453" spans="1:8" hidden="1" x14ac:dyDescent="0.25">
      <c r="A453" s="17">
        <v>42746</v>
      </c>
      <c r="B453" s="10" t="s">
        <v>33</v>
      </c>
      <c r="C453" s="11" t="s">
        <v>1802</v>
      </c>
      <c r="E453" s="8">
        <v>3348</v>
      </c>
      <c r="G453" s="6">
        <f t="shared" si="11"/>
        <v>3348</v>
      </c>
    </row>
    <row r="454" spans="1:8" hidden="1" x14ac:dyDescent="0.25">
      <c r="A454" s="17">
        <v>42740</v>
      </c>
      <c r="B454" s="10" t="s">
        <v>32</v>
      </c>
      <c r="C454" s="11" t="s">
        <v>1802</v>
      </c>
      <c r="E454" s="8">
        <v>95472</v>
      </c>
      <c r="G454" s="6">
        <f t="shared" si="11"/>
        <v>95472</v>
      </c>
    </row>
    <row r="455" spans="1:8" hidden="1" x14ac:dyDescent="0.25">
      <c r="A455" s="17">
        <v>42786</v>
      </c>
      <c r="B455" s="10" t="s">
        <v>1399</v>
      </c>
      <c r="C455" s="11" t="s">
        <v>1802</v>
      </c>
      <c r="E455" s="8">
        <v>1567</v>
      </c>
      <c r="G455" s="6">
        <f t="shared" si="11"/>
        <v>1567</v>
      </c>
    </row>
    <row r="456" spans="1:8" hidden="1" x14ac:dyDescent="0.25">
      <c r="A456" s="17">
        <v>42793</v>
      </c>
      <c r="B456" s="10" t="s">
        <v>1399</v>
      </c>
      <c r="C456" s="11" t="s">
        <v>1802</v>
      </c>
      <c r="E456" s="8">
        <v>27850</v>
      </c>
      <c r="G456" s="6">
        <f t="shared" si="11"/>
        <v>27850</v>
      </c>
    </row>
    <row r="457" spans="1:8" hidden="1" x14ac:dyDescent="0.25">
      <c r="A457" s="17">
        <v>42784</v>
      </c>
      <c r="B457" s="10" t="s">
        <v>33</v>
      </c>
      <c r="C457" s="11" t="s">
        <v>1802</v>
      </c>
      <c r="E457" s="8">
        <v>46586</v>
      </c>
      <c r="G457" s="6">
        <f t="shared" si="11"/>
        <v>46586</v>
      </c>
    </row>
    <row r="458" spans="1:8" hidden="1" x14ac:dyDescent="0.25">
      <c r="A458" s="17">
        <v>42804</v>
      </c>
      <c r="B458" s="10" t="s">
        <v>33</v>
      </c>
      <c r="C458" s="11" t="s">
        <v>1802</v>
      </c>
      <c r="F458" s="9">
        <v>100000</v>
      </c>
      <c r="G458" s="6">
        <f t="shared" si="11"/>
        <v>-100000</v>
      </c>
      <c r="H458" s="1187" t="s">
        <v>2193</v>
      </c>
    </row>
    <row r="459" spans="1:8" hidden="1" x14ac:dyDescent="0.25">
      <c r="A459" s="17">
        <v>42804</v>
      </c>
      <c r="B459" s="10" t="s">
        <v>1396</v>
      </c>
      <c r="C459" s="11" t="s">
        <v>1802</v>
      </c>
      <c r="F459" s="9">
        <v>100000</v>
      </c>
      <c r="G459" s="6">
        <f t="shared" si="11"/>
        <v>-100000</v>
      </c>
      <c r="H459" s="1188"/>
    </row>
    <row r="460" spans="1:8" hidden="1" x14ac:dyDescent="0.25">
      <c r="A460" s="17">
        <v>42804</v>
      </c>
      <c r="B460" s="10" t="s">
        <v>32</v>
      </c>
      <c r="C460" s="11" t="s">
        <v>1802</v>
      </c>
      <c r="F460" s="9">
        <v>100000</v>
      </c>
      <c r="G460" s="6">
        <f t="shared" si="11"/>
        <v>-100000</v>
      </c>
      <c r="H460" s="1189"/>
    </row>
    <row r="461" spans="1:8" hidden="1" x14ac:dyDescent="0.25">
      <c r="A461" s="17">
        <v>42819</v>
      </c>
      <c r="B461" s="10" t="s">
        <v>2088</v>
      </c>
      <c r="C461" s="11" t="s">
        <v>169</v>
      </c>
      <c r="E461" s="8">
        <v>1600</v>
      </c>
      <c r="G461" s="6">
        <f t="shared" si="11"/>
        <v>1600</v>
      </c>
    </row>
    <row r="462" spans="1:8" hidden="1" x14ac:dyDescent="0.25">
      <c r="A462" s="17">
        <v>42809</v>
      </c>
      <c r="B462" s="10" t="s">
        <v>32</v>
      </c>
      <c r="C462" s="11" t="s">
        <v>1802</v>
      </c>
      <c r="E462" s="8">
        <v>15593</v>
      </c>
      <c r="G462" s="6">
        <f t="shared" si="11"/>
        <v>15593</v>
      </c>
    </row>
    <row r="463" spans="1:8" hidden="1" x14ac:dyDescent="0.25">
      <c r="A463" s="17">
        <v>42787</v>
      </c>
      <c r="B463" s="10" t="s">
        <v>32</v>
      </c>
      <c r="C463" s="11" t="s">
        <v>1802</v>
      </c>
      <c r="E463" s="8">
        <v>5693</v>
      </c>
      <c r="G463" s="6">
        <f t="shared" si="11"/>
        <v>5693</v>
      </c>
    </row>
    <row r="464" spans="1:8" hidden="1" x14ac:dyDescent="0.25">
      <c r="A464" s="17">
        <v>42812</v>
      </c>
      <c r="B464" s="10" t="s">
        <v>1399</v>
      </c>
      <c r="C464" s="11" t="s">
        <v>1802</v>
      </c>
      <c r="E464" s="8">
        <v>83845</v>
      </c>
      <c r="G464" s="6">
        <f t="shared" si="11"/>
        <v>83845</v>
      </c>
    </row>
    <row r="465" spans="1:8" hidden="1" x14ac:dyDescent="0.25">
      <c r="A465" s="17">
        <v>42793</v>
      </c>
      <c r="B465" s="10" t="s">
        <v>32</v>
      </c>
      <c r="C465" s="11" t="s">
        <v>1802</v>
      </c>
      <c r="E465" s="8">
        <v>1367</v>
      </c>
      <c r="G465" s="6">
        <f t="shared" si="11"/>
        <v>1367</v>
      </c>
    </row>
    <row r="466" spans="1:8" hidden="1" x14ac:dyDescent="0.25">
      <c r="A466" s="17">
        <v>42798</v>
      </c>
      <c r="B466" s="10" t="s">
        <v>32</v>
      </c>
      <c r="C466" s="11" t="s">
        <v>1802</v>
      </c>
      <c r="E466" s="8">
        <v>1700</v>
      </c>
      <c r="G466" s="6">
        <f t="shared" si="11"/>
        <v>1700</v>
      </c>
    </row>
    <row r="467" spans="1:8" hidden="1" x14ac:dyDescent="0.25">
      <c r="A467" s="17">
        <v>42819</v>
      </c>
      <c r="B467" s="10" t="s">
        <v>1396</v>
      </c>
      <c r="C467" s="11" t="s">
        <v>1802</v>
      </c>
      <c r="E467" s="8">
        <v>67418</v>
      </c>
      <c r="G467" s="6">
        <f t="shared" si="11"/>
        <v>67418</v>
      </c>
    </row>
    <row r="468" spans="1:8" hidden="1" x14ac:dyDescent="0.25">
      <c r="A468" s="17">
        <v>42821</v>
      </c>
      <c r="B468" s="10" t="s">
        <v>1396</v>
      </c>
      <c r="C468" s="11" t="s">
        <v>1802</v>
      </c>
      <c r="E468" s="8">
        <v>39396</v>
      </c>
      <c r="G468" s="6">
        <f t="shared" si="11"/>
        <v>39396</v>
      </c>
    </row>
    <row r="469" spans="1:8" hidden="1" x14ac:dyDescent="0.25">
      <c r="A469" s="17">
        <v>42807</v>
      </c>
      <c r="B469" s="10" t="s">
        <v>1804</v>
      </c>
      <c r="C469" s="11" t="s">
        <v>166</v>
      </c>
      <c r="E469" s="8">
        <v>9600</v>
      </c>
      <c r="G469" s="6">
        <f t="shared" si="11"/>
        <v>9600</v>
      </c>
    </row>
    <row r="470" spans="1:8" hidden="1" x14ac:dyDescent="0.25">
      <c r="A470" s="17">
        <v>42811</v>
      </c>
      <c r="B470" s="10" t="s">
        <v>1675</v>
      </c>
      <c r="C470" s="11" t="s">
        <v>166</v>
      </c>
      <c r="E470" s="8">
        <v>3276</v>
      </c>
      <c r="G470" s="6">
        <f t="shared" si="11"/>
        <v>3276</v>
      </c>
    </row>
    <row r="471" spans="1:8" hidden="1" x14ac:dyDescent="0.25">
      <c r="A471" s="17">
        <v>42818</v>
      </c>
      <c r="B471" s="10" t="s">
        <v>2088</v>
      </c>
      <c r="C471" s="11" t="s">
        <v>166</v>
      </c>
      <c r="E471" s="8">
        <v>5434</v>
      </c>
      <c r="G471" s="6">
        <f t="shared" si="11"/>
        <v>5434</v>
      </c>
    </row>
    <row r="472" spans="1:8" hidden="1" x14ac:dyDescent="0.25">
      <c r="A472" s="17">
        <v>42828</v>
      </c>
      <c r="B472" s="10" t="s">
        <v>2093</v>
      </c>
      <c r="C472" s="11" t="s">
        <v>166</v>
      </c>
      <c r="E472" s="8">
        <v>14700</v>
      </c>
      <c r="G472" s="6">
        <f t="shared" si="11"/>
        <v>14700</v>
      </c>
    </row>
    <row r="473" spans="1:8" hidden="1" x14ac:dyDescent="0.25">
      <c r="A473" s="17">
        <v>42829</v>
      </c>
      <c r="B473" s="10" t="s">
        <v>1399</v>
      </c>
      <c r="C473" s="11" t="s">
        <v>1814</v>
      </c>
      <c r="D473" s="766">
        <v>358</v>
      </c>
      <c r="E473" s="8">
        <v>13194</v>
      </c>
      <c r="G473" s="6">
        <f t="shared" si="11"/>
        <v>13194</v>
      </c>
    </row>
    <row r="474" spans="1:8" hidden="1" x14ac:dyDescent="0.25">
      <c r="A474" s="17">
        <v>42829</v>
      </c>
      <c r="B474" s="10" t="s">
        <v>1399</v>
      </c>
      <c r="C474" s="11" t="s">
        <v>1814</v>
      </c>
      <c r="D474" s="766">
        <v>363</v>
      </c>
      <c r="E474" s="8">
        <v>5580</v>
      </c>
      <c r="G474" s="6">
        <f t="shared" si="11"/>
        <v>5580</v>
      </c>
    </row>
    <row r="475" spans="1:8" hidden="1" x14ac:dyDescent="0.25">
      <c r="A475" s="17">
        <v>42823</v>
      </c>
      <c r="B475" s="10" t="s">
        <v>1399</v>
      </c>
      <c r="C475" s="11" t="s">
        <v>1814</v>
      </c>
      <c r="D475" s="766">
        <v>375</v>
      </c>
      <c r="E475" s="8">
        <v>5313</v>
      </c>
      <c r="G475" s="6">
        <f t="shared" si="11"/>
        <v>5313</v>
      </c>
    </row>
    <row r="476" spans="1:8" hidden="1" x14ac:dyDescent="0.25">
      <c r="A476" s="17">
        <v>42829</v>
      </c>
      <c r="B476" s="10" t="s">
        <v>2088</v>
      </c>
      <c r="C476" s="11" t="s">
        <v>169</v>
      </c>
      <c r="E476" s="8">
        <v>4844</v>
      </c>
      <c r="G476" s="6">
        <f t="shared" si="11"/>
        <v>4844</v>
      </c>
    </row>
    <row r="477" spans="1:8" hidden="1" x14ac:dyDescent="0.25">
      <c r="A477" s="17">
        <v>42833</v>
      </c>
      <c r="B477" s="10" t="s">
        <v>1806</v>
      </c>
      <c r="C477" s="11" t="s">
        <v>169</v>
      </c>
      <c r="F477" s="9">
        <v>4800</v>
      </c>
      <c r="G477" s="6">
        <f t="shared" si="11"/>
        <v>-4800</v>
      </c>
      <c r="H477" s="77"/>
    </row>
    <row r="478" spans="1:8" hidden="1" x14ac:dyDescent="0.25">
      <c r="A478" s="17">
        <v>42833</v>
      </c>
      <c r="B478" s="10" t="s">
        <v>1492</v>
      </c>
      <c r="C478" s="11" t="s">
        <v>169</v>
      </c>
      <c r="F478" s="9">
        <v>13000</v>
      </c>
      <c r="G478" s="6">
        <f t="shared" si="11"/>
        <v>-13000</v>
      </c>
      <c r="H478" s="78"/>
    </row>
    <row r="479" spans="1:8" hidden="1" x14ac:dyDescent="0.25">
      <c r="A479" s="17">
        <v>42833</v>
      </c>
      <c r="B479" s="10" t="s">
        <v>768</v>
      </c>
      <c r="C479" s="11" t="s">
        <v>169</v>
      </c>
      <c r="F479" s="9">
        <v>8652</v>
      </c>
      <c r="G479" s="6">
        <f t="shared" si="11"/>
        <v>-8652</v>
      </c>
      <c r="H479" s="78"/>
    </row>
    <row r="480" spans="1:8" hidden="1" x14ac:dyDescent="0.25">
      <c r="A480" s="17">
        <v>42833</v>
      </c>
      <c r="B480" s="10" t="s">
        <v>1214</v>
      </c>
      <c r="C480" s="11" t="s">
        <v>169</v>
      </c>
      <c r="F480" s="9">
        <v>9600</v>
      </c>
      <c r="G480" s="6">
        <f t="shared" si="11"/>
        <v>-9600</v>
      </c>
      <c r="H480" s="78" t="s">
        <v>2265</v>
      </c>
    </row>
    <row r="481" spans="1:8" hidden="1" x14ac:dyDescent="0.25">
      <c r="A481" s="17">
        <v>42833</v>
      </c>
      <c r="B481" s="10" t="s">
        <v>1398</v>
      </c>
      <c r="C481" s="11" t="s">
        <v>169</v>
      </c>
      <c r="F481" s="9">
        <v>5000</v>
      </c>
      <c r="G481" s="6">
        <f t="shared" si="11"/>
        <v>-5000</v>
      </c>
      <c r="H481" s="78"/>
    </row>
    <row r="482" spans="1:8" hidden="1" x14ac:dyDescent="0.25">
      <c r="A482" s="17">
        <v>42833</v>
      </c>
      <c r="B482" s="10" t="s">
        <v>1396</v>
      </c>
      <c r="C482" s="11" t="s">
        <v>169</v>
      </c>
      <c r="F482" s="9">
        <v>6820</v>
      </c>
      <c r="G482" s="6">
        <f t="shared" si="11"/>
        <v>-6820</v>
      </c>
      <c r="H482" s="78"/>
    </row>
    <row r="483" spans="1:8" hidden="1" x14ac:dyDescent="0.25">
      <c r="A483" s="17">
        <v>42833</v>
      </c>
      <c r="B483" s="10" t="s">
        <v>40</v>
      </c>
      <c r="C483" s="11" t="s">
        <v>169</v>
      </c>
      <c r="F483" s="9">
        <v>2128</v>
      </c>
      <c r="G483" s="6">
        <f t="shared" si="11"/>
        <v>-2128</v>
      </c>
      <c r="H483" s="79"/>
    </row>
    <row r="484" spans="1:8" hidden="1" x14ac:dyDescent="0.25">
      <c r="A484" s="17">
        <v>42835</v>
      </c>
      <c r="B484" s="10" t="s">
        <v>2093</v>
      </c>
      <c r="C484" s="11" t="s">
        <v>166</v>
      </c>
      <c r="E484" s="8">
        <v>4012</v>
      </c>
      <c r="G484" s="6">
        <f t="shared" si="11"/>
        <v>4012</v>
      </c>
    </row>
    <row r="485" spans="1:8" hidden="1" x14ac:dyDescent="0.25">
      <c r="A485" s="17">
        <v>42838</v>
      </c>
      <c r="B485" s="10" t="s">
        <v>40</v>
      </c>
      <c r="C485" s="11" t="s">
        <v>164</v>
      </c>
      <c r="F485" s="9">
        <v>19598</v>
      </c>
      <c r="G485" s="6">
        <f t="shared" si="11"/>
        <v>-19598</v>
      </c>
      <c r="H485" s="77"/>
    </row>
    <row r="486" spans="1:8" hidden="1" x14ac:dyDescent="0.25">
      <c r="A486" s="17">
        <v>42838</v>
      </c>
      <c r="B486" s="10" t="s">
        <v>2088</v>
      </c>
      <c r="C486" s="11" t="s">
        <v>164</v>
      </c>
      <c r="F486" s="9">
        <v>3305</v>
      </c>
      <c r="G486" s="6">
        <f t="shared" si="11"/>
        <v>-3305</v>
      </c>
      <c r="H486" s="78"/>
    </row>
    <row r="487" spans="1:8" hidden="1" x14ac:dyDescent="0.25">
      <c r="A487" s="17">
        <v>42838</v>
      </c>
      <c r="B487" s="10" t="s">
        <v>1804</v>
      </c>
      <c r="C487" s="11" t="s">
        <v>164</v>
      </c>
      <c r="F487" s="9">
        <v>68397</v>
      </c>
      <c r="G487" s="6">
        <f t="shared" si="11"/>
        <v>-68397</v>
      </c>
      <c r="H487" s="78" t="s">
        <v>2276</v>
      </c>
    </row>
    <row r="488" spans="1:8" hidden="1" x14ac:dyDescent="0.25">
      <c r="A488" s="17">
        <v>42838</v>
      </c>
      <c r="B488" s="10" t="s">
        <v>1396</v>
      </c>
      <c r="C488" s="11" t="s">
        <v>164</v>
      </c>
      <c r="F488" s="9">
        <v>8700</v>
      </c>
      <c r="G488" s="6">
        <f t="shared" ref="G488:G669" si="16">E488-F488</f>
        <v>-8700</v>
      </c>
      <c r="H488" s="79"/>
    </row>
    <row r="489" spans="1:8" hidden="1" x14ac:dyDescent="0.25">
      <c r="A489" s="17">
        <v>42801</v>
      </c>
      <c r="B489" s="10" t="s">
        <v>1396</v>
      </c>
      <c r="C489" s="11" t="s">
        <v>180</v>
      </c>
      <c r="E489" s="8">
        <v>29600</v>
      </c>
      <c r="G489" s="6">
        <f t="shared" si="16"/>
        <v>29600</v>
      </c>
    </row>
    <row r="490" spans="1:8" hidden="1" x14ac:dyDescent="0.25">
      <c r="A490" s="17">
        <v>42801</v>
      </c>
      <c r="B490" s="10" t="s">
        <v>1396</v>
      </c>
      <c r="C490" s="11" t="s">
        <v>180</v>
      </c>
      <c r="E490" s="8">
        <v>25560</v>
      </c>
      <c r="G490" s="6">
        <f t="shared" si="16"/>
        <v>25560</v>
      </c>
    </row>
    <row r="491" spans="1:8" hidden="1" x14ac:dyDescent="0.25">
      <c r="A491" s="17">
        <v>42789</v>
      </c>
      <c r="B491" s="10" t="s">
        <v>1396</v>
      </c>
      <c r="C491" s="11" t="s">
        <v>180</v>
      </c>
      <c r="E491" s="8">
        <v>74880</v>
      </c>
      <c r="G491" s="6">
        <f t="shared" si="16"/>
        <v>74880</v>
      </c>
    </row>
    <row r="492" spans="1:8" hidden="1" x14ac:dyDescent="0.25">
      <c r="A492" s="17">
        <v>42801</v>
      </c>
      <c r="B492" s="10" t="s">
        <v>2022</v>
      </c>
      <c r="C492" s="11" t="s">
        <v>180</v>
      </c>
      <c r="E492" s="8">
        <v>52480</v>
      </c>
      <c r="G492" s="6">
        <f t="shared" si="16"/>
        <v>52480</v>
      </c>
    </row>
    <row r="493" spans="1:8" hidden="1" x14ac:dyDescent="0.25">
      <c r="A493" s="17">
        <v>42814</v>
      </c>
      <c r="B493" s="10" t="s">
        <v>1396</v>
      </c>
      <c r="C493" s="11" t="s">
        <v>180</v>
      </c>
      <c r="E493" s="8">
        <v>16000</v>
      </c>
      <c r="G493" s="6">
        <f t="shared" si="16"/>
        <v>16000</v>
      </c>
    </row>
    <row r="494" spans="1:8" hidden="1" x14ac:dyDescent="0.25">
      <c r="A494" s="17">
        <v>42836</v>
      </c>
      <c r="B494" s="10" t="s">
        <v>2022</v>
      </c>
      <c r="C494" s="11" t="s">
        <v>180</v>
      </c>
      <c r="E494" s="8">
        <v>41400</v>
      </c>
      <c r="G494" s="6">
        <f t="shared" si="16"/>
        <v>41400</v>
      </c>
    </row>
    <row r="495" spans="1:8" hidden="1" x14ac:dyDescent="0.25">
      <c r="A495" s="17">
        <v>42836</v>
      </c>
      <c r="B495" s="10" t="s">
        <v>2022</v>
      </c>
      <c r="C495" s="11" t="s">
        <v>180</v>
      </c>
      <c r="E495" s="8">
        <v>19260</v>
      </c>
      <c r="G495" s="6">
        <f t="shared" si="16"/>
        <v>19260</v>
      </c>
    </row>
    <row r="496" spans="1:8" hidden="1" x14ac:dyDescent="0.25">
      <c r="A496" s="17">
        <v>42810</v>
      </c>
      <c r="B496" s="10" t="s">
        <v>2093</v>
      </c>
      <c r="C496" s="11" t="s">
        <v>180</v>
      </c>
      <c r="E496" s="8">
        <v>54420</v>
      </c>
      <c r="G496" s="6">
        <f t="shared" si="16"/>
        <v>54420</v>
      </c>
    </row>
    <row r="497" spans="1:8" hidden="1" x14ac:dyDescent="0.25">
      <c r="A497" s="17">
        <v>42810</v>
      </c>
      <c r="B497" s="10" t="s">
        <v>1396</v>
      </c>
      <c r="C497" s="11" t="s">
        <v>180</v>
      </c>
      <c r="E497" s="8">
        <v>99320</v>
      </c>
      <c r="G497" s="6">
        <f t="shared" si="16"/>
        <v>99320</v>
      </c>
    </row>
    <row r="498" spans="1:8" hidden="1" x14ac:dyDescent="0.25">
      <c r="A498" s="17">
        <v>42786</v>
      </c>
      <c r="B498" s="10" t="s">
        <v>1675</v>
      </c>
      <c r="C498" s="11" t="s">
        <v>180</v>
      </c>
      <c r="E498" s="8">
        <v>11640</v>
      </c>
      <c r="G498" s="6">
        <f t="shared" si="16"/>
        <v>11640</v>
      </c>
    </row>
    <row r="499" spans="1:8" hidden="1" x14ac:dyDescent="0.25">
      <c r="A499" s="17">
        <v>42786</v>
      </c>
      <c r="B499" s="10" t="s">
        <v>1396</v>
      </c>
      <c r="C499" s="11" t="s">
        <v>180</v>
      </c>
      <c r="E499" s="8">
        <v>22300</v>
      </c>
      <c r="G499" s="6">
        <f t="shared" si="16"/>
        <v>22300</v>
      </c>
    </row>
    <row r="500" spans="1:8" hidden="1" x14ac:dyDescent="0.25">
      <c r="A500" s="17">
        <v>42786</v>
      </c>
      <c r="B500" s="10" t="s">
        <v>2022</v>
      </c>
      <c r="C500" s="11" t="s">
        <v>180</v>
      </c>
      <c r="F500" s="9">
        <v>72800</v>
      </c>
      <c r="G500" s="6">
        <f t="shared" si="16"/>
        <v>-72800</v>
      </c>
      <c r="H500" s="31" t="s">
        <v>2278</v>
      </c>
    </row>
    <row r="501" spans="1:8" hidden="1" x14ac:dyDescent="0.25">
      <c r="A501" s="17">
        <v>42836</v>
      </c>
      <c r="B501" s="40" t="s">
        <v>2226</v>
      </c>
      <c r="C501" s="11" t="s">
        <v>166</v>
      </c>
      <c r="D501" s="766">
        <v>9111</v>
      </c>
      <c r="E501" s="8">
        <v>240000</v>
      </c>
      <c r="G501" s="6">
        <f t="shared" si="16"/>
        <v>240000</v>
      </c>
      <c r="H501" s="7" t="s">
        <v>2287</v>
      </c>
    </row>
    <row r="502" spans="1:8" hidden="1" x14ac:dyDescent="0.25">
      <c r="A502" s="17">
        <v>42830</v>
      </c>
      <c r="B502" s="10" t="s">
        <v>1396</v>
      </c>
      <c r="C502" s="11" t="s">
        <v>164</v>
      </c>
      <c r="E502" s="8">
        <v>28566</v>
      </c>
      <c r="G502" s="6">
        <f t="shared" si="16"/>
        <v>28566</v>
      </c>
    </row>
    <row r="503" spans="1:8" hidden="1" x14ac:dyDescent="0.25">
      <c r="A503" s="17">
        <v>42831</v>
      </c>
      <c r="B503" s="10" t="s">
        <v>2262</v>
      </c>
      <c r="C503" s="11" t="s">
        <v>166</v>
      </c>
      <c r="E503" s="8">
        <v>24700</v>
      </c>
      <c r="G503" s="6">
        <f t="shared" si="16"/>
        <v>24700</v>
      </c>
    </row>
    <row r="504" spans="1:8" hidden="1" x14ac:dyDescent="0.25">
      <c r="A504" s="17">
        <v>42838</v>
      </c>
      <c r="B504" s="10" t="s">
        <v>2262</v>
      </c>
      <c r="C504" s="11" t="s">
        <v>166</v>
      </c>
      <c r="E504" s="8">
        <v>26100</v>
      </c>
      <c r="G504" s="6">
        <f t="shared" si="16"/>
        <v>26100</v>
      </c>
    </row>
    <row r="505" spans="1:8" hidden="1" x14ac:dyDescent="0.25">
      <c r="A505" s="17">
        <v>42843</v>
      </c>
      <c r="B505" s="10" t="s">
        <v>2262</v>
      </c>
      <c r="C505" s="11" t="s">
        <v>166</v>
      </c>
      <c r="E505" s="8">
        <v>5600</v>
      </c>
      <c r="G505" s="6">
        <f t="shared" si="16"/>
        <v>5600</v>
      </c>
    </row>
    <row r="506" spans="1:8" hidden="1" x14ac:dyDescent="0.25">
      <c r="A506" s="17">
        <v>42835</v>
      </c>
      <c r="B506" s="10" t="s">
        <v>1804</v>
      </c>
      <c r="C506" s="11" t="s">
        <v>166</v>
      </c>
      <c r="E506" s="8">
        <v>3300</v>
      </c>
      <c r="G506" s="6">
        <f t="shared" si="16"/>
        <v>3300</v>
      </c>
    </row>
    <row r="507" spans="1:8" hidden="1" x14ac:dyDescent="0.25">
      <c r="A507" s="17">
        <v>42839</v>
      </c>
      <c r="B507" s="10" t="s">
        <v>2088</v>
      </c>
      <c r="C507" s="11" t="s">
        <v>166</v>
      </c>
      <c r="E507" s="8">
        <v>3186</v>
      </c>
      <c r="G507" s="6">
        <f t="shared" si="16"/>
        <v>3186</v>
      </c>
    </row>
    <row r="508" spans="1:8" hidden="1" x14ac:dyDescent="0.25">
      <c r="A508" s="17">
        <v>42847</v>
      </c>
      <c r="B508" s="10" t="s">
        <v>2093</v>
      </c>
      <c r="C508" s="11" t="s">
        <v>169</v>
      </c>
      <c r="E508" s="8">
        <v>4300</v>
      </c>
      <c r="G508" s="6">
        <f t="shared" si="16"/>
        <v>4300</v>
      </c>
    </row>
    <row r="509" spans="1:8" hidden="1" x14ac:dyDescent="0.25">
      <c r="A509" s="17">
        <v>42830</v>
      </c>
      <c r="B509" s="10" t="s">
        <v>1396</v>
      </c>
      <c r="C509" s="11" t="s">
        <v>1802</v>
      </c>
      <c r="E509" s="8">
        <v>26755</v>
      </c>
      <c r="G509" s="6">
        <f t="shared" si="16"/>
        <v>26755</v>
      </c>
    </row>
    <row r="510" spans="1:8" hidden="1" x14ac:dyDescent="0.25">
      <c r="A510" s="17">
        <v>42838</v>
      </c>
      <c r="B510" s="10" t="s">
        <v>1399</v>
      </c>
      <c r="C510" s="11" t="s">
        <v>1802</v>
      </c>
      <c r="E510" s="8">
        <v>103641</v>
      </c>
      <c r="G510" s="6">
        <f t="shared" si="16"/>
        <v>103641</v>
      </c>
    </row>
    <row r="511" spans="1:8" hidden="1" x14ac:dyDescent="0.25">
      <c r="A511" s="17">
        <v>42829</v>
      </c>
      <c r="B511" s="10" t="s">
        <v>1396</v>
      </c>
      <c r="C511" s="11" t="s">
        <v>1802</v>
      </c>
      <c r="E511" s="8">
        <v>1442</v>
      </c>
      <c r="G511" s="6">
        <f t="shared" si="16"/>
        <v>1442</v>
      </c>
    </row>
    <row r="512" spans="1:8" hidden="1" x14ac:dyDescent="0.25">
      <c r="A512" s="17">
        <v>42832</v>
      </c>
      <c r="B512" s="10" t="s">
        <v>1396</v>
      </c>
      <c r="C512" s="11" t="s">
        <v>1802</v>
      </c>
      <c r="F512" s="9">
        <v>28035</v>
      </c>
      <c r="G512" s="6">
        <f t="shared" si="16"/>
        <v>-28035</v>
      </c>
      <c r="H512" s="7" t="s">
        <v>2319</v>
      </c>
    </row>
    <row r="513" spans="1:8" hidden="1" x14ac:dyDescent="0.25">
      <c r="A513" s="17">
        <v>42838</v>
      </c>
      <c r="B513" s="10" t="s">
        <v>1396</v>
      </c>
      <c r="C513" s="11" t="s">
        <v>1802</v>
      </c>
      <c r="E513" s="8">
        <v>33150</v>
      </c>
      <c r="G513" s="6">
        <f t="shared" si="16"/>
        <v>33150</v>
      </c>
    </row>
    <row r="514" spans="1:8" hidden="1" x14ac:dyDescent="0.25">
      <c r="A514" s="17">
        <v>42851</v>
      </c>
      <c r="B514" s="10" t="s">
        <v>1804</v>
      </c>
      <c r="C514" s="11" t="s">
        <v>161</v>
      </c>
      <c r="F514" s="9">
        <v>1500</v>
      </c>
      <c r="G514" s="6">
        <f t="shared" si="16"/>
        <v>-1500</v>
      </c>
      <c r="H514" s="31" t="s">
        <v>2320</v>
      </c>
    </row>
    <row r="515" spans="1:8" hidden="1" x14ac:dyDescent="0.25">
      <c r="A515" s="17">
        <v>42851</v>
      </c>
      <c r="B515" s="10" t="s">
        <v>40</v>
      </c>
      <c r="C515" s="11" t="s">
        <v>161</v>
      </c>
      <c r="F515" s="9">
        <v>245069</v>
      </c>
      <c r="G515" s="6">
        <f t="shared" si="16"/>
        <v>-245069</v>
      </c>
      <c r="H515" s="31" t="s">
        <v>2322</v>
      </c>
    </row>
    <row r="516" spans="1:8" hidden="1" x14ac:dyDescent="0.25">
      <c r="A516" s="17">
        <v>42851</v>
      </c>
      <c r="B516" s="10" t="s">
        <v>1396</v>
      </c>
      <c r="C516" s="11" t="s">
        <v>161</v>
      </c>
      <c r="F516" s="9">
        <v>38431</v>
      </c>
      <c r="G516" s="6">
        <f t="shared" si="16"/>
        <v>-38431</v>
      </c>
      <c r="H516" s="31" t="s">
        <v>2321</v>
      </c>
    </row>
    <row r="517" spans="1:8" hidden="1" x14ac:dyDescent="0.25">
      <c r="A517" s="17">
        <v>42851</v>
      </c>
      <c r="B517" s="10" t="s">
        <v>2093</v>
      </c>
      <c r="C517" s="11" t="s">
        <v>166</v>
      </c>
      <c r="E517" s="8">
        <v>15400</v>
      </c>
      <c r="G517" s="6">
        <f t="shared" si="16"/>
        <v>15400</v>
      </c>
    </row>
    <row r="518" spans="1:8" hidden="1" x14ac:dyDescent="0.25">
      <c r="A518" s="17">
        <v>42850</v>
      </c>
      <c r="B518" s="10" t="s">
        <v>1399</v>
      </c>
      <c r="C518" s="11" t="s">
        <v>1814</v>
      </c>
      <c r="E518" s="8">
        <v>67883</v>
      </c>
      <c r="G518" s="6">
        <f t="shared" si="16"/>
        <v>67883</v>
      </c>
    </row>
    <row r="519" spans="1:8" hidden="1" x14ac:dyDescent="0.25">
      <c r="A519" s="17">
        <v>42843</v>
      </c>
      <c r="B519" s="10" t="s">
        <v>2262</v>
      </c>
      <c r="C519" s="11" t="s">
        <v>180</v>
      </c>
      <c r="E519" s="8">
        <v>20360</v>
      </c>
      <c r="G519" s="6">
        <f t="shared" si="16"/>
        <v>20360</v>
      </c>
    </row>
    <row r="520" spans="1:8" hidden="1" x14ac:dyDescent="0.25">
      <c r="A520" s="17">
        <v>42892</v>
      </c>
      <c r="B520" s="10" t="s">
        <v>1396</v>
      </c>
      <c r="C520" s="11" t="s">
        <v>180</v>
      </c>
      <c r="E520" s="8">
        <v>16800</v>
      </c>
      <c r="G520" s="6">
        <f t="shared" si="16"/>
        <v>16800</v>
      </c>
    </row>
    <row r="521" spans="1:8" hidden="1" x14ac:dyDescent="0.25">
      <c r="A521" s="17">
        <v>42971</v>
      </c>
      <c r="B521" s="10" t="s">
        <v>2226</v>
      </c>
      <c r="C521" s="11" t="s">
        <v>180</v>
      </c>
      <c r="E521" s="8">
        <v>22000</v>
      </c>
      <c r="G521" s="6">
        <f t="shared" ref="G521:G522" si="17">E521-F521</f>
        <v>22000</v>
      </c>
    </row>
    <row r="522" spans="1:8" hidden="1" x14ac:dyDescent="0.25">
      <c r="A522" s="17">
        <v>43011</v>
      </c>
      <c r="B522" s="10" t="s">
        <v>1399</v>
      </c>
      <c r="C522" s="11" t="s">
        <v>180</v>
      </c>
      <c r="E522" s="8">
        <v>20050</v>
      </c>
      <c r="G522" s="6">
        <f t="shared" si="17"/>
        <v>20050</v>
      </c>
    </row>
    <row r="523" spans="1:8" hidden="1" x14ac:dyDescent="0.25">
      <c r="A523" s="17">
        <v>42853</v>
      </c>
      <c r="B523" s="10" t="s">
        <v>40</v>
      </c>
      <c r="C523" s="11" t="s">
        <v>180</v>
      </c>
      <c r="F523" s="9">
        <v>135393</v>
      </c>
      <c r="G523" s="6">
        <f t="shared" si="16"/>
        <v>-135393</v>
      </c>
      <c r="H523" s="77"/>
    </row>
    <row r="524" spans="1:8" hidden="1" x14ac:dyDescent="0.25">
      <c r="A524" s="17">
        <v>42853</v>
      </c>
      <c r="B524" s="10" t="s">
        <v>1675</v>
      </c>
      <c r="C524" s="11" t="s">
        <v>180</v>
      </c>
      <c r="F524" s="9">
        <v>41170</v>
      </c>
      <c r="G524" s="6">
        <f t="shared" si="16"/>
        <v>-41170</v>
      </c>
      <c r="H524" s="78"/>
    </row>
    <row r="525" spans="1:8" hidden="1" x14ac:dyDescent="0.25">
      <c r="A525" s="17">
        <v>42853</v>
      </c>
      <c r="B525" s="10" t="s">
        <v>1396</v>
      </c>
      <c r="C525" s="11" t="s">
        <v>180</v>
      </c>
      <c r="F525" s="9">
        <v>62737</v>
      </c>
      <c r="G525" s="6">
        <f t="shared" si="16"/>
        <v>-62737</v>
      </c>
      <c r="H525" s="78" t="s">
        <v>2331</v>
      </c>
    </row>
    <row r="526" spans="1:8" hidden="1" x14ac:dyDescent="0.25">
      <c r="A526" s="17">
        <v>42853</v>
      </c>
      <c r="B526" s="10" t="s">
        <v>2022</v>
      </c>
      <c r="C526" s="11" t="s">
        <v>180</v>
      </c>
      <c r="F526" s="9">
        <v>40340</v>
      </c>
      <c r="G526" s="6">
        <f t="shared" si="16"/>
        <v>-40340</v>
      </c>
      <c r="H526" s="78"/>
    </row>
    <row r="527" spans="1:8" hidden="1" x14ac:dyDescent="0.25">
      <c r="A527" s="17">
        <v>42853</v>
      </c>
      <c r="B527" s="10" t="s">
        <v>2262</v>
      </c>
      <c r="C527" s="11" t="s">
        <v>180</v>
      </c>
      <c r="F527" s="9">
        <v>20360</v>
      </c>
      <c r="G527" s="6">
        <f t="shared" si="16"/>
        <v>-20360</v>
      </c>
      <c r="H527" s="79"/>
    </row>
    <row r="528" spans="1:8" hidden="1" x14ac:dyDescent="0.25">
      <c r="A528" s="17">
        <v>42854</v>
      </c>
      <c r="B528" s="10" t="s">
        <v>1396</v>
      </c>
      <c r="C528" s="11" t="s">
        <v>169</v>
      </c>
      <c r="E528" s="8">
        <v>10000</v>
      </c>
      <c r="G528" s="6">
        <f t="shared" si="16"/>
        <v>10000</v>
      </c>
    </row>
    <row r="529" spans="1:8" hidden="1" x14ac:dyDescent="0.25">
      <c r="A529" s="17">
        <v>42838</v>
      </c>
      <c r="B529" s="10" t="s">
        <v>1396</v>
      </c>
      <c r="C529" s="11" t="s">
        <v>164</v>
      </c>
      <c r="E529" s="8">
        <v>1407</v>
      </c>
      <c r="G529" s="6">
        <f t="shared" si="16"/>
        <v>1407</v>
      </c>
    </row>
    <row r="530" spans="1:8" hidden="1" x14ac:dyDescent="0.25">
      <c r="A530" s="17">
        <v>42838</v>
      </c>
      <c r="B530" s="10" t="s">
        <v>1399</v>
      </c>
      <c r="C530" s="11" t="s">
        <v>164</v>
      </c>
      <c r="E530" s="8">
        <v>2155</v>
      </c>
      <c r="G530" s="6">
        <f t="shared" si="16"/>
        <v>2155</v>
      </c>
    </row>
    <row r="531" spans="1:8" hidden="1" x14ac:dyDescent="0.25">
      <c r="A531" s="17">
        <v>42846</v>
      </c>
      <c r="B531" s="10" t="s">
        <v>2093</v>
      </c>
      <c r="C531" s="11" t="s">
        <v>164</v>
      </c>
      <c r="E531" s="8">
        <v>4304</v>
      </c>
      <c r="G531" s="6">
        <f t="shared" si="16"/>
        <v>4304</v>
      </c>
    </row>
    <row r="532" spans="1:8" hidden="1" x14ac:dyDescent="0.25">
      <c r="A532" s="17">
        <v>42852</v>
      </c>
      <c r="B532" s="10" t="s">
        <v>1399</v>
      </c>
      <c r="C532" s="11" t="s">
        <v>1814</v>
      </c>
      <c r="D532" s="766">
        <v>396</v>
      </c>
      <c r="E532" s="8">
        <v>124666</v>
      </c>
      <c r="G532" s="6">
        <f t="shared" si="16"/>
        <v>124666</v>
      </c>
    </row>
    <row r="533" spans="1:8" hidden="1" x14ac:dyDescent="0.25">
      <c r="A533" s="17">
        <v>42858</v>
      </c>
      <c r="B533" s="10" t="s">
        <v>2093</v>
      </c>
      <c r="C533" s="11" t="s">
        <v>164</v>
      </c>
      <c r="E533" s="8">
        <v>14633</v>
      </c>
      <c r="G533" s="6">
        <f t="shared" si="16"/>
        <v>14633</v>
      </c>
    </row>
    <row r="534" spans="1:8" hidden="1" x14ac:dyDescent="0.25">
      <c r="A534" s="17">
        <v>42854</v>
      </c>
      <c r="B534" s="10" t="s">
        <v>1396</v>
      </c>
      <c r="C534" s="11" t="s">
        <v>161</v>
      </c>
      <c r="E534" s="8">
        <v>12083</v>
      </c>
      <c r="G534" s="6">
        <f t="shared" si="16"/>
        <v>12083</v>
      </c>
    </row>
    <row r="535" spans="1:8" hidden="1" x14ac:dyDescent="0.25">
      <c r="A535" s="17">
        <v>42873</v>
      </c>
      <c r="B535" s="10" t="s">
        <v>1399</v>
      </c>
      <c r="C535" s="11" t="s">
        <v>1814</v>
      </c>
      <c r="E535" s="8">
        <v>152671</v>
      </c>
      <c r="G535" s="6">
        <f t="shared" si="16"/>
        <v>152671</v>
      </c>
    </row>
    <row r="536" spans="1:8" hidden="1" x14ac:dyDescent="0.25">
      <c r="A536" s="17">
        <v>42861</v>
      </c>
      <c r="B536" s="10" t="s">
        <v>2403</v>
      </c>
      <c r="C536" s="11" t="s">
        <v>161</v>
      </c>
      <c r="E536" s="8">
        <v>907</v>
      </c>
      <c r="G536" s="6">
        <f t="shared" si="16"/>
        <v>907</v>
      </c>
    </row>
    <row r="537" spans="1:8" hidden="1" x14ac:dyDescent="0.25">
      <c r="A537" s="17">
        <v>42875</v>
      </c>
      <c r="B537" s="10" t="s">
        <v>1399</v>
      </c>
      <c r="C537" s="11" t="s">
        <v>164</v>
      </c>
      <c r="F537" s="9">
        <v>2155</v>
      </c>
      <c r="G537" s="6">
        <f t="shared" si="16"/>
        <v>-2155</v>
      </c>
      <c r="H537" s="77"/>
    </row>
    <row r="538" spans="1:8" hidden="1" x14ac:dyDescent="0.25">
      <c r="A538" s="17">
        <v>42875</v>
      </c>
      <c r="B538" s="10" t="s">
        <v>2093</v>
      </c>
      <c r="C538" s="11" t="s">
        <v>164</v>
      </c>
      <c r="F538" s="9">
        <v>18937</v>
      </c>
      <c r="G538" s="6">
        <f t="shared" si="16"/>
        <v>-18937</v>
      </c>
      <c r="H538" s="78" t="s">
        <v>2409</v>
      </c>
    </row>
    <row r="539" spans="1:8" hidden="1" x14ac:dyDescent="0.25">
      <c r="A539" s="17">
        <v>42875</v>
      </c>
      <c r="B539" s="10" t="s">
        <v>1396</v>
      </c>
      <c r="C539" s="11" t="s">
        <v>164</v>
      </c>
      <c r="F539" s="9">
        <v>78908</v>
      </c>
      <c r="G539" s="6">
        <f t="shared" si="16"/>
        <v>-78908</v>
      </c>
      <c r="H539" s="79"/>
    </row>
    <row r="540" spans="1:8" hidden="1" x14ac:dyDescent="0.25">
      <c r="A540" s="17">
        <v>42875</v>
      </c>
      <c r="B540" s="10" t="s">
        <v>2403</v>
      </c>
      <c r="C540" s="11" t="s">
        <v>161</v>
      </c>
      <c r="F540" s="9">
        <v>907</v>
      </c>
      <c r="G540" s="6">
        <f t="shared" si="16"/>
        <v>-907</v>
      </c>
      <c r="H540" s="1187" t="s">
        <v>2411</v>
      </c>
    </row>
    <row r="541" spans="1:8" hidden="1" x14ac:dyDescent="0.25">
      <c r="A541" s="17">
        <v>42875</v>
      </c>
      <c r="B541" s="10" t="s">
        <v>1396</v>
      </c>
      <c r="C541" s="11" t="s">
        <v>161</v>
      </c>
      <c r="F541" s="9">
        <v>99093</v>
      </c>
      <c r="G541" s="6">
        <f t="shared" si="16"/>
        <v>-99093</v>
      </c>
      <c r="H541" s="1189"/>
    </row>
    <row r="542" spans="1:8" hidden="1" x14ac:dyDescent="0.25">
      <c r="A542" s="17">
        <v>42875</v>
      </c>
      <c r="B542" s="10" t="s">
        <v>2093</v>
      </c>
      <c r="C542" s="11" t="s">
        <v>169</v>
      </c>
      <c r="F542" s="9">
        <v>4300</v>
      </c>
      <c r="G542" s="6">
        <f t="shared" si="16"/>
        <v>-4300</v>
      </c>
      <c r="H542" s="77"/>
    </row>
    <row r="543" spans="1:8" hidden="1" x14ac:dyDescent="0.25">
      <c r="A543" s="17">
        <v>42875</v>
      </c>
      <c r="B543" s="10" t="s">
        <v>1396</v>
      </c>
      <c r="C543" s="11" t="s">
        <v>169</v>
      </c>
      <c r="F543" s="9">
        <v>10000</v>
      </c>
      <c r="G543" s="6">
        <f t="shared" si="16"/>
        <v>-10000</v>
      </c>
      <c r="H543" s="78" t="s">
        <v>2410</v>
      </c>
    </row>
    <row r="544" spans="1:8" hidden="1" x14ac:dyDescent="0.25">
      <c r="A544" s="17">
        <v>42875</v>
      </c>
      <c r="B544" s="10" t="s">
        <v>2088</v>
      </c>
      <c r="C544" s="11" t="s">
        <v>169</v>
      </c>
      <c r="F544" s="9">
        <v>28444</v>
      </c>
      <c r="G544" s="6">
        <f t="shared" si="16"/>
        <v>-28444</v>
      </c>
      <c r="H544" s="78"/>
    </row>
    <row r="545" spans="1:8" hidden="1" x14ac:dyDescent="0.25">
      <c r="A545" s="17">
        <v>42875</v>
      </c>
      <c r="B545" s="10" t="s">
        <v>40</v>
      </c>
      <c r="C545" s="11" t="s">
        <v>169</v>
      </c>
      <c r="F545" s="9">
        <v>7256</v>
      </c>
      <c r="G545" s="6">
        <f t="shared" si="16"/>
        <v>-7256</v>
      </c>
      <c r="H545" s="79"/>
    </row>
    <row r="546" spans="1:8" hidden="1" x14ac:dyDescent="0.25">
      <c r="A546" s="17">
        <v>42875</v>
      </c>
      <c r="B546" s="10" t="s">
        <v>1399</v>
      </c>
      <c r="C546" s="11" t="s">
        <v>1802</v>
      </c>
      <c r="F546" s="9">
        <v>100000</v>
      </c>
      <c r="G546" s="6">
        <f t="shared" si="16"/>
        <v>-100000</v>
      </c>
      <c r="H546" s="131"/>
    </row>
    <row r="547" spans="1:8" hidden="1" x14ac:dyDescent="0.25">
      <c r="A547" s="17">
        <v>42875</v>
      </c>
      <c r="B547" s="10" t="s">
        <v>1396</v>
      </c>
      <c r="C547" s="11" t="s">
        <v>1802</v>
      </c>
      <c r="F547" s="9">
        <v>100000</v>
      </c>
      <c r="G547" s="6">
        <f t="shared" si="16"/>
        <v>-100000</v>
      </c>
      <c r="H547" s="123"/>
    </row>
    <row r="548" spans="1:8" hidden="1" x14ac:dyDescent="0.25">
      <c r="A548" s="17">
        <v>42875</v>
      </c>
      <c r="B548" s="10" t="s">
        <v>33</v>
      </c>
      <c r="C548" s="11" t="s">
        <v>1802</v>
      </c>
      <c r="F548" s="9">
        <v>50000</v>
      </c>
      <c r="G548" s="6">
        <f t="shared" si="16"/>
        <v>-50000</v>
      </c>
      <c r="H548" s="78" t="s">
        <v>2413</v>
      </c>
    </row>
    <row r="549" spans="1:8" hidden="1" x14ac:dyDescent="0.25">
      <c r="A549" s="17">
        <v>42875</v>
      </c>
      <c r="B549" s="10" t="s">
        <v>32</v>
      </c>
      <c r="C549" s="11" t="s">
        <v>1802</v>
      </c>
      <c r="F549" s="9">
        <v>50000</v>
      </c>
      <c r="G549" s="6">
        <f t="shared" si="16"/>
        <v>-50000</v>
      </c>
      <c r="H549" s="132"/>
    </row>
    <row r="550" spans="1:8" hidden="1" x14ac:dyDescent="0.25">
      <c r="A550" s="17">
        <v>42863</v>
      </c>
      <c r="B550" s="10" t="s">
        <v>1399</v>
      </c>
      <c r="C550" s="11" t="s">
        <v>1802</v>
      </c>
      <c r="E550" s="133">
        <v>32711</v>
      </c>
      <c r="G550" s="6">
        <f t="shared" si="16"/>
        <v>32711</v>
      </c>
    </row>
    <row r="551" spans="1:8" hidden="1" x14ac:dyDescent="0.25">
      <c r="A551" s="17">
        <v>42864</v>
      </c>
      <c r="B551" s="10" t="s">
        <v>1399</v>
      </c>
      <c r="C551" s="11" t="s">
        <v>1802</v>
      </c>
      <c r="E551" s="133">
        <v>2806</v>
      </c>
      <c r="G551" s="6">
        <f t="shared" si="16"/>
        <v>2806</v>
      </c>
    </row>
    <row r="552" spans="1:8" hidden="1" x14ac:dyDescent="0.25">
      <c r="A552" s="17">
        <v>42870</v>
      </c>
      <c r="B552" s="10" t="s">
        <v>38</v>
      </c>
      <c r="C552" s="11" t="s">
        <v>161</v>
      </c>
      <c r="E552" s="8">
        <v>2318</v>
      </c>
      <c r="G552" s="6">
        <f t="shared" si="16"/>
        <v>2318</v>
      </c>
    </row>
    <row r="553" spans="1:8" hidden="1" x14ac:dyDescent="0.25">
      <c r="A553" s="17">
        <v>42875</v>
      </c>
      <c r="B553" s="10" t="s">
        <v>2270</v>
      </c>
      <c r="C553" s="11" t="s">
        <v>164</v>
      </c>
      <c r="E553" s="8">
        <v>6104</v>
      </c>
      <c r="G553" s="6">
        <f t="shared" si="16"/>
        <v>6104</v>
      </c>
    </row>
    <row r="554" spans="1:8" hidden="1" x14ac:dyDescent="0.25">
      <c r="A554" s="17">
        <v>42858</v>
      </c>
      <c r="B554" s="10" t="s">
        <v>2270</v>
      </c>
      <c r="C554" s="11" t="s">
        <v>164</v>
      </c>
      <c r="G554" s="6">
        <f t="shared" si="16"/>
        <v>0</v>
      </c>
    </row>
    <row r="555" spans="1:8" hidden="1" x14ac:dyDescent="0.25">
      <c r="A555" s="17">
        <v>42863</v>
      </c>
      <c r="B555" s="10" t="s">
        <v>2093</v>
      </c>
      <c r="C555" s="11" t="s">
        <v>166</v>
      </c>
      <c r="E555" s="8">
        <v>37100</v>
      </c>
      <c r="G555" s="6">
        <f t="shared" si="16"/>
        <v>37100</v>
      </c>
    </row>
    <row r="556" spans="1:8" hidden="1" x14ac:dyDescent="0.25">
      <c r="A556" s="137">
        <v>42866</v>
      </c>
      <c r="B556" s="10" t="s">
        <v>2262</v>
      </c>
      <c r="C556" s="11" t="s">
        <v>166</v>
      </c>
      <c r="E556" s="8">
        <v>3264</v>
      </c>
      <c r="G556" s="6">
        <f t="shared" si="16"/>
        <v>3264</v>
      </c>
    </row>
    <row r="557" spans="1:8" hidden="1" x14ac:dyDescent="0.25">
      <c r="A557" s="17">
        <v>42880</v>
      </c>
      <c r="B557" s="138" t="s">
        <v>1396</v>
      </c>
      <c r="C557" s="139" t="s">
        <v>164</v>
      </c>
      <c r="D557" s="768"/>
      <c r="E557" s="140"/>
      <c r="F557" s="141">
        <v>100000</v>
      </c>
      <c r="G557" s="142">
        <f t="shared" si="16"/>
        <v>-100000</v>
      </c>
      <c r="H557" s="31" t="s">
        <v>2415</v>
      </c>
    </row>
    <row r="558" spans="1:8" hidden="1" x14ac:dyDescent="0.25">
      <c r="A558" s="17">
        <v>42880</v>
      </c>
      <c r="B558" s="143" t="s">
        <v>33</v>
      </c>
      <c r="C558" s="144" t="s">
        <v>1802</v>
      </c>
      <c r="D558" s="769"/>
      <c r="E558" s="145"/>
      <c r="F558" s="146">
        <v>100000</v>
      </c>
      <c r="G558" s="147">
        <f t="shared" si="16"/>
        <v>-100000</v>
      </c>
      <c r="H558" s="1187" t="s">
        <v>2419</v>
      </c>
    </row>
    <row r="559" spans="1:8" hidden="1" x14ac:dyDescent="0.25">
      <c r="A559" s="17">
        <v>42880</v>
      </c>
      <c r="B559" s="148" t="s">
        <v>32</v>
      </c>
      <c r="C559" s="149" t="s">
        <v>1802</v>
      </c>
      <c r="D559" s="770"/>
      <c r="E559" s="150"/>
      <c r="F559" s="151">
        <v>100000</v>
      </c>
      <c r="G559" s="152">
        <f t="shared" si="16"/>
        <v>-100000</v>
      </c>
      <c r="H559" s="1189"/>
    </row>
    <row r="560" spans="1:8" hidden="1" x14ac:dyDescent="0.25">
      <c r="A560" s="17">
        <v>42880</v>
      </c>
      <c r="B560" s="143" t="s">
        <v>2226</v>
      </c>
      <c r="C560" s="144" t="s">
        <v>166</v>
      </c>
      <c r="D560" s="769"/>
      <c r="E560" s="145"/>
      <c r="F560" s="146">
        <v>14455</v>
      </c>
      <c r="G560" s="147">
        <f t="shared" si="16"/>
        <v>-14455</v>
      </c>
      <c r="H560" s="77"/>
    </row>
    <row r="561" spans="1:8" hidden="1" x14ac:dyDescent="0.25">
      <c r="A561" s="17">
        <v>42880</v>
      </c>
      <c r="B561" s="10" t="s">
        <v>2093</v>
      </c>
      <c r="C561" s="11" t="s">
        <v>166</v>
      </c>
      <c r="F561" s="9">
        <v>1085</v>
      </c>
      <c r="G561" s="6">
        <f t="shared" si="16"/>
        <v>-1085</v>
      </c>
      <c r="H561" s="78"/>
    </row>
    <row r="562" spans="1:8" hidden="1" x14ac:dyDescent="0.25">
      <c r="A562" s="17">
        <v>42880</v>
      </c>
      <c r="B562" s="10" t="s">
        <v>1675</v>
      </c>
      <c r="C562" s="11" t="s">
        <v>166</v>
      </c>
      <c r="F562" s="9">
        <v>3276</v>
      </c>
      <c r="G562" s="6">
        <f t="shared" si="16"/>
        <v>-3276</v>
      </c>
      <c r="H562" s="31" t="s">
        <v>2418</v>
      </c>
    </row>
    <row r="563" spans="1:8" hidden="1" x14ac:dyDescent="0.25">
      <c r="A563" s="17">
        <v>42880</v>
      </c>
      <c r="B563" s="10" t="s">
        <v>1804</v>
      </c>
      <c r="C563" s="11" t="s">
        <v>166</v>
      </c>
      <c r="F563" s="9">
        <v>12900</v>
      </c>
      <c r="G563" s="6">
        <f t="shared" si="16"/>
        <v>-12900</v>
      </c>
      <c r="H563" s="78"/>
    </row>
    <row r="564" spans="1:8" hidden="1" x14ac:dyDescent="0.25">
      <c r="A564" s="17">
        <v>42880</v>
      </c>
      <c r="B564" s="10" t="s">
        <v>2088</v>
      </c>
      <c r="C564" s="11" t="s">
        <v>166</v>
      </c>
      <c r="F564" s="9">
        <v>8620</v>
      </c>
      <c r="G564" s="6">
        <f t="shared" si="16"/>
        <v>-8620</v>
      </c>
      <c r="H564" s="78"/>
    </row>
    <row r="565" spans="1:8" hidden="1" x14ac:dyDescent="0.25">
      <c r="A565" s="17">
        <v>42880</v>
      </c>
      <c r="B565" s="148" t="s">
        <v>2262</v>
      </c>
      <c r="C565" s="149" t="s">
        <v>166</v>
      </c>
      <c r="D565" s="770"/>
      <c r="E565" s="150"/>
      <c r="F565" s="151">
        <v>59664</v>
      </c>
      <c r="G565" s="152">
        <f t="shared" si="16"/>
        <v>-59664</v>
      </c>
      <c r="H565" s="79"/>
    </row>
    <row r="566" spans="1:8" hidden="1" x14ac:dyDescent="0.25">
      <c r="A566" s="17">
        <v>42877</v>
      </c>
      <c r="B566" s="10" t="s">
        <v>2270</v>
      </c>
      <c r="C566" s="11" t="s">
        <v>166</v>
      </c>
      <c r="E566" s="8">
        <v>22700</v>
      </c>
      <c r="G566" s="142">
        <f t="shared" si="16"/>
        <v>22700</v>
      </c>
    </row>
    <row r="567" spans="1:8" hidden="1" x14ac:dyDescent="0.25">
      <c r="A567" s="17">
        <v>42880</v>
      </c>
      <c r="B567" s="10" t="s">
        <v>2022</v>
      </c>
      <c r="C567" s="11" t="s">
        <v>166</v>
      </c>
      <c r="E567" s="8">
        <v>5600</v>
      </c>
      <c r="G567" s="142">
        <f t="shared" si="16"/>
        <v>5600</v>
      </c>
    </row>
    <row r="568" spans="1:8" hidden="1" x14ac:dyDescent="0.25">
      <c r="A568" s="17">
        <v>42879</v>
      </c>
      <c r="B568" s="10" t="s">
        <v>2022</v>
      </c>
      <c r="C568" s="11" t="s">
        <v>166</v>
      </c>
      <c r="E568" s="8">
        <v>40996</v>
      </c>
      <c r="G568" s="142">
        <f t="shared" si="16"/>
        <v>40996</v>
      </c>
    </row>
    <row r="569" spans="1:8" hidden="1" x14ac:dyDescent="0.25">
      <c r="A569" s="17">
        <v>42884</v>
      </c>
      <c r="B569" s="10" t="s">
        <v>1399</v>
      </c>
      <c r="C569" s="11" t="s">
        <v>1814</v>
      </c>
      <c r="E569" s="224">
        <v>15210</v>
      </c>
      <c r="G569" s="6">
        <f t="shared" si="16"/>
        <v>15210</v>
      </c>
    </row>
    <row r="570" spans="1:8" hidden="1" x14ac:dyDescent="0.25">
      <c r="A570" s="17">
        <v>42884</v>
      </c>
      <c r="B570" s="10" t="s">
        <v>1399</v>
      </c>
      <c r="C570" s="11" t="s">
        <v>1814</v>
      </c>
      <c r="E570" s="224">
        <v>276784</v>
      </c>
      <c r="G570" s="6">
        <f t="shared" si="16"/>
        <v>276784</v>
      </c>
    </row>
    <row r="571" spans="1:8" hidden="1" x14ac:dyDescent="0.25">
      <c r="A571" s="17">
        <v>42882</v>
      </c>
      <c r="B571" s="10" t="s">
        <v>2022</v>
      </c>
      <c r="C571" s="11" t="s">
        <v>166</v>
      </c>
      <c r="E571" s="8">
        <v>9900</v>
      </c>
      <c r="G571" s="6">
        <f t="shared" si="16"/>
        <v>9900</v>
      </c>
    </row>
    <row r="572" spans="1:8" hidden="1" x14ac:dyDescent="0.25">
      <c r="A572" s="17">
        <v>42881</v>
      </c>
      <c r="B572" s="10" t="s">
        <v>1675</v>
      </c>
      <c r="C572" s="11" t="s">
        <v>166</v>
      </c>
      <c r="E572" s="8">
        <v>1400</v>
      </c>
      <c r="G572" s="6">
        <f t="shared" si="16"/>
        <v>1400</v>
      </c>
    </row>
    <row r="573" spans="1:8" hidden="1" x14ac:dyDescent="0.25">
      <c r="A573" s="17">
        <v>42875</v>
      </c>
      <c r="B573" s="10" t="s">
        <v>2042</v>
      </c>
      <c r="C573" s="11" t="s">
        <v>161</v>
      </c>
      <c r="E573" s="8">
        <v>58092</v>
      </c>
      <c r="G573" s="6">
        <f t="shared" si="16"/>
        <v>58092</v>
      </c>
    </row>
    <row r="574" spans="1:8" hidden="1" x14ac:dyDescent="0.25">
      <c r="A574" s="17">
        <v>42899</v>
      </c>
      <c r="B574" s="10" t="s">
        <v>2270</v>
      </c>
      <c r="C574" s="11" t="s">
        <v>164</v>
      </c>
      <c r="E574" s="8">
        <v>585</v>
      </c>
      <c r="G574" s="6">
        <f t="shared" si="16"/>
        <v>585</v>
      </c>
    </row>
    <row r="575" spans="1:8" hidden="1" x14ac:dyDescent="0.25">
      <c r="A575" s="17">
        <v>42889</v>
      </c>
      <c r="B575" s="10" t="s">
        <v>1399</v>
      </c>
      <c r="C575" s="11" t="s">
        <v>1814</v>
      </c>
      <c r="D575" s="766">
        <v>453</v>
      </c>
      <c r="E575" s="8">
        <v>177080</v>
      </c>
      <c r="G575" s="6">
        <f t="shared" si="16"/>
        <v>177080</v>
      </c>
    </row>
    <row r="576" spans="1:8" hidden="1" x14ac:dyDescent="0.25">
      <c r="A576" s="17">
        <v>42892</v>
      </c>
      <c r="B576" s="10" t="s">
        <v>1399</v>
      </c>
      <c r="C576" s="11" t="s">
        <v>1814</v>
      </c>
      <c r="D576" s="766">
        <v>390</v>
      </c>
      <c r="E576" s="8">
        <v>85844</v>
      </c>
      <c r="G576" s="6">
        <f t="shared" si="16"/>
        <v>85844</v>
      </c>
    </row>
    <row r="577" spans="1:7" hidden="1" x14ac:dyDescent="0.25">
      <c r="A577" s="17">
        <v>42908</v>
      </c>
      <c r="B577" s="10" t="s">
        <v>1399</v>
      </c>
      <c r="C577" s="11" t="s">
        <v>1814</v>
      </c>
      <c r="F577" s="9">
        <v>1000000</v>
      </c>
      <c r="G577" s="6">
        <f t="shared" si="16"/>
        <v>-1000000</v>
      </c>
    </row>
    <row r="578" spans="1:7" hidden="1" x14ac:dyDescent="0.25">
      <c r="A578" s="17">
        <v>42902</v>
      </c>
      <c r="B578" s="10" t="s">
        <v>2270</v>
      </c>
      <c r="C578" s="11" t="s">
        <v>166</v>
      </c>
      <c r="E578" s="8">
        <v>27600</v>
      </c>
      <c r="G578" s="6">
        <f t="shared" si="16"/>
        <v>27600</v>
      </c>
    </row>
    <row r="579" spans="1:7" hidden="1" x14ac:dyDescent="0.25">
      <c r="A579" s="17">
        <v>42906</v>
      </c>
      <c r="B579" s="10" t="s">
        <v>2270</v>
      </c>
      <c r="C579" s="11" t="s">
        <v>166</v>
      </c>
      <c r="E579" s="8">
        <v>3300</v>
      </c>
      <c r="G579" s="6">
        <f t="shared" si="16"/>
        <v>3300</v>
      </c>
    </row>
    <row r="580" spans="1:7" hidden="1" x14ac:dyDescent="0.25">
      <c r="A580" s="17">
        <v>42908</v>
      </c>
      <c r="B580" s="10" t="s">
        <v>2022</v>
      </c>
      <c r="C580" s="11" t="s">
        <v>166</v>
      </c>
      <c r="E580" s="8">
        <v>2268</v>
      </c>
      <c r="G580" s="6">
        <f t="shared" si="16"/>
        <v>2268</v>
      </c>
    </row>
    <row r="581" spans="1:7" hidden="1" x14ac:dyDescent="0.25">
      <c r="A581" s="17">
        <v>42919</v>
      </c>
      <c r="B581" s="10" t="s">
        <v>2270</v>
      </c>
      <c r="C581" s="11" t="s">
        <v>166</v>
      </c>
      <c r="E581" s="8">
        <v>10368</v>
      </c>
      <c r="G581" s="6">
        <f t="shared" si="16"/>
        <v>10368</v>
      </c>
    </row>
    <row r="582" spans="1:7" hidden="1" x14ac:dyDescent="0.25">
      <c r="A582" s="17">
        <v>42916</v>
      </c>
      <c r="B582" s="10" t="s">
        <v>2270</v>
      </c>
      <c r="C582" s="11" t="s">
        <v>166</v>
      </c>
      <c r="E582" s="8">
        <v>12700</v>
      </c>
      <c r="G582" s="6">
        <f t="shared" si="16"/>
        <v>12700</v>
      </c>
    </row>
    <row r="583" spans="1:7" hidden="1" x14ac:dyDescent="0.25">
      <c r="A583" s="17">
        <v>42922</v>
      </c>
      <c r="B583" s="10" t="s">
        <v>2270</v>
      </c>
      <c r="C583" s="11" t="s">
        <v>166</v>
      </c>
      <c r="E583" s="8">
        <v>35300</v>
      </c>
      <c r="G583" s="6">
        <f t="shared" si="16"/>
        <v>35300</v>
      </c>
    </row>
    <row r="584" spans="1:7" hidden="1" x14ac:dyDescent="0.25">
      <c r="A584" s="17">
        <v>42923</v>
      </c>
      <c r="B584" s="10" t="s">
        <v>2270</v>
      </c>
      <c r="C584" s="11" t="s">
        <v>164</v>
      </c>
      <c r="E584" s="8">
        <v>2283</v>
      </c>
      <c r="G584" s="6">
        <f t="shared" si="16"/>
        <v>2283</v>
      </c>
    </row>
    <row r="585" spans="1:7" hidden="1" x14ac:dyDescent="0.25">
      <c r="A585" s="17">
        <v>42901</v>
      </c>
      <c r="B585" s="10" t="s">
        <v>2042</v>
      </c>
      <c r="C585" s="11" t="s">
        <v>161</v>
      </c>
      <c r="E585" s="8">
        <v>8943</v>
      </c>
      <c r="G585" s="6">
        <f t="shared" si="16"/>
        <v>8943</v>
      </c>
    </row>
    <row r="586" spans="1:7" hidden="1" x14ac:dyDescent="0.25">
      <c r="A586" s="17">
        <v>42928</v>
      </c>
      <c r="B586" s="10" t="s">
        <v>1396</v>
      </c>
      <c r="C586" s="11" t="s">
        <v>164</v>
      </c>
      <c r="E586" s="8">
        <v>2565</v>
      </c>
      <c r="G586" s="6">
        <f t="shared" si="16"/>
        <v>2565</v>
      </c>
    </row>
    <row r="587" spans="1:7" hidden="1" x14ac:dyDescent="0.25">
      <c r="A587" s="17">
        <v>42903</v>
      </c>
      <c r="B587" s="10" t="s">
        <v>1399</v>
      </c>
      <c r="C587" s="11" t="s">
        <v>1802</v>
      </c>
      <c r="E587" s="8">
        <v>42497</v>
      </c>
      <c r="G587" s="6">
        <f t="shared" si="16"/>
        <v>42497</v>
      </c>
    </row>
    <row r="588" spans="1:7" hidden="1" x14ac:dyDescent="0.25">
      <c r="A588" s="17">
        <v>42920</v>
      </c>
      <c r="B588" s="10" t="s">
        <v>33</v>
      </c>
      <c r="C588" s="11" t="s">
        <v>1802</v>
      </c>
      <c r="E588" s="8">
        <v>16079</v>
      </c>
      <c r="G588" s="6">
        <f t="shared" si="16"/>
        <v>16079</v>
      </c>
    </row>
    <row r="589" spans="1:7" hidden="1" x14ac:dyDescent="0.25">
      <c r="A589" s="17">
        <v>42920</v>
      </c>
      <c r="B589" s="10" t="s">
        <v>1396</v>
      </c>
      <c r="C589" s="11" t="s">
        <v>1802</v>
      </c>
      <c r="E589" s="8">
        <v>31198</v>
      </c>
      <c r="G589" s="6">
        <f t="shared" si="16"/>
        <v>31198</v>
      </c>
    </row>
    <row r="590" spans="1:7" hidden="1" x14ac:dyDescent="0.25">
      <c r="A590" s="17">
        <v>42920</v>
      </c>
      <c r="B590" s="10" t="s">
        <v>1396</v>
      </c>
      <c r="C590" s="11" t="s">
        <v>1802</v>
      </c>
      <c r="E590" s="8">
        <v>1264</v>
      </c>
      <c r="G590" s="6">
        <f t="shared" si="16"/>
        <v>1264</v>
      </c>
    </row>
    <row r="591" spans="1:7" hidden="1" x14ac:dyDescent="0.25">
      <c r="A591" s="17">
        <v>42919</v>
      </c>
      <c r="B591" s="10" t="s">
        <v>33</v>
      </c>
      <c r="C591" s="11" t="s">
        <v>1802</v>
      </c>
      <c r="E591" s="8">
        <v>1500</v>
      </c>
      <c r="G591" s="6">
        <f t="shared" si="16"/>
        <v>1500</v>
      </c>
    </row>
    <row r="592" spans="1:7" hidden="1" x14ac:dyDescent="0.25">
      <c r="A592" s="17">
        <v>42908</v>
      </c>
      <c r="B592" s="10" t="s">
        <v>1399</v>
      </c>
      <c r="C592" s="11" t="s">
        <v>1802</v>
      </c>
      <c r="E592" s="8">
        <v>6565</v>
      </c>
      <c r="G592" s="6">
        <f t="shared" si="16"/>
        <v>6565</v>
      </c>
    </row>
    <row r="593" spans="1:7" hidden="1" x14ac:dyDescent="0.25">
      <c r="A593" s="17">
        <v>42878</v>
      </c>
      <c r="B593" s="10" t="s">
        <v>1399</v>
      </c>
      <c r="C593" s="11" t="s">
        <v>1802</v>
      </c>
      <c r="E593" s="8">
        <v>4005</v>
      </c>
      <c r="G593" s="6">
        <f t="shared" si="16"/>
        <v>4005</v>
      </c>
    </row>
    <row r="594" spans="1:7" hidden="1" x14ac:dyDescent="0.25">
      <c r="A594" s="17">
        <v>42898</v>
      </c>
      <c r="B594" s="10" t="s">
        <v>1399</v>
      </c>
      <c r="C594" s="11" t="s">
        <v>1802</v>
      </c>
      <c r="E594" s="8">
        <v>1832</v>
      </c>
      <c r="G594" s="6">
        <f t="shared" si="16"/>
        <v>1832</v>
      </c>
    </row>
    <row r="595" spans="1:7" hidden="1" x14ac:dyDescent="0.25">
      <c r="A595" s="17">
        <v>42889</v>
      </c>
      <c r="B595" s="10" t="s">
        <v>1399</v>
      </c>
      <c r="C595" s="11" t="s">
        <v>1802</v>
      </c>
      <c r="E595" s="8">
        <v>31167</v>
      </c>
      <c r="G595" s="6">
        <f t="shared" si="16"/>
        <v>31167</v>
      </c>
    </row>
    <row r="596" spans="1:7" hidden="1" x14ac:dyDescent="0.25">
      <c r="A596" s="17">
        <v>42878</v>
      </c>
      <c r="B596" s="10" t="s">
        <v>2270</v>
      </c>
      <c r="C596" s="11" t="s">
        <v>1802</v>
      </c>
      <c r="E596" s="8">
        <v>818</v>
      </c>
      <c r="G596" s="6">
        <f t="shared" si="16"/>
        <v>818</v>
      </c>
    </row>
    <row r="597" spans="1:7" hidden="1" x14ac:dyDescent="0.25">
      <c r="A597" s="17">
        <v>42923</v>
      </c>
      <c r="B597" s="10" t="s">
        <v>1399</v>
      </c>
      <c r="C597" s="11" t="s">
        <v>1814</v>
      </c>
      <c r="D597" s="766">
        <v>487</v>
      </c>
      <c r="E597" s="8">
        <v>7780</v>
      </c>
      <c r="G597" s="6">
        <f t="shared" si="16"/>
        <v>7780</v>
      </c>
    </row>
    <row r="598" spans="1:7" hidden="1" x14ac:dyDescent="0.25">
      <c r="A598" s="17">
        <v>42924</v>
      </c>
      <c r="B598" s="10" t="s">
        <v>1399</v>
      </c>
      <c r="C598" s="11" t="s">
        <v>1814</v>
      </c>
      <c r="D598" s="766">
        <v>500</v>
      </c>
      <c r="E598" s="8">
        <v>678856</v>
      </c>
      <c r="G598" s="6">
        <f t="shared" si="16"/>
        <v>678856</v>
      </c>
    </row>
    <row r="599" spans="1:7" hidden="1" x14ac:dyDescent="0.25">
      <c r="A599" s="17">
        <v>42929</v>
      </c>
      <c r="B599" s="10" t="s">
        <v>2270</v>
      </c>
      <c r="C599" s="11" t="s">
        <v>164</v>
      </c>
      <c r="D599" s="766">
        <v>163</v>
      </c>
      <c r="E599" s="8">
        <v>151</v>
      </c>
      <c r="G599" s="6">
        <f t="shared" si="16"/>
        <v>151</v>
      </c>
    </row>
    <row r="600" spans="1:7" hidden="1" x14ac:dyDescent="0.25">
      <c r="A600" s="17">
        <v>42927</v>
      </c>
      <c r="B600" s="10" t="s">
        <v>2270</v>
      </c>
      <c r="C600" s="11" t="s">
        <v>164</v>
      </c>
      <c r="D600" s="766">
        <v>119</v>
      </c>
      <c r="E600" s="8">
        <v>538</v>
      </c>
      <c r="G600" s="6">
        <f t="shared" si="16"/>
        <v>538</v>
      </c>
    </row>
    <row r="601" spans="1:7" hidden="1" x14ac:dyDescent="0.25">
      <c r="A601" s="17">
        <v>42931</v>
      </c>
      <c r="B601" s="10" t="s">
        <v>2042</v>
      </c>
      <c r="C601" s="11" t="s">
        <v>169</v>
      </c>
      <c r="D601" s="766">
        <v>22</v>
      </c>
      <c r="E601" s="8">
        <v>1155</v>
      </c>
      <c r="G601" s="6">
        <f t="shared" si="16"/>
        <v>1155</v>
      </c>
    </row>
    <row r="602" spans="1:7" hidden="1" x14ac:dyDescent="0.25">
      <c r="A602" s="17">
        <v>42931</v>
      </c>
      <c r="B602" s="10" t="s">
        <v>1396</v>
      </c>
      <c r="C602" s="11" t="s">
        <v>164</v>
      </c>
      <c r="E602" s="8">
        <v>9369</v>
      </c>
      <c r="G602" s="6">
        <f t="shared" si="16"/>
        <v>9369</v>
      </c>
    </row>
    <row r="603" spans="1:7" hidden="1" x14ac:dyDescent="0.25">
      <c r="A603" s="17">
        <v>42929</v>
      </c>
      <c r="B603" s="10" t="s">
        <v>1396</v>
      </c>
      <c r="C603" s="11" t="s">
        <v>1802</v>
      </c>
      <c r="E603" s="8">
        <v>21446</v>
      </c>
      <c r="G603" s="6">
        <f t="shared" si="16"/>
        <v>21446</v>
      </c>
    </row>
    <row r="604" spans="1:7" hidden="1" x14ac:dyDescent="0.25">
      <c r="A604" s="17">
        <v>42926</v>
      </c>
      <c r="B604" s="10" t="s">
        <v>33</v>
      </c>
      <c r="C604" s="11" t="s">
        <v>1802</v>
      </c>
      <c r="E604" s="8">
        <v>1248</v>
      </c>
      <c r="G604" s="6">
        <f t="shared" si="16"/>
        <v>1248</v>
      </c>
    </row>
    <row r="605" spans="1:7" hidden="1" x14ac:dyDescent="0.25">
      <c r="A605" s="17">
        <v>42923</v>
      </c>
      <c r="B605" s="10" t="s">
        <v>2270</v>
      </c>
      <c r="C605" s="11" t="s">
        <v>1802</v>
      </c>
      <c r="E605" s="8">
        <v>633</v>
      </c>
      <c r="G605" s="6">
        <f t="shared" si="16"/>
        <v>633</v>
      </c>
    </row>
    <row r="606" spans="1:7" hidden="1" x14ac:dyDescent="0.25">
      <c r="A606" s="17">
        <v>42931</v>
      </c>
      <c r="B606" s="10" t="s">
        <v>1399</v>
      </c>
      <c r="C606" s="11" t="s">
        <v>1802</v>
      </c>
      <c r="E606" s="8">
        <v>2268</v>
      </c>
      <c r="G606" s="6">
        <f t="shared" si="16"/>
        <v>2268</v>
      </c>
    </row>
    <row r="607" spans="1:7" hidden="1" x14ac:dyDescent="0.25">
      <c r="A607" s="17">
        <v>42930</v>
      </c>
      <c r="B607" s="10" t="s">
        <v>2270</v>
      </c>
      <c r="C607" s="11" t="s">
        <v>166</v>
      </c>
      <c r="E607" s="8">
        <v>1800</v>
      </c>
      <c r="G607" s="6">
        <f t="shared" si="16"/>
        <v>1800</v>
      </c>
    </row>
    <row r="608" spans="1:7" hidden="1" x14ac:dyDescent="0.25">
      <c r="A608" s="17">
        <v>42932</v>
      </c>
      <c r="B608" s="10" t="s">
        <v>1396</v>
      </c>
      <c r="C608" s="11" t="s">
        <v>166</v>
      </c>
      <c r="E608" s="8">
        <v>22800</v>
      </c>
      <c r="G608" s="6">
        <f t="shared" si="16"/>
        <v>22800</v>
      </c>
    </row>
    <row r="609" spans="1:8" hidden="1" x14ac:dyDescent="0.25">
      <c r="A609" s="17">
        <v>42933</v>
      </c>
      <c r="B609" s="10" t="s">
        <v>1396</v>
      </c>
      <c r="C609" s="11" t="s">
        <v>166</v>
      </c>
      <c r="E609" s="8">
        <v>6000</v>
      </c>
      <c r="G609" s="6">
        <f t="shared" si="16"/>
        <v>6000</v>
      </c>
    </row>
    <row r="610" spans="1:8" hidden="1" x14ac:dyDescent="0.25">
      <c r="A610" s="17">
        <v>42935</v>
      </c>
      <c r="B610" s="10" t="s">
        <v>1396</v>
      </c>
      <c r="C610" s="11" t="s">
        <v>166</v>
      </c>
      <c r="E610" s="8">
        <v>12000</v>
      </c>
      <c r="G610" s="6">
        <f t="shared" si="16"/>
        <v>12000</v>
      </c>
    </row>
    <row r="611" spans="1:8" hidden="1" x14ac:dyDescent="0.25">
      <c r="A611" s="17">
        <v>42935</v>
      </c>
      <c r="B611" s="10" t="s">
        <v>1396</v>
      </c>
      <c r="C611" s="11" t="s">
        <v>166</v>
      </c>
      <c r="E611" s="8">
        <v>19500</v>
      </c>
      <c r="G611" s="6">
        <f t="shared" si="16"/>
        <v>19500</v>
      </c>
    </row>
    <row r="612" spans="1:8" hidden="1" x14ac:dyDescent="0.25">
      <c r="A612" s="17">
        <v>42935</v>
      </c>
      <c r="B612" s="10" t="s">
        <v>1396</v>
      </c>
      <c r="C612" s="11" t="s">
        <v>164</v>
      </c>
      <c r="F612" s="9">
        <v>133589</v>
      </c>
      <c r="G612" s="6">
        <f t="shared" si="16"/>
        <v>-133589</v>
      </c>
      <c r="H612" s="743"/>
    </row>
    <row r="613" spans="1:8" hidden="1" x14ac:dyDescent="0.25">
      <c r="A613" s="17">
        <v>42935</v>
      </c>
      <c r="B613" s="10" t="s">
        <v>2270</v>
      </c>
      <c r="C613" s="11" t="s">
        <v>164</v>
      </c>
      <c r="F613" s="9">
        <v>16411</v>
      </c>
      <c r="G613" s="6">
        <f t="shared" si="16"/>
        <v>-16411</v>
      </c>
      <c r="H613" s="123"/>
    </row>
    <row r="614" spans="1:8" hidden="1" x14ac:dyDescent="0.25">
      <c r="A614" s="17">
        <v>42947</v>
      </c>
      <c r="B614" s="10" t="s">
        <v>1399</v>
      </c>
      <c r="C614" s="11" t="s">
        <v>1814</v>
      </c>
      <c r="E614" s="8">
        <v>800</v>
      </c>
      <c r="G614" s="6">
        <f t="shared" si="16"/>
        <v>800</v>
      </c>
    </row>
    <row r="615" spans="1:8" hidden="1" x14ac:dyDescent="0.25">
      <c r="A615" s="17">
        <v>42948</v>
      </c>
      <c r="B615" s="10" t="s">
        <v>40</v>
      </c>
      <c r="C615" s="11" t="s">
        <v>180</v>
      </c>
      <c r="F615" s="9">
        <v>64276</v>
      </c>
      <c r="G615" s="6">
        <f t="shared" si="16"/>
        <v>-64276</v>
      </c>
      <c r="H615" s="123"/>
    </row>
    <row r="616" spans="1:8" hidden="1" x14ac:dyDescent="0.25">
      <c r="A616" s="17">
        <v>42948</v>
      </c>
      <c r="B616" s="10" t="s">
        <v>2093</v>
      </c>
      <c r="C616" s="11" t="s">
        <v>180</v>
      </c>
      <c r="F616" s="9">
        <v>54420</v>
      </c>
      <c r="G616" s="6">
        <f t="shared" si="16"/>
        <v>-54420</v>
      </c>
      <c r="H616" s="743"/>
    </row>
    <row r="617" spans="1:8" hidden="1" x14ac:dyDescent="0.25">
      <c r="A617" s="17">
        <v>42948</v>
      </c>
      <c r="B617" s="10" t="s">
        <v>1675</v>
      </c>
      <c r="C617" s="11" t="s">
        <v>180</v>
      </c>
      <c r="F617" s="9">
        <v>20020</v>
      </c>
      <c r="G617" s="6">
        <f t="shared" si="16"/>
        <v>-20020</v>
      </c>
      <c r="H617" s="123"/>
    </row>
    <row r="618" spans="1:8" hidden="1" x14ac:dyDescent="0.25">
      <c r="A618" s="17">
        <v>42948</v>
      </c>
      <c r="B618" s="10" t="s">
        <v>1396</v>
      </c>
      <c r="C618" s="11" t="s">
        <v>180</v>
      </c>
      <c r="F618" s="9">
        <v>361284</v>
      </c>
      <c r="G618" s="6">
        <f t="shared" si="16"/>
        <v>-361284</v>
      </c>
      <c r="H618" s="123"/>
    </row>
    <row r="619" spans="1:8" hidden="1" x14ac:dyDescent="0.25">
      <c r="A619" s="17">
        <v>42922</v>
      </c>
      <c r="B619" s="10" t="s">
        <v>1396</v>
      </c>
      <c r="C619" s="11" t="s">
        <v>161</v>
      </c>
      <c r="E619" s="8">
        <v>19094</v>
      </c>
      <c r="G619" s="6">
        <f t="shared" si="16"/>
        <v>19094</v>
      </c>
    </row>
    <row r="620" spans="1:8" hidden="1" x14ac:dyDescent="0.25">
      <c r="A620" s="17">
        <v>42923</v>
      </c>
      <c r="B620" s="10" t="s">
        <v>2042</v>
      </c>
      <c r="C620" s="11" t="s">
        <v>161</v>
      </c>
      <c r="E620" s="8">
        <v>3708</v>
      </c>
      <c r="G620" s="6">
        <f t="shared" si="16"/>
        <v>3708</v>
      </c>
    </row>
    <row r="621" spans="1:8" hidden="1" x14ac:dyDescent="0.25">
      <c r="A621" s="17">
        <v>42934</v>
      </c>
      <c r="B621" s="10" t="s">
        <v>2262</v>
      </c>
      <c r="C621" s="11" t="s">
        <v>161</v>
      </c>
      <c r="E621" s="8">
        <v>1299</v>
      </c>
      <c r="G621" s="6">
        <f t="shared" si="16"/>
        <v>1299</v>
      </c>
    </row>
    <row r="622" spans="1:8" hidden="1" x14ac:dyDescent="0.25">
      <c r="A622" s="17">
        <v>42935</v>
      </c>
      <c r="B622" s="10" t="s">
        <v>2042</v>
      </c>
      <c r="C622" s="11" t="s">
        <v>161</v>
      </c>
      <c r="E622" s="8">
        <v>19361</v>
      </c>
      <c r="G622" s="6">
        <f t="shared" si="16"/>
        <v>19361</v>
      </c>
    </row>
    <row r="623" spans="1:8" hidden="1" x14ac:dyDescent="0.25">
      <c r="A623" s="17">
        <v>42949</v>
      </c>
      <c r="B623" s="10" t="s">
        <v>1399</v>
      </c>
      <c r="C623" s="11" t="s">
        <v>1814</v>
      </c>
      <c r="E623" s="8">
        <v>7560</v>
      </c>
      <c r="G623" s="6">
        <f t="shared" si="16"/>
        <v>7560</v>
      </c>
    </row>
    <row r="624" spans="1:8" hidden="1" x14ac:dyDescent="0.25">
      <c r="A624" s="17">
        <v>42954</v>
      </c>
      <c r="B624" s="10" t="s">
        <v>2270</v>
      </c>
      <c r="C624" s="11" t="s">
        <v>166</v>
      </c>
      <c r="E624" s="8">
        <v>4600</v>
      </c>
      <c r="G624" s="6">
        <f t="shared" si="16"/>
        <v>4600</v>
      </c>
    </row>
    <row r="625" spans="1:8" hidden="1" x14ac:dyDescent="0.25">
      <c r="A625" s="17">
        <v>42956</v>
      </c>
      <c r="B625" s="10" t="s">
        <v>2270</v>
      </c>
      <c r="C625" s="11" t="s">
        <v>166</v>
      </c>
      <c r="E625" s="8">
        <v>4600</v>
      </c>
      <c r="G625" s="6">
        <f t="shared" si="16"/>
        <v>4600</v>
      </c>
    </row>
    <row r="626" spans="1:8" hidden="1" x14ac:dyDescent="0.25">
      <c r="A626" s="17">
        <v>42956</v>
      </c>
      <c r="B626" s="10" t="s">
        <v>2270</v>
      </c>
      <c r="C626" s="11" t="s">
        <v>164</v>
      </c>
      <c r="E626" s="8">
        <v>6493</v>
      </c>
      <c r="G626" s="6">
        <f t="shared" si="16"/>
        <v>6493</v>
      </c>
    </row>
    <row r="627" spans="1:8" hidden="1" x14ac:dyDescent="0.25">
      <c r="A627" s="17">
        <v>42950</v>
      </c>
      <c r="B627" s="10" t="s">
        <v>2270</v>
      </c>
      <c r="C627" s="11" t="s">
        <v>164</v>
      </c>
      <c r="E627" s="8">
        <v>257</v>
      </c>
      <c r="G627" s="6">
        <f t="shared" si="16"/>
        <v>257</v>
      </c>
    </row>
    <row r="628" spans="1:8" hidden="1" x14ac:dyDescent="0.25">
      <c r="A628" s="17">
        <v>42936</v>
      </c>
      <c r="B628" s="10" t="s">
        <v>2226</v>
      </c>
      <c r="C628" s="11" t="s">
        <v>1814</v>
      </c>
      <c r="E628" s="8">
        <v>92500</v>
      </c>
      <c r="G628" s="6">
        <f t="shared" si="16"/>
        <v>92500</v>
      </c>
    </row>
    <row r="629" spans="1:8" hidden="1" x14ac:dyDescent="0.25">
      <c r="A629" s="17">
        <v>42937</v>
      </c>
      <c r="B629" s="10" t="s">
        <v>2270</v>
      </c>
      <c r="C629" s="11" t="s">
        <v>169</v>
      </c>
      <c r="E629" s="8">
        <v>5740</v>
      </c>
      <c r="G629" s="6">
        <f t="shared" si="16"/>
        <v>5740</v>
      </c>
    </row>
    <row r="630" spans="1:8" hidden="1" x14ac:dyDescent="0.25">
      <c r="A630" s="17">
        <v>42969</v>
      </c>
      <c r="B630" s="10" t="s">
        <v>1399</v>
      </c>
      <c r="C630" s="11" t="s">
        <v>1802</v>
      </c>
      <c r="E630" s="8">
        <v>3500</v>
      </c>
      <c r="G630" s="6">
        <f t="shared" si="16"/>
        <v>3500</v>
      </c>
    </row>
    <row r="631" spans="1:8" hidden="1" x14ac:dyDescent="0.25">
      <c r="A631" s="17">
        <v>42969</v>
      </c>
      <c r="B631" s="10" t="s">
        <v>33</v>
      </c>
      <c r="C631" s="11" t="s">
        <v>1802</v>
      </c>
      <c r="E631" s="8">
        <v>3667</v>
      </c>
      <c r="G631" s="6">
        <f t="shared" si="16"/>
        <v>3667</v>
      </c>
    </row>
    <row r="632" spans="1:8" hidden="1" x14ac:dyDescent="0.25">
      <c r="A632" s="17">
        <v>42969</v>
      </c>
      <c r="B632" s="10" t="s">
        <v>2270</v>
      </c>
      <c r="C632" s="11" t="s">
        <v>1802</v>
      </c>
      <c r="F632" s="9">
        <v>1451</v>
      </c>
      <c r="G632" s="6">
        <f t="shared" si="16"/>
        <v>-1451</v>
      </c>
      <c r="H632" s="77"/>
    </row>
    <row r="633" spans="1:8" hidden="1" x14ac:dyDescent="0.25">
      <c r="A633" s="17">
        <v>42969</v>
      </c>
      <c r="B633" s="10" t="s">
        <v>32</v>
      </c>
      <c r="C633" s="11" t="s">
        <v>1802</v>
      </c>
      <c r="F633" s="9">
        <v>46965</v>
      </c>
      <c r="G633" s="6">
        <f t="shared" si="16"/>
        <v>-46965</v>
      </c>
      <c r="H633" s="78"/>
    </row>
    <row r="634" spans="1:8" hidden="1" x14ac:dyDescent="0.25">
      <c r="A634" s="17">
        <v>42969</v>
      </c>
      <c r="B634" s="10" t="s">
        <v>33</v>
      </c>
      <c r="C634" s="11" t="s">
        <v>1802</v>
      </c>
      <c r="F634" s="9">
        <v>84129</v>
      </c>
      <c r="G634" s="6">
        <f t="shared" si="16"/>
        <v>-84129</v>
      </c>
      <c r="H634" s="78" t="s">
        <v>2643</v>
      </c>
    </row>
    <row r="635" spans="1:8" hidden="1" x14ac:dyDescent="0.25">
      <c r="A635" s="17">
        <v>42969</v>
      </c>
      <c r="B635" s="10" t="s">
        <v>1396</v>
      </c>
      <c r="C635" s="11" t="s">
        <v>1802</v>
      </c>
      <c r="F635" s="9">
        <v>86273</v>
      </c>
      <c r="G635" s="6">
        <f t="shared" si="16"/>
        <v>-86273</v>
      </c>
      <c r="H635" s="78"/>
    </row>
    <row r="636" spans="1:8" hidden="1" x14ac:dyDescent="0.25">
      <c r="A636" s="17">
        <v>42969</v>
      </c>
      <c r="B636" s="10" t="s">
        <v>1399</v>
      </c>
      <c r="C636" s="11" t="s">
        <v>1802</v>
      </c>
      <c r="F636" s="9">
        <v>31182</v>
      </c>
      <c r="G636" s="6">
        <f t="shared" si="16"/>
        <v>-31182</v>
      </c>
      <c r="H636" s="79"/>
    </row>
    <row r="637" spans="1:8" hidden="1" x14ac:dyDescent="0.25">
      <c r="A637" s="17">
        <v>42948</v>
      </c>
      <c r="B637" s="10" t="s">
        <v>2226</v>
      </c>
      <c r="C637" s="11" t="s">
        <v>161</v>
      </c>
      <c r="E637" s="8">
        <v>26880</v>
      </c>
      <c r="G637" s="6">
        <f t="shared" si="16"/>
        <v>26880</v>
      </c>
    </row>
    <row r="638" spans="1:8" hidden="1" x14ac:dyDescent="0.25">
      <c r="A638" s="17">
        <v>42952</v>
      </c>
      <c r="B638" s="10" t="s">
        <v>2270</v>
      </c>
      <c r="C638" s="11" t="s">
        <v>161</v>
      </c>
      <c r="E638" s="8">
        <v>5468</v>
      </c>
      <c r="G638" s="6">
        <f t="shared" si="16"/>
        <v>5468</v>
      </c>
    </row>
    <row r="639" spans="1:8" hidden="1" x14ac:dyDescent="0.25">
      <c r="A639" s="17">
        <v>42971</v>
      </c>
      <c r="B639" s="10" t="s">
        <v>2022</v>
      </c>
      <c r="C639" s="11" t="s">
        <v>166</v>
      </c>
      <c r="F639" s="9">
        <v>58764</v>
      </c>
      <c r="G639" s="6">
        <f t="shared" si="16"/>
        <v>-58764</v>
      </c>
      <c r="H639" s="77"/>
    </row>
    <row r="640" spans="1:8" hidden="1" x14ac:dyDescent="0.25">
      <c r="A640" s="17">
        <v>42971</v>
      </c>
      <c r="B640" s="10" t="s">
        <v>2226</v>
      </c>
      <c r="C640" s="11" t="s">
        <v>166</v>
      </c>
      <c r="F640" s="9">
        <v>189836</v>
      </c>
      <c r="G640" s="6">
        <f t="shared" si="16"/>
        <v>-189836</v>
      </c>
      <c r="H640" s="78" t="s">
        <v>2647</v>
      </c>
    </row>
    <row r="641" spans="1:8" hidden="1" x14ac:dyDescent="0.25">
      <c r="A641" s="17">
        <v>42971</v>
      </c>
      <c r="B641" s="10" t="s">
        <v>1675</v>
      </c>
      <c r="C641" s="11" t="s">
        <v>166</v>
      </c>
      <c r="F641" s="9">
        <v>1400</v>
      </c>
      <c r="G641" s="6">
        <f t="shared" si="16"/>
        <v>-1400</v>
      </c>
      <c r="H641" s="214"/>
    </row>
    <row r="642" spans="1:8" hidden="1" x14ac:dyDescent="0.25">
      <c r="A642" s="17">
        <v>42976</v>
      </c>
      <c r="B642" s="10" t="s">
        <v>2648</v>
      </c>
      <c r="C642" s="11" t="s">
        <v>164</v>
      </c>
      <c r="E642" s="8">
        <v>76962</v>
      </c>
      <c r="G642" s="6">
        <f t="shared" si="16"/>
        <v>76962</v>
      </c>
    </row>
    <row r="643" spans="1:8" hidden="1" x14ac:dyDescent="0.25">
      <c r="A643" s="17">
        <v>42977</v>
      </c>
      <c r="B643" s="10" t="s">
        <v>1396</v>
      </c>
      <c r="C643" s="11" t="s">
        <v>161</v>
      </c>
      <c r="E643" s="8">
        <v>15900</v>
      </c>
      <c r="G643" s="6">
        <f t="shared" si="16"/>
        <v>15900</v>
      </c>
    </row>
    <row r="644" spans="1:8" hidden="1" x14ac:dyDescent="0.25">
      <c r="A644" s="17">
        <v>42977</v>
      </c>
      <c r="B644" s="10" t="s">
        <v>1399</v>
      </c>
      <c r="C644" s="11" t="s">
        <v>1814</v>
      </c>
      <c r="E644" s="8">
        <v>228899</v>
      </c>
      <c r="G644" s="6">
        <f t="shared" si="16"/>
        <v>228899</v>
      </c>
    </row>
    <row r="645" spans="1:8" hidden="1" x14ac:dyDescent="0.25">
      <c r="A645" s="17">
        <v>42977</v>
      </c>
      <c r="B645" s="10" t="s">
        <v>1399</v>
      </c>
      <c r="C645" s="11" t="s">
        <v>1814</v>
      </c>
      <c r="E645" s="8">
        <v>93900</v>
      </c>
      <c r="G645" s="6">
        <f t="shared" si="16"/>
        <v>93900</v>
      </c>
    </row>
    <row r="646" spans="1:8" hidden="1" x14ac:dyDescent="0.25">
      <c r="A646" s="17">
        <v>42977</v>
      </c>
      <c r="B646" s="10" t="s">
        <v>1399</v>
      </c>
      <c r="C646" s="11" t="s">
        <v>1814</v>
      </c>
      <c r="E646" s="8">
        <v>102712</v>
      </c>
      <c r="G646" s="6">
        <f t="shared" si="16"/>
        <v>102712</v>
      </c>
    </row>
    <row r="647" spans="1:8" hidden="1" x14ac:dyDescent="0.25">
      <c r="A647" s="17">
        <v>42977</v>
      </c>
      <c r="B647" s="10" t="s">
        <v>1399</v>
      </c>
      <c r="C647" s="11" t="s">
        <v>1814</v>
      </c>
      <c r="E647" s="8">
        <v>139328</v>
      </c>
      <c r="G647" s="6">
        <f t="shared" si="16"/>
        <v>139328</v>
      </c>
    </row>
    <row r="648" spans="1:8" hidden="1" x14ac:dyDescent="0.25">
      <c r="A648" s="17">
        <v>42977</v>
      </c>
      <c r="B648" s="10" t="s">
        <v>1399</v>
      </c>
      <c r="C648" s="11" t="s">
        <v>1814</v>
      </c>
      <c r="E648" s="8">
        <v>166330</v>
      </c>
      <c r="G648" s="6">
        <f t="shared" si="16"/>
        <v>166330</v>
      </c>
    </row>
    <row r="649" spans="1:8" hidden="1" x14ac:dyDescent="0.25">
      <c r="A649" s="17">
        <v>42991</v>
      </c>
      <c r="B649" s="10" t="s">
        <v>2648</v>
      </c>
      <c r="C649" s="11" t="s">
        <v>164</v>
      </c>
      <c r="E649" s="8">
        <v>1585</v>
      </c>
      <c r="G649" s="6">
        <f t="shared" si="16"/>
        <v>1585</v>
      </c>
    </row>
    <row r="650" spans="1:8" hidden="1" x14ac:dyDescent="0.25">
      <c r="A650" s="17">
        <v>42992</v>
      </c>
      <c r="B650" s="10" t="s">
        <v>2648</v>
      </c>
      <c r="C650" s="11" t="s">
        <v>164</v>
      </c>
      <c r="E650" s="8">
        <v>16532</v>
      </c>
      <c r="G650" s="6">
        <f t="shared" si="16"/>
        <v>16532</v>
      </c>
    </row>
    <row r="651" spans="1:8" hidden="1" x14ac:dyDescent="0.25">
      <c r="A651" s="17">
        <v>42991</v>
      </c>
      <c r="B651" s="10" t="s">
        <v>2648</v>
      </c>
      <c r="C651" s="11" t="s">
        <v>164</v>
      </c>
      <c r="E651" s="8">
        <v>1716</v>
      </c>
      <c r="G651" s="6">
        <f t="shared" si="16"/>
        <v>1716</v>
      </c>
    </row>
    <row r="652" spans="1:8" hidden="1" x14ac:dyDescent="0.25">
      <c r="A652" s="17">
        <v>42990</v>
      </c>
      <c r="B652" s="10" t="s">
        <v>2648</v>
      </c>
      <c r="C652" s="11" t="s">
        <v>164</v>
      </c>
      <c r="E652" s="8">
        <v>1027</v>
      </c>
      <c r="G652" s="6">
        <f t="shared" si="16"/>
        <v>1027</v>
      </c>
    </row>
    <row r="653" spans="1:8" hidden="1" x14ac:dyDescent="0.25">
      <c r="A653" s="17">
        <v>42987</v>
      </c>
      <c r="B653" s="10" t="s">
        <v>2648</v>
      </c>
      <c r="C653" s="11" t="s">
        <v>164</v>
      </c>
      <c r="E653" s="8">
        <v>2045</v>
      </c>
      <c r="G653" s="6">
        <f t="shared" si="16"/>
        <v>2045</v>
      </c>
    </row>
    <row r="654" spans="1:8" hidden="1" x14ac:dyDescent="0.25">
      <c r="A654" s="17">
        <v>42985</v>
      </c>
      <c r="B654" s="10" t="s">
        <v>2648</v>
      </c>
      <c r="C654" s="11" t="s">
        <v>164</v>
      </c>
      <c r="E654" s="8">
        <v>2162</v>
      </c>
      <c r="G654" s="6">
        <f t="shared" si="16"/>
        <v>2162</v>
      </c>
    </row>
    <row r="655" spans="1:8" hidden="1" x14ac:dyDescent="0.25">
      <c r="A655" s="17">
        <v>42984</v>
      </c>
      <c r="B655" s="10" t="s">
        <v>2648</v>
      </c>
      <c r="C655" s="11" t="s">
        <v>164</v>
      </c>
      <c r="E655" s="8">
        <v>16883</v>
      </c>
      <c r="G655" s="6">
        <f t="shared" si="16"/>
        <v>16883</v>
      </c>
    </row>
    <row r="656" spans="1:8" hidden="1" x14ac:dyDescent="0.25">
      <c r="A656" s="17">
        <v>42984</v>
      </c>
      <c r="B656" s="10" t="s">
        <v>2648</v>
      </c>
      <c r="C656" s="11" t="s">
        <v>164</v>
      </c>
      <c r="E656" s="8">
        <v>62676</v>
      </c>
      <c r="G656" s="6">
        <f t="shared" si="16"/>
        <v>62676</v>
      </c>
    </row>
    <row r="657" spans="1:8" hidden="1" x14ac:dyDescent="0.25">
      <c r="A657" s="17">
        <v>42993</v>
      </c>
      <c r="B657" s="10" t="s">
        <v>1396</v>
      </c>
      <c r="C657" s="11" t="s">
        <v>164</v>
      </c>
      <c r="F657" s="9">
        <v>150000</v>
      </c>
      <c r="G657" s="6">
        <f t="shared" si="16"/>
        <v>-150000</v>
      </c>
      <c r="H657" s="31" t="s">
        <v>2659</v>
      </c>
    </row>
    <row r="658" spans="1:8" hidden="1" x14ac:dyDescent="0.25">
      <c r="A658" s="17">
        <v>42991</v>
      </c>
      <c r="B658" s="10" t="s">
        <v>2648</v>
      </c>
      <c r="C658" s="11" t="s">
        <v>1802</v>
      </c>
      <c r="E658" s="8">
        <v>11328</v>
      </c>
      <c r="G658" s="6">
        <f t="shared" si="16"/>
        <v>11328</v>
      </c>
    </row>
    <row r="659" spans="1:8" hidden="1" x14ac:dyDescent="0.25">
      <c r="A659" s="17">
        <v>42991</v>
      </c>
      <c r="B659" s="10" t="s">
        <v>33</v>
      </c>
      <c r="C659" s="11" t="s">
        <v>1802</v>
      </c>
      <c r="E659" s="8">
        <v>941</v>
      </c>
      <c r="G659" s="6">
        <f t="shared" si="16"/>
        <v>941</v>
      </c>
    </row>
    <row r="660" spans="1:8" hidden="1" x14ac:dyDescent="0.25">
      <c r="A660" s="17">
        <v>42989</v>
      </c>
      <c r="B660" s="10" t="s">
        <v>33</v>
      </c>
      <c r="C660" s="11" t="s">
        <v>1802</v>
      </c>
      <c r="E660" s="8">
        <v>21812</v>
      </c>
      <c r="G660" s="6">
        <f t="shared" si="16"/>
        <v>21812</v>
      </c>
    </row>
    <row r="661" spans="1:8" hidden="1" x14ac:dyDescent="0.25">
      <c r="A661" s="17">
        <v>42987</v>
      </c>
      <c r="B661" s="10" t="s">
        <v>33</v>
      </c>
      <c r="C661" s="11" t="s">
        <v>1802</v>
      </c>
      <c r="E661" s="8">
        <v>9202</v>
      </c>
      <c r="G661" s="6">
        <f t="shared" si="16"/>
        <v>9202</v>
      </c>
    </row>
    <row r="662" spans="1:8" hidden="1" x14ac:dyDescent="0.25">
      <c r="A662" s="17">
        <v>42987</v>
      </c>
      <c r="B662" s="10" t="s">
        <v>33</v>
      </c>
      <c r="C662" s="11" t="s">
        <v>1802</v>
      </c>
      <c r="E662" s="8">
        <v>94299</v>
      </c>
      <c r="G662" s="6">
        <f t="shared" si="16"/>
        <v>94299</v>
      </c>
    </row>
    <row r="663" spans="1:8" hidden="1" x14ac:dyDescent="0.25">
      <c r="A663" s="17">
        <v>42994</v>
      </c>
      <c r="B663" s="10" t="s">
        <v>14</v>
      </c>
      <c r="C663" s="11" t="s">
        <v>164</v>
      </c>
      <c r="D663" s="766" t="s">
        <v>2684</v>
      </c>
      <c r="E663" s="8">
        <v>3009</v>
      </c>
      <c r="G663" s="6">
        <f t="shared" si="16"/>
        <v>3009</v>
      </c>
    </row>
    <row r="664" spans="1:8" hidden="1" x14ac:dyDescent="0.25">
      <c r="A664" s="17">
        <v>42985</v>
      </c>
      <c r="B664" s="10" t="s">
        <v>1399</v>
      </c>
      <c r="C664" s="11" t="s">
        <v>1814</v>
      </c>
      <c r="E664" s="8">
        <v>155864</v>
      </c>
      <c r="G664" s="6">
        <f t="shared" si="16"/>
        <v>155864</v>
      </c>
    </row>
    <row r="665" spans="1:8" hidden="1" x14ac:dyDescent="0.25">
      <c r="A665" s="17">
        <v>42987</v>
      </c>
      <c r="B665" s="10" t="s">
        <v>40</v>
      </c>
      <c r="C665" s="11" t="s">
        <v>166</v>
      </c>
      <c r="E665" s="8">
        <v>35900</v>
      </c>
      <c r="G665" s="6">
        <f t="shared" si="16"/>
        <v>35900</v>
      </c>
    </row>
    <row r="666" spans="1:8" hidden="1" x14ac:dyDescent="0.25">
      <c r="A666" s="17">
        <v>43000</v>
      </c>
      <c r="B666" s="10" t="s">
        <v>38</v>
      </c>
      <c r="C666" s="11" t="s">
        <v>161</v>
      </c>
      <c r="E666" s="8">
        <v>13318</v>
      </c>
      <c r="G666" s="6">
        <f t="shared" si="16"/>
        <v>13318</v>
      </c>
    </row>
    <row r="667" spans="1:8" hidden="1" x14ac:dyDescent="0.25">
      <c r="A667" s="17">
        <v>43018</v>
      </c>
      <c r="B667" s="10" t="s">
        <v>40</v>
      </c>
      <c r="C667" s="11" t="s">
        <v>166</v>
      </c>
      <c r="E667" s="8">
        <v>20000</v>
      </c>
      <c r="G667" s="6">
        <f t="shared" si="16"/>
        <v>20000</v>
      </c>
    </row>
    <row r="668" spans="1:8" hidden="1" x14ac:dyDescent="0.25">
      <c r="A668" s="17">
        <v>43011</v>
      </c>
      <c r="B668" s="10" t="s">
        <v>1399</v>
      </c>
      <c r="C668" s="11" t="s">
        <v>164</v>
      </c>
      <c r="E668" s="8">
        <v>23830</v>
      </c>
      <c r="G668" s="6">
        <f t="shared" ref="G668" si="18">E668-F668</f>
        <v>23830</v>
      </c>
    </row>
    <row r="669" spans="1:8" hidden="1" x14ac:dyDescent="0.25">
      <c r="A669" s="17">
        <v>43012</v>
      </c>
      <c r="B669" s="10" t="s">
        <v>1399</v>
      </c>
      <c r="C669" s="11" t="s">
        <v>1814</v>
      </c>
      <c r="D669" s="766">
        <v>610</v>
      </c>
      <c r="E669" s="8">
        <v>115400</v>
      </c>
      <c r="G669" s="6">
        <f t="shared" si="16"/>
        <v>115400</v>
      </c>
    </row>
    <row r="670" spans="1:8" hidden="1" x14ac:dyDescent="0.25">
      <c r="A670" s="17">
        <v>43014</v>
      </c>
      <c r="B670" s="10" t="s">
        <v>1399</v>
      </c>
      <c r="C670" s="11" t="s">
        <v>1814</v>
      </c>
      <c r="D670" s="766">
        <v>614</v>
      </c>
      <c r="E670" s="8">
        <v>290940</v>
      </c>
      <c r="G670" s="6">
        <f t="shared" ref="G670:G703" si="19">E670-F670</f>
        <v>290940</v>
      </c>
    </row>
    <row r="671" spans="1:8" hidden="1" x14ac:dyDescent="0.25">
      <c r="A671" s="17">
        <v>43024</v>
      </c>
      <c r="B671" s="10" t="s">
        <v>1690</v>
      </c>
      <c r="C671" s="11" t="s">
        <v>164</v>
      </c>
      <c r="D671" s="766">
        <v>1663</v>
      </c>
      <c r="E671" s="8">
        <v>3492</v>
      </c>
      <c r="G671" s="6">
        <f t="shared" si="19"/>
        <v>3492</v>
      </c>
    </row>
    <row r="672" spans="1:8" hidden="1" x14ac:dyDescent="0.25">
      <c r="A672" s="17">
        <v>43019</v>
      </c>
      <c r="B672" s="10" t="s">
        <v>1399</v>
      </c>
      <c r="C672" s="11" t="s">
        <v>1814</v>
      </c>
      <c r="F672" s="9">
        <v>818500</v>
      </c>
      <c r="G672" s="6">
        <f t="shared" si="19"/>
        <v>-818500</v>
      </c>
      <c r="H672" s="77"/>
    </row>
    <row r="673" spans="1:8" hidden="1" x14ac:dyDescent="0.25">
      <c r="A673" s="17">
        <v>43019</v>
      </c>
      <c r="B673" s="10" t="s">
        <v>1804</v>
      </c>
      <c r="C673" s="11" t="s">
        <v>1814</v>
      </c>
      <c r="F673" s="9">
        <v>69000</v>
      </c>
      <c r="G673" s="6">
        <f t="shared" si="19"/>
        <v>-69000</v>
      </c>
      <c r="H673" s="78" t="s">
        <v>2756</v>
      </c>
    </row>
    <row r="674" spans="1:8" hidden="1" x14ac:dyDescent="0.25">
      <c r="A674" s="17">
        <v>43019</v>
      </c>
      <c r="B674" s="10" t="s">
        <v>2226</v>
      </c>
      <c r="C674" s="11" t="s">
        <v>1814</v>
      </c>
      <c r="F674" s="9">
        <v>92500</v>
      </c>
      <c r="G674" s="6">
        <f t="shared" si="19"/>
        <v>-92500</v>
      </c>
      <c r="H674" s="79"/>
    </row>
    <row r="675" spans="1:8" hidden="1" x14ac:dyDescent="0.25">
      <c r="A675" s="17">
        <v>43026</v>
      </c>
      <c r="B675" s="10" t="s">
        <v>2226</v>
      </c>
      <c r="C675" s="11" t="s">
        <v>161</v>
      </c>
      <c r="F675" s="9">
        <v>26880</v>
      </c>
      <c r="G675" s="6">
        <f t="shared" si="19"/>
        <v>-26880</v>
      </c>
      <c r="H675" s="77"/>
    </row>
    <row r="676" spans="1:8" hidden="1" x14ac:dyDescent="0.25">
      <c r="A676" s="17">
        <v>43026</v>
      </c>
      <c r="B676" s="10" t="s">
        <v>38</v>
      </c>
      <c r="C676" s="11" t="s">
        <v>161</v>
      </c>
      <c r="F676" s="9">
        <v>15636</v>
      </c>
      <c r="G676" s="6">
        <f t="shared" si="19"/>
        <v>-15636</v>
      </c>
      <c r="H676" s="78"/>
    </row>
    <row r="677" spans="1:8" hidden="1" x14ac:dyDescent="0.25">
      <c r="A677" s="17">
        <v>43026</v>
      </c>
      <c r="B677" s="10" t="s">
        <v>2042</v>
      </c>
      <c r="C677" s="11" t="s">
        <v>161</v>
      </c>
      <c r="F677" s="9">
        <v>90104</v>
      </c>
      <c r="G677" s="6">
        <f t="shared" si="19"/>
        <v>-90104</v>
      </c>
      <c r="H677" s="78" t="s">
        <v>2778</v>
      </c>
    </row>
    <row r="678" spans="1:8" hidden="1" x14ac:dyDescent="0.25">
      <c r="A678" s="17">
        <v>43026</v>
      </c>
      <c r="B678" s="10" t="s">
        <v>2262</v>
      </c>
      <c r="C678" s="11" t="s">
        <v>161</v>
      </c>
      <c r="F678" s="9">
        <v>1299</v>
      </c>
      <c r="G678" s="6">
        <f t="shared" si="19"/>
        <v>-1299</v>
      </c>
      <c r="H678" s="78"/>
    </row>
    <row r="679" spans="1:8" hidden="1" x14ac:dyDescent="0.25">
      <c r="A679" s="17">
        <v>43026</v>
      </c>
      <c r="B679" s="10" t="s">
        <v>2270</v>
      </c>
      <c r="C679" s="11" t="s">
        <v>161</v>
      </c>
      <c r="F679" s="9">
        <v>5468</v>
      </c>
      <c r="G679" s="6">
        <f t="shared" si="19"/>
        <v>-5468</v>
      </c>
      <c r="H679" s="78"/>
    </row>
    <row r="680" spans="1:8" hidden="1" x14ac:dyDescent="0.25">
      <c r="A680" s="17">
        <v>43026</v>
      </c>
      <c r="B680" s="10" t="s">
        <v>1396</v>
      </c>
      <c r="C680" s="11" t="s">
        <v>161</v>
      </c>
      <c r="F680" s="9">
        <v>60613</v>
      </c>
      <c r="G680" s="6">
        <f t="shared" si="19"/>
        <v>-60613</v>
      </c>
      <c r="H680" s="79"/>
    </row>
    <row r="681" spans="1:8" hidden="1" x14ac:dyDescent="0.25">
      <c r="A681" s="17">
        <v>43028</v>
      </c>
      <c r="B681" s="10" t="s">
        <v>40</v>
      </c>
      <c r="C681" s="11" t="s">
        <v>166</v>
      </c>
      <c r="E681" s="8">
        <v>8900</v>
      </c>
      <c r="G681" s="6">
        <f t="shared" si="19"/>
        <v>8900</v>
      </c>
    </row>
    <row r="682" spans="1:8" hidden="1" x14ac:dyDescent="0.25">
      <c r="A682" s="17">
        <v>43025</v>
      </c>
      <c r="B682" s="10" t="s">
        <v>40</v>
      </c>
      <c r="C682" s="11" t="s">
        <v>166</v>
      </c>
      <c r="E682" s="8">
        <v>5100</v>
      </c>
      <c r="G682" s="6">
        <f t="shared" si="19"/>
        <v>5100</v>
      </c>
    </row>
    <row r="683" spans="1:8" hidden="1" x14ac:dyDescent="0.25">
      <c r="A683" s="17">
        <v>43027</v>
      </c>
      <c r="B683" s="10" t="s">
        <v>1399</v>
      </c>
      <c r="C683" s="11" t="s">
        <v>166</v>
      </c>
      <c r="E683" s="8">
        <v>42000</v>
      </c>
      <c r="G683" s="6">
        <f t="shared" si="19"/>
        <v>42000</v>
      </c>
      <c r="H683" s="127"/>
    </row>
    <row r="684" spans="1:8" hidden="1" x14ac:dyDescent="0.25">
      <c r="A684" s="17">
        <v>43027</v>
      </c>
      <c r="B684" s="10" t="s">
        <v>1399</v>
      </c>
      <c r="C684" s="11" t="s">
        <v>1814</v>
      </c>
      <c r="D684" s="766">
        <v>647</v>
      </c>
      <c r="E684" s="8">
        <v>33100</v>
      </c>
      <c r="G684" s="6">
        <f t="shared" si="19"/>
        <v>33100</v>
      </c>
    </row>
    <row r="685" spans="1:8" hidden="1" x14ac:dyDescent="0.25">
      <c r="A685" s="17">
        <v>43032</v>
      </c>
      <c r="B685" s="10" t="s">
        <v>1399</v>
      </c>
      <c r="C685" s="11" t="s">
        <v>1814</v>
      </c>
      <c r="D685" s="766">
        <v>661</v>
      </c>
      <c r="E685" s="8">
        <v>26300</v>
      </c>
      <c r="G685" s="6">
        <f t="shared" si="19"/>
        <v>26300</v>
      </c>
    </row>
    <row r="686" spans="1:8" hidden="1" x14ac:dyDescent="0.25">
      <c r="A686" s="17">
        <v>43038</v>
      </c>
      <c r="B686" s="10" t="s">
        <v>1399</v>
      </c>
      <c r="C686" s="11" t="s">
        <v>1814</v>
      </c>
      <c r="D686" s="766">
        <v>674</v>
      </c>
      <c r="E686" s="8">
        <v>336272</v>
      </c>
      <c r="G686" s="6">
        <f t="shared" si="19"/>
        <v>336272</v>
      </c>
    </row>
    <row r="687" spans="1:8" hidden="1" x14ac:dyDescent="0.25">
      <c r="A687" s="17">
        <v>43039</v>
      </c>
      <c r="B687" s="10" t="s">
        <v>1399</v>
      </c>
      <c r="C687" s="11" t="s">
        <v>166</v>
      </c>
      <c r="D687" s="766">
        <v>10271</v>
      </c>
      <c r="E687" s="8">
        <v>42000</v>
      </c>
      <c r="G687" s="6">
        <f t="shared" si="19"/>
        <v>42000</v>
      </c>
    </row>
    <row r="688" spans="1:8" hidden="1" x14ac:dyDescent="0.25">
      <c r="A688" s="17">
        <v>43038</v>
      </c>
      <c r="B688" s="10" t="s">
        <v>2270</v>
      </c>
      <c r="C688" s="11" t="s">
        <v>161</v>
      </c>
      <c r="D688" s="766">
        <v>323</v>
      </c>
      <c r="E688" s="8">
        <v>6270</v>
      </c>
      <c r="G688" s="6">
        <f t="shared" si="19"/>
        <v>6270</v>
      </c>
    </row>
    <row r="689" spans="1:8" hidden="1" x14ac:dyDescent="0.25">
      <c r="A689" s="17">
        <v>43056</v>
      </c>
      <c r="B689" s="10" t="s">
        <v>1399</v>
      </c>
      <c r="C689" s="11" t="s">
        <v>1814</v>
      </c>
      <c r="D689" s="766">
        <v>719</v>
      </c>
      <c r="E689" s="8">
        <v>52515</v>
      </c>
      <c r="G689" s="6">
        <f t="shared" si="19"/>
        <v>52515</v>
      </c>
    </row>
    <row r="690" spans="1:8" hidden="1" x14ac:dyDescent="0.25">
      <c r="A690" s="17">
        <v>43015</v>
      </c>
      <c r="B690" s="10" t="s">
        <v>40</v>
      </c>
      <c r="C690" s="11" t="s">
        <v>161</v>
      </c>
      <c r="E690" s="8">
        <v>12236</v>
      </c>
      <c r="G690" s="6">
        <f t="shared" si="19"/>
        <v>12236</v>
      </c>
    </row>
    <row r="691" spans="1:8" hidden="1" x14ac:dyDescent="0.25">
      <c r="A691" s="17">
        <v>43022</v>
      </c>
      <c r="B691" s="10" t="s">
        <v>38</v>
      </c>
      <c r="C691" s="11" t="s">
        <v>161</v>
      </c>
      <c r="E691" s="8">
        <v>13642</v>
      </c>
      <c r="G691" s="6">
        <f t="shared" si="19"/>
        <v>13642</v>
      </c>
      <c r="H691" s="127"/>
    </row>
    <row r="692" spans="1:8" hidden="1" x14ac:dyDescent="0.25">
      <c r="A692" s="17">
        <v>43052</v>
      </c>
      <c r="B692" s="10" t="s">
        <v>1399</v>
      </c>
      <c r="C692" s="11" t="s">
        <v>164</v>
      </c>
      <c r="D692" s="766">
        <v>2159</v>
      </c>
      <c r="E692" s="8">
        <v>407306</v>
      </c>
      <c r="G692" s="6">
        <f t="shared" si="19"/>
        <v>407306</v>
      </c>
    </row>
    <row r="693" spans="1:8" hidden="1" x14ac:dyDescent="0.25">
      <c r="A693" s="17">
        <v>43055</v>
      </c>
      <c r="B693" s="10" t="s">
        <v>1399</v>
      </c>
      <c r="C693" s="11" t="s">
        <v>164</v>
      </c>
      <c r="D693" s="766">
        <v>2233</v>
      </c>
      <c r="E693" s="8">
        <v>11932</v>
      </c>
      <c r="G693" s="6">
        <f t="shared" si="19"/>
        <v>11932</v>
      </c>
    </row>
    <row r="694" spans="1:8" hidden="1" x14ac:dyDescent="0.25">
      <c r="A694" s="17">
        <v>43062</v>
      </c>
      <c r="B694" s="10" t="s">
        <v>1399</v>
      </c>
      <c r="C694" s="11" t="s">
        <v>164</v>
      </c>
      <c r="F694" s="9">
        <v>300000</v>
      </c>
      <c r="G694" s="6">
        <f t="shared" si="19"/>
        <v>-300000</v>
      </c>
      <c r="H694" s="31" t="s">
        <v>2858</v>
      </c>
    </row>
    <row r="695" spans="1:8" hidden="1" x14ac:dyDescent="0.25">
      <c r="A695" s="17">
        <v>43056</v>
      </c>
      <c r="B695" s="10" t="s">
        <v>2786</v>
      </c>
      <c r="C695" s="11" t="s">
        <v>166</v>
      </c>
      <c r="D695" s="766">
        <v>10379</v>
      </c>
      <c r="E695" s="8">
        <v>61200</v>
      </c>
      <c r="G695" s="6">
        <f t="shared" si="19"/>
        <v>61200</v>
      </c>
    </row>
    <row r="696" spans="1:8" hidden="1" x14ac:dyDescent="0.25">
      <c r="A696" s="17">
        <v>43059</v>
      </c>
      <c r="B696" s="10" t="s">
        <v>2786</v>
      </c>
      <c r="C696" s="11" t="s">
        <v>166</v>
      </c>
      <c r="D696" s="766">
        <v>10391</v>
      </c>
      <c r="E696" s="8">
        <v>61200</v>
      </c>
      <c r="G696" s="6">
        <f t="shared" si="19"/>
        <v>61200</v>
      </c>
    </row>
    <row r="697" spans="1:8" hidden="1" x14ac:dyDescent="0.25">
      <c r="A697" s="17">
        <v>43046</v>
      </c>
      <c r="B697" s="10" t="s">
        <v>1399</v>
      </c>
      <c r="C697" s="11" t="s">
        <v>1802</v>
      </c>
      <c r="E697" s="8">
        <v>5121</v>
      </c>
      <c r="G697" s="6">
        <f t="shared" si="19"/>
        <v>5121</v>
      </c>
    </row>
    <row r="698" spans="1:8" hidden="1" x14ac:dyDescent="0.25">
      <c r="A698" s="17">
        <v>43047</v>
      </c>
      <c r="B698" s="10" t="s">
        <v>171</v>
      </c>
      <c r="C698" s="11" t="s">
        <v>1802</v>
      </c>
      <c r="E698" s="8">
        <v>34567</v>
      </c>
      <c r="G698" s="6">
        <f t="shared" si="19"/>
        <v>34567</v>
      </c>
    </row>
    <row r="699" spans="1:8" hidden="1" x14ac:dyDescent="0.25">
      <c r="A699" s="17">
        <v>43053</v>
      </c>
      <c r="B699" s="10" t="s">
        <v>33</v>
      </c>
      <c r="C699" s="11" t="s">
        <v>1802</v>
      </c>
      <c r="E699" s="8">
        <v>380</v>
      </c>
      <c r="G699" s="6">
        <f t="shared" si="19"/>
        <v>380</v>
      </c>
    </row>
    <row r="700" spans="1:8" hidden="1" x14ac:dyDescent="0.25">
      <c r="A700" s="17">
        <v>43054</v>
      </c>
      <c r="B700" s="10" t="s">
        <v>171</v>
      </c>
      <c r="C700" s="11" t="s">
        <v>1802</v>
      </c>
      <c r="E700" s="8">
        <v>5374</v>
      </c>
      <c r="G700" s="6">
        <f t="shared" si="19"/>
        <v>5374</v>
      </c>
    </row>
    <row r="701" spans="1:8" hidden="1" x14ac:dyDescent="0.25">
      <c r="A701" s="17">
        <v>43057</v>
      </c>
      <c r="B701" s="10" t="s">
        <v>2318</v>
      </c>
      <c r="C701" s="11" t="s">
        <v>1802</v>
      </c>
      <c r="E701" s="8">
        <v>26797</v>
      </c>
      <c r="G701" s="6">
        <f t="shared" si="19"/>
        <v>26797</v>
      </c>
    </row>
    <row r="702" spans="1:8" hidden="1" x14ac:dyDescent="0.25">
      <c r="A702" s="17">
        <v>43059</v>
      </c>
      <c r="B702" s="10" t="s">
        <v>2318</v>
      </c>
      <c r="C702" s="11" t="s">
        <v>1802</v>
      </c>
      <c r="E702" s="8">
        <v>12976</v>
      </c>
      <c r="G702" s="6">
        <f t="shared" si="19"/>
        <v>12976</v>
      </c>
    </row>
    <row r="703" spans="1:8" hidden="1" x14ac:dyDescent="0.25">
      <c r="A703" s="17">
        <v>43075</v>
      </c>
      <c r="B703" s="10" t="s">
        <v>1399</v>
      </c>
      <c r="C703" s="11" t="s">
        <v>1814</v>
      </c>
      <c r="F703" s="9">
        <v>700000</v>
      </c>
      <c r="G703" s="6">
        <f t="shared" si="19"/>
        <v>-700000</v>
      </c>
      <c r="H703" s="31" t="s">
        <v>2885</v>
      </c>
    </row>
    <row r="704" spans="1:8" hidden="1" x14ac:dyDescent="0.25">
      <c r="A704" s="17">
        <v>43075</v>
      </c>
      <c r="B704" s="10" t="s">
        <v>2786</v>
      </c>
      <c r="C704" s="11" t="s">
        <v>3010</v>
      </c>
      <c r="E704" s="8">
        <f>236815+41617-150000-90000</f>
        <v>38432</v>
      </c>
      <c r="G704" s="6">
        <f t="shared" ref="G704:G829" si="20">E704-F704</f>
        <v>38432</v>
      </c>
    </row>
    <row r="705" spans="1:8" hidden="1" x14ac:dyDescent="0.25">
      <c r="A705" s="17">
        <v>43067</v>
      </c>
      <c r="B705" s="10" t="s">
        <v>14</v>
      </c>
      <c r="C705" s="11" t="s">
        <v>164</v>
      </c>
      <c r="E705" s="8">
        <v>845</v>
      </c>
      <c r="G705" s="6">
        <f t="shared" si="20"/>
        <v>845</v>
      </c>
    </row>
    <row r="706" spans="1:8" hidden="1" x14ac:dyDescent="0.25">
      <c r="A706" s="17">
        <v>43067</v>
      </c>
      <c r="B706" s="10" t="s">
        <v>14</v>
      </c>
      <c r="C706" s="11" t="s">
        <v>164</v>
      </c>
      <c r="E706" s="8">
        <v>586</v>
      </c>
      <c r="G706" s="6">
        <f t="shared" si="20"/>
        <v>586</v>
      </c>
    </row>
    <row r="707" spans="1:8" hidden="1" x14ac:dyDescent="0.25">
      <c r="A707" s="17">
        <v>43071</v>
      </c>
      <c r="B707" s="10" t="s">
        <v>1399</v>
      </c>
      <c r="C707" s="11" t="s">
        <v>1802</v>
      </c>
      <c r="F707" s="9">
        <v>82324</v>
      </c>
      <c r="G707" s="6">
        <f t="shared" si="20"/>
        <v>-82324</v>
      </c>
      <c r="H707" s="77"/>
    </row>
    <row r="708" spans="1:8" hidden="1" x14ac:dyDescent="0.25">
      <c r="A708" s="17">
        <v>43071</v>
      </c>
      <c r="B708" s="10" t="s">
        <v>33</v>
      </c>
      <c r="C708" s="11" t="s">
        <v>1802</v>
      </c>
      <c r="F708" s="9">
        <v>126634</v>
      </c>
      <c r="G708" s="6">
        <f t="shared" si="20"/>
        <v>-126634</v>
      </c>
      <c r="H708" s="78"/>
    </row>
    <row r="709" spans="1:8" hidden="1" x14ac:dyDescent="0.25">
      <c r="A709" s="17">
        <v>43071</v>
      </c>
      <c r="B709" s="10" t="s">
        <v>171</v>
      </c>
      <c r="C709" s="11" t="s">
        <v>1802</v>
      </c>
      <c r="F709" s="9">
        <v>39941</v>
      </c>
      <c r="G709" s="6">
        <f t="shared" si="20"/>
        <v>-39941</v>
      </c>
      <c r="H709" s="31" t="s">
        <v>2893</v>
      </c>
    </row>
    <row r="710" spans="1:8" hidden="1" x14ac:dyDescent="0.25">
      <c r="A710" s="17">
        <v>43071</v>
      </c>
      <c r="B710" s="10" t="s">
        <v>2648</v>
      </c>
      <c r="C710" s="11" t="s">
        <v>1802</v>
      </c>
      <c r="F710" s="9">
        <v>11328</v>
      </c>
      <c r="G710" s="6">
        <f t="shared" si="20"/>
        <v>-11328</v>
      </c>
      <c r="H710" s="78"/>
    </row>
    <row r="711" spans="1:8" hidden="1" x14ac:dyDescent="0.25">
      <c r="A711" s="17">
        <v>43071</v>
      </c>
      <c r="B711" s="10" t="s">
        <v>2318</v>
      </c>
      <c r="C711" s="11" t="s">
        <v>1802</v>
      </c>
      <c r="F711" s="9">
        <v>39773</v>
      </c>
      <c r="G711" s="6">
        <f t="shared" si="20"/>
        <v>-39773</v>
      </c>
      <c r="H711" s="79"/>
    </row>
    <row r="712" spans="1:8" hidden="1" x14ac:dyDescent="0.25">
      <c r="A712" s="17">
        <v>43069</v>
      </c>
      <c r="B712" s="10" t="s">
        <v>1399</v>
      </c>
      <c r="C712" s="11" t="s">
        <v>164</v>
      </c>
      <c r="E712" s="8">
        <v>28217</v>
      </c>
      <c r="G712" s="6">
        <f t="shared" si="20"/>
        <v>28217</v>
      </c>
    </row>
    <row r="713" spans="1:8" hidden="1" x14ac:dyDescent="0.25">
      <c r="A713" s="17">
        <v>43069</v>
      </c>
      <c r="B713" s="10" t="s">
        <v>11</v>
      </c>
      <c r="C713" s="11" t="s">
        <v>164</v>
      </c>
      <c r="E713" s="8">
        <v>81293</v>
      </c>
      <c r="G713" s="6">
        <f t="shared" si="20"/>
        <v>81293</v>
      </c>
    </row>
    <row r="714" spans="1:8" hidden="1" x14ac:dyDescent="0.25">
      <c r="A714" s="17">
        <v>43071</v>
      </c>
      <c r="B714" s="10" t="s">
        <v>11</v>
      </c>
      <c r="C714" s="11" t="s">
        <v>164</v>
      </c>
      <c r="E714" s="8">
        <v>6318</v>
      </c>
      <c r="G714" s="6">
        <f t="shared" si="20"/>
        <v>6318</v>
      </c>
    </row>
    <row r="715" spans="1:8" hidden="1" x14ac:dyDescent="0.25">
      <c r="A715" s="17">
        <v>43074</v>
      </c>
      <c r="B715" s="10" t="s">
        <v>11</v>
      </c>
      <c r="C715" s="11" t="s">
        <v>164</v>
      </c>
      <c r="E715" s="8">
        <v>3749</v>
      </c>
      <c r="G715" s="6">
        <f t="shared" si="20"/>
        <v>3749</v>
      </c>
    </row>
    <row r="716" spans="1:8" hidden="1" x14ac:dyDescent="0.25">
      <c r="A716" s="17">
        <v>43074</v>
      </c>
      <c r="B716" s="10" t="s">
        <v>14</v>
      </c>
      <c r="C716" s="11" t="s">
        <v>164</v>
      </c>
      <c r="E716" s="8">
        <f>1574+7320+1840+914+1085</f>
        <v>12733</v>
      </c>
      <c r="G716" s="6">
        <f t="shared" si="20"/>
        <v>12733</v>
      </c>
    </row>
    <row r="717" spans="1:8" hidden="1" x14ac:dyDescent="0.25">
      <c r="A717" s="17">
        <v>43075</v>
      </c>
      <c r="B717" s="10" t="s">
        <v>11</v>
      </c>
      <c r="C717" s="11" t="s">
        <v>164</v>
      </c>
      <c r="E717" s="8">
        <v>6783</v>
      </c>
      <c r="G717" s="6">
        <f t="shared" si="20"/>
        <v>6783</v>
      </c>
    </row>
    <row r="718" spans="1:8" hidden="1" x14ac:dyDescent="0.25">
      <c r="A718" s="17">
        <v>43083</v>
      </c>
      <c r="B718" s="10" t="s">
        <v>2547</v>
      </c>
      <c r="C718" s="11" t="s">
        <v>164</v>
      </c>
      <c r="E718" s="8">
        <v>15415</v>
      </c>
      <c r="G718" s="6">
        <f t="shared" si="20"/>
        <v>15415</v>
      </c>
    </row>
    <row r="719" spans="1:8" hidden="1" x14ac:dyDescent="0.25">
      <c r="A719" s="17">
        <v>43082</v>
      </c>
      <c r="B719" s="10" t="s">
        <v>1399</v>
      </c>
      <c r="C719" s="11" t="s">
        <v>164</v>
      </c>
      <c r="E719" s="8">
        <v>6160</v>
      </c>
      <c r="G719" s="6">
        <f t="shared" si="20"/>
        <v>6160</v>
      </c>
    </row>
    <row r="720" spans="1:8" hidden="1" x14ac:dyDescent="0.25">
      <c r="A720" s="17">
        <v>43089</v>
      </c>
      <c r="B720" s="10" t="s">
        <v>1399</v>
      </c>
      <c r="C720" s="11" t="s">
        <v>164</v>
      </c>
      <c r="E720" s="8">
        <v>12457</v>
      </c>
      <c r="G720" s="6">
        <f t="shared" si="20"/>
        <v>12457</v>
      </c>
    </row>
    <row r="721" spans="1:7" hidden="1" x14ac:dyDescent="0.25">
      <c r="A721" s="17">
        <v>43073</v>
      </c>
      <c r="B721" s="10" t="s">
        <v>1399</v>
      </c>
      <c r="C721" s="11" t="s">
        <v>1814</v>
      </c>
      <c r="E721" s="8">
        <v>7505</v>
      </c>
      <c r="G721" s="6">
        <f t="shared" si="20"/>
        <v>7505</v>
      </c>
    </row>
    <row r="722" spans="1:7" hidden="1" x14ac:dyDescent="0.25">
      <c r="A722" s="17">
        <v>43091</v>
      </c>
      <c r="B722" s="10" t="s">
        <v>1399</v>
      </c>
      <c r="C722" s="11" t="s">
        <v>1814</v>
      </c>
      <c r="E722" s="8">
        <v>444837</v>
      </c>
      <c r="G722" s="6">
        <f t="shared" si="20"/>
        <v>444837</v>
      </c>
    </row>
    <row r="723" spans="1:7" hidden="1" x14ac:dyDescent="0.25">
      <c r="A723" s="17">
        <v>43071</v>
      </c>
      <c r="B723" s="10" t="s">
        <v>1399</v>
      </c>
      <c r="C723" s="11" t="s">
        <v>169</v>
      </c>
      <c r="E723" s="8">
        <v>115900</v>
      </c>
      <c r="G723" s="6">
        <f t="shared" si="20"/>
        <v>115900</v>
      </c>
    </row>
    <row r="724" spans="1:7" hidden="1" x14ac:dyDescent="0.25">
      <c r="A724" s="17">
        <v>43081</v>
      </c>
      <c r="B724" s="10" t="s">
        <v>1399</v>
      </c>
      <c r="C724" s="11" t="s">
        <v>169</v>
      </c>
      <c r="E724" s="8">
        <v>16427</v>
      </c>
      <c r="G724" s="6">
        <f t="shared" si="20"/>
        <v>16427</v>
      </c>
    </row>
    <row r="725" spans="1:7" hidden="1" x14ac:dyDescent="0.25">
      <c r="A725" s="17">
        <v>43081</v>
      </c>
      <c r="B725" s="10" t="s">
        <v>14</v>
      </c>
      <c r="C725" s="11" t="s">
        <v>169</v>
      </c>
      <c r="E725" s="8">
        <v>3080</v>
      </c>
      <c r="G725" s="6">
        <f t="shared" si="20"/>
        <v>3080</v>
      </c>
    </row>
    <row r="726" spans="1:7" hidden="1" x14ac:dyDescent="0.25">
      <c r="A726" s="17">
        <v>43081</v>
      </c>
      <c r="B726" s="10" t="s">
        <v>14</v>
      </c>
      <c r="C726" s="11" t="s">
        <v>169</v>
      </c>
      <c r="E726" s="8">
        <v>2328</v>
      </c>
      <c r="G726" s="6">
        <f t="shared" si="20"/>
        <v>2328</v>
      </c>
    </row>
    <row r="727" spans="1:7" hidden="1" x14ac:dyDescent="0.25">
      <c r="A727" s="17">
        <v>43090</v>
      </c>
      <c r="B727" s="10" t="s">
        <v>1399</v>
      </c>
      <c r="C727" s="11" t="s">
        <v>169</v>
      </c>
      <c r="E727" s="8">
        <v>337127</v>
      </c>
      <c r="G727" s="6">
        <f t="shared" si="20"/>
        <v>337127</v>
      </c>
    </row>
    <row r="728" spans="1:7" hidden="1" x14ac:dyDescent="0.25">
      <c r="A728" s="17">
        <v>43085</v>
      </c>
      <c r="B728" s="10" t="s">
        <v>2547</v>
      </c>
      <c r="C728" s="11" t="s">
        <v>164</v>
      </c>
      <c r="E728" s="8">
        <v>1841</v>
      </c>
      <c r="G728" s="6">
        <f t="shared" si="20"/>
        <v>1841</v>
      </c>
    </row>
    <row r="729" spans="1:7" hidden="1" x14ac:dyDescent="0.25">
      <c r="A729" s="17">
        <v>43088</v>
      </c>
      <c r="B729" s="10" t="s">
        <v>11</v>
      </c>
      <c r="C729" s="11" t="s">
        <v>164</v>
      </c>
      <c r="E729" s="8">
        <v>7321</v>
      </c>
      <c r="G729" s="6">
        <f t="shared" si="20"/>
        <v>7321</v>
      </c>
    </row>
    <row r="730" spans="1:7" hidden="1" x14ac:dyDescent="0.25">
      <c r="A730" s="17">
        <v>43089</v>
      </c>
      <c r="B730" s="10" t="s">
        <v>11</v>
      </c>
      <c r="C730" s="11" t="s">
        <v>164</v>
      </c>
      <c r="E730" s="8">
        <v>1575</v>
      </c>
      <c r="G730" s="6">
        <f t="shared" si="20"/>
        <v>1575</v>
      </c>
    </row>
    <row r="731" spans="1:7" hidden="1" x14ac:dyDescent="0.25">
      <c r="A731" s="17">
        <v>43092</v>
      </c>
      <c r="B731" s="10" t="s">
        <v>11</v>
      </c>
      <c r="C731" s="11" t="s">
        <v>164</v>
      </c>
      <c r="E731" s="8">
        <v>5411</v>
      </c>
      <c r="G731" s="6">
        <f t="shared" si="20"/>
        <v>5411</v>
      </c>
    </row>
    <row r="732" spans="1:7" hidden="1" x14ac:dyDescent="0.25">
      <c r="A732" s="17">
        <v>43073</v>
      </c>
      <c r="B732" s="10" t="s">
        <v>33</v>
      </c>
      <c r="C732" s="11" t="s">
        <v>1802</v>
      </c>
      <c r="E732" s="8">
        <v>1208</v>
      </c>
      <c r="G732" s="6">
        <f t="shared" si="20"/>
        <v>1208</v>
      </c>
    </row>
    <row r="733" spans="1:7" hidden="1" x14ac:dyDescent="0.25">
      <c r="A733" s="17">
        <v>43075</v>
      </c>
      <c r="B733" s="10" t="s">
        <v>33</v>
      </c>
      <c r="C733" s="11" t="s">
        <v>1802</v>
      </c>
      <c r="E733" s="8">
        <v>423</v>
      </c>
      <c r="G733" s="6">
        <f t="shared" si="20"/>
        <v>423</v>
      </c>
    </row>
    <row r="734" spans="1:7" hidden="1" x14ac:dyDescent="0.25">
      <c r="A734" s="17">
        <v>43080</v>
      </c>
      <c r="B734" s="10" t="s">
        <v>1399</v>
      </c>
      <c r="C734" s="11" t="s">
        <v>1802</v>
      </c>
      <c r="E734" s="8">
        <v>1064</v>
      </c>
      <c r="G734" s="6">
        <f t="shared" si="20"/>
        <v>1064</v>
      </c>
    </row>
    <row r="735" spans="1:7" hidden="1" x14ac:dyDescent="0.25">
      <c r="A735" s="17">
        <v>43081</v>
      </c>
      <c r="B735" s="10" t="s">
        <v>33</v>
      </c>
      <c r="C735" s="11" t="s">
        <v>1802</v>
      </c>
      <c r="E735" s="8">
        <v>1689</v>
      </c>
      <c r="G735" s="6">
        <f t="shared" si="20"/>
        <v>1689</v>
      </c>
    </row>
    <row r="736" spans="1:7" hidden="1" x14ac:dyDescent="0.25">
      <c r="A736" s="17">
        <v>43083</v>
      </c>
      <c r="B736" s="10" t="s">
        <v>1399</v>
      </c>
      <c r="C736" s="11" t="s">
        <v>1802</v>
      </c>
      <c r="E736" s="8">
        <v>4800</v>
      </c>
      <c r="G736" s="6">
        <f t="shared" si="20"/>
        <v>4800</v>
      </c>
    </row>
    <row r="737" spans="1:8" hidden="1" x14ac:dyDescent="0.25">
      <c r="A737" s="17">
        <v>43103</v>
      </c>
      <c r="B737" s="10" t="s">
        <v>40</v>
      </c>
      <c r="C737" s="11" t="s">
        <v>164</v>
      </c>
      <c r="F737" s="9">
        <v>3797</v>
      </c>
      <c r="G737" s="6">
        <f t="shared" si="20"/>
        <v>-3797</v>
      </c>
      <c r="H737" s="77"/>
    </row>
    <row r="738" spans="1:8" hidden="1" x14ac:dyDescent="0.25">
      <c r="A738" s="17">
        <v>43103</v>
      </c>
      <c r="B738" s="10" t="s">
        <v>14</v>
      </c>
      <c r="C738" s="11" t="s">
        <v>164</v>
      </c>
      <c r="F738" s="9">
        <v>17173</v>
      </c>
      <c r="G738" s="6">
        <f t="shared" si="20"/>
        <v>-17173</v>
      </c>
      <c r="H738" s="78"/>
    </row>
    <row r="739" spans="1:8" hidden="1" x14ac:dyDescent="0.25">
      <c r="A739" s="17">
        <v>43103</v>
      </c>
      <c r="B739" s="10" t="s">
        <v>1690</v>
      </c>
      <c r="C739" s="11" t="s">
        <v>164</v>
      </c>
      <c r="F739" s="9">
        <v>3492</v>
      </c>
      <c r="G739" s="6">
        <f t="shared" si="20"/>
        <v>-3492</v>
      </c>
      <c r="H739" s="78"/>
    </row>
    <row r="740" spans="1:8" hidden="1" x14ac:dyDescent="0.25">
      <c r="A740" s="17">
        <v>43103</v>
      </c>
      <c r="B740" s="10" t="s">
        <v>2547</v>
      </c>
      <c r="C740" s="11" t="s">
        <v>164</v>
      </c>
      <c r="F740" s="9">
        <v>17256</v>
      </c>
      <c r="G740" s="6">
        <f t="shared" si="20"/>
        <v>-17256</v>
      </c>
      <c r="H740" s="78" t="s">
        <v>2968</v>
      </c>
    </row>
    <row r="741" spans="1:8" hidden="1" x14ac:dyDescent="0.25">
      <c r="A741" s="17">
        <v>43103</v>
      </c>
      <c r="B741" s="10" t="s">
        <v>1396</v>
      </c>
      <c r="C741" s="11" t="s">
        <v>164</v>
      </c>
      <c r="F741" s="9">
        <v>37302</v>
      </c>
      <c r="G741" s="6">
        <f t="shared" si="20"/>
        <v>-37302</v>
      </c>
      <c r="H741" s="78"/>
    </row>
    <row r="742" spans="1:8" hidden="1" x14ac:dyDescent="0.25">
      <c r="A742" s="17">
        <v>43103</v>
      </c>
      <c r="B742" s="10" t="s">
        <v>11</v>
      </c>
      <c r="C742" s="11" t="s">
        <v>164</v>
      </c>
      <c r="F742" s="9">
        <v>112450</v>
      </c>
      <c r="G742" s="6">
        <f t="shared" si="20"/>
        <v>-112450</v>
      </c>
      <c r="H742" s="78"/>
    </row>
    <row r="743" spans="1:8" hidden="1" x14ac:dyDescent="0.25">
      <c r="A743" s="17">
        <v>43103</v>
      </c>
      <c r="B743" s="10" t="s">
        <v>2648</v>
      </c>
      <c r="C743" s="11" t="s">
        <v>164</v>
      </c>
      <c r="F743" s="9">
        <v>8530</v>
      </c>
      <c r="G743" s="6">
        <f t="shared" si="20"/>
        <v>-8530</v>
      </c>
      <c r="H743" s="79"/>
    </row>
    <row r="744" spans="1:8" hidden="1" x14ac:dyDescent="0.25">
      <c r="A744" s="17">
        <v>43104</v>
      </c>
      <c r="B744" s="10" t="s">
        <v>2786</v>
      </c>
      <c r="C744" s="11" t="s">
        <v>166</v>
      </c>
      <c r="E744" s="8">
        <v>61200</v>
      </c>
      <c r="G744" s="6">
        <f t="shared" si="20"/>
        <v>61200</v>
      </c>
    </row>
    <row r="745" spans="1:8" hidden="1" x14ac:dyDescent="0.25">
      <c r="A745" s="17">
        <v>43108</v>
      </c>
      <c r="B745" s="10" t="s">
        <v>1396</v>
      </c>
      <c r="C745" s="11" t="s">
        <v>180</v>
      </c>
      <c r="F745" s="9">
        <v>200000</v>
      </c>
      <c r="G745" s="6">
        <f t="shared" si="20"/>
        <v>-200000</v>
      </c>
      <c r="H745" s="31" t="s">
        <v>2973</v>
      </c>
    </row>
    <row r="746" spans="1:8" hidden="1" x14ac:dyDescent="0.25">
      <c r="A746" s="17">
        <v>43101</v>
      </c>
      <c r="B746" s="10" t="s">
        <v>1399</v>
      </c>
      <c r="C746" s="11" t="s">
        <v>164</v>
      </c>
      <c r="E746" s="8">
        <v>2902</v>
      </c>
      <c r="G746" s="6">
        <f t="shared" si="20"/>
        <v>2902</v>
      </c>
    </row>
    <row r="747" spans="1:8" hidden="1" x14ac:dyDescent="0.25">
      <c r="A747" s="17">
        <v>43104</v>
      </c>
      <c r="B747" s="10" t="s">
        <v>1399</v>
      </c>
      <c r="C747" s="11" t="s">
        <v>164</v>
      </c>
      <c r="E747" s="8">
        <v>977</v>
      </c>
      <c r="G747" s="6">
        <f t="shared" si="20"/>
        <v>977</v>
      </c>
    </row>
    <row r="748" spans="1:8" ht="31.5" hidden="1" x14ac:dyDescent="0.25">
      <c r="A748" s="17">
        <v>43081</v>
      </c>
      <c r="B748" s="10" t="s">
        <v>1399</v>
      </c>
      <c r="C748" s="11" t="s">
        <v>1814</v>
      </c>
      <c r="F748" s="9">
        <v>1000000</v>
      </c>
      <c r="G748" s="6">
        <f t="shared" si="20"/>
        <v>-1000000</v>
      </c>
      <c r="H748" s="247" t="s">
        <v>2979</v>
      </c>
    </row>
    <row r="749" spans="1:8" hidden="1" x14ac:dyDescent="0.25">
      <c r="A749" s="17">
        <v>43081</v>
      </c>
      <c r="B749" s="10" t="s">
        <v>2270</v>
      </c>
      <c r="C749" s="11" t="s">
        <v>166</v>
      </c>
      <c r="F749" s="9">
        <v>122968</v>
      </c>
      <c r="G749" s="6">
        <f t="shared" si="20"/>
        <v>-122968</v>
      </c>
      <c r="H749" s="1190" t="s">
        <v>2980</v>
      </c>
    </row>
    <row r="750" spans="1:8" hidden="1" x14ac:dyDescent="0.25">
      <c r="A750" s="17">
        <v>43081</v>
      </c>
      <c r="B750" s="10" t="s">
        <v>2786</v>
      </c>
      <c r="C750" s="11" t="s">
        <v>166</v>
      </c>
      <c r="F750" s="9">
        <v>183600</v>
      </c>
      <c r="G750" s="6">
        <f t="shared" si="20"/>
        <v>-183600</v>
      </c>
      <c r="H750" s="1191"/>
    </row>
    <row r="751" spans="1:8" hidden="1" x14ac:dyDescent="0.25">
      <c r="A751" s="17">
        <v>43081</v>
      </c>
      <c r="B751" s="10" t="s">
        <v>40</v>
      </c>
      <c r="C751" s="11" t="s">
        <v>166</v>
      </c>
      <c r="F751" s="9">
        <v>69900</v>
      </c>
      <c r="G751" s="6">
        <f t="shared" si="20"/>
        <v>-69900</v>
      </c>
      <c r="H751" s="1191"/>
    </row>
    <row r="752" spans="1:8" hidden="1" x14ac:dyDescent="0.25">
      <c r="A752" s="17">
        <v>43081</v>
      </c>
      <c r="B752" s="10" t="s">
        <v>1399</v>
      </c>
      <c r="C752" s="11" t="s">
        <v>166</v>
      </c>
      <c r="F752" s="9">
        <v>84000</v>
      </c>
      <c r="G752" s="6">
        <f t="shared" si="20"/>
        <v>-84000</v>
      </c>
      <c r="H752" s="1191"/>
    </row>
    <row r="753" spans="1:8" hidden="1" x14ac:dyDescent="0.25">
      <c r="A753" s="17">
        <v>43081</v>
      </c>
      <c r="B753" s="10" t="s">
        <v>2226</v>
      </c>
      <c r="C753" s="11" t="s">
        <v>166</v>
      </c>
      <c r="F753" s="9">
        <v>35709</v>
      </c>
      <c r="G753" s="6">
        <f t="shared" si="20"/>
        <v>-35709</v>
      </c>
      <c r="H753" s="1191"/>
    </row>
    <row r="754" spans="1:8" hidden="1" x14ac:dyDescent="0.25">
      <c r="A754" s="17">
        <v>43081</v>
      </c>
      <c r="B754" s="10" t="s">
        <v>1396</v>
      </c>
      <c r="C754" s="11" t="s">
        <v>166</v>
      </c>
      <c r="F754" s="9">
        <v>3823</v>
      </c>
      <c r="G754" s="6">
        <f t="shared" si="20"/>
        <v>-3823</v>
      </c>
      <c r="H754" s="1192"/>
    </row>
    <row r="755" spans="1:8" ht="26.25" hidden="1" x14ac:dyDescent="0.25">
      <c r="A755" s="17">
        <v>43084</v>
      </c>
      <c r="B755" s="10" t="s">
        <v>40</v>
      </c>
      <c r="C755" s="11" t="s">
        <v>161</v>
      </c>
      <c r="F755" s="9">
        <v>100000</v>
      </c>
      <c r="G755" s="6">
        <f t="shared" si="20"/>
        <v>-100000</v>
      </c>
      <c r="H755" s="134" t="s">
        <v>2981</v>
      </c>
    </row>
    <row r="756" spans="1:8" hidden="1" x14ac:dyDescent="0.25">
      <c r="A756" s="17">
        <v>43084</v>
      </c>
      <c r="B756" s="10" t="s">
        <v>1399</v>
      </c>
      <c r="C756" s="11" t="s">
        <v>1814</v>
      </c>
      <c r="E756" s="8">
        <v>250690</v>
      </c>
      <c r="G756" s="6">
        <f t="shared" si="20"/>
        <v>250690</v>
      </c>
    </row>
    <row r="757" spans="1:8" hidden="1" x14ac:dyDescent="0.25">
      <c r="A757" s="17">
        <v>43087</v>
      </c>
      <c r="B757" s="10" t="s">
        <v>1399</v>
      </c>
      <c r="C757" s="11" t="s">
        <v>164</v>
      </c>
      <c r="E757" s="8">
        <v>6207</v>
      </c>
      <c r="G757" s="6">
        <f t="shared" si="20"/>
        <v>6207</v>
      </c>
    </row>
    <row r="758" spans="1:8" hidden="1" x14ac:dyDescent="0.25">
      <c r="A758" s="17">
        <v>43117</v>
      </c>
      <c r="B758" s="10" t="s">
        <v>1399</v>
      </c>
      <c r="C758" s="11" t="s">
        <v>1814</v>
      </c>
      <c r="E758" s="8">
        <v>141187</v>
      </c>
      <c r="G758" s="6">
        <f t="shared" si="20"/>
        <v>141187</v>
      </c>
    </row>
    <row r="759" spans="1:8" hidden="1" x14ac:dyDescent="0.25">
      <c r="A759" s="17">
        <v>43117</v>
      </c>
      <c r="B759" s="10" t="s">
        <v>2270</v>
      </c>
      <c r="C759" s="11" t="s">
        <v>161</v>
      </c>
      <c r="F759" s="9">
        <v>6270</v>
      </c>
      <c r="G759" s="6">
        <f t="shared" si="20"/>
        <v>-6270</v>
      </c>
      <c r="H759" s="77"/>
    </row>
    <row r="760" spans="1:8" hidden="1" x14ac:dyDescent="0.25">
      <c r="A760" s="17">
        <v>43117</v>
      </c>
      <c r="B760" s="10" t="s">
        <v>1396</v>
      </c>
      <c r="C760" s="11" t="s">
        <v>161</v>
      </c>
      <c r="F760" s="9">
        <v>58308</v>
      </c>
      <c r="G760" s="6">
        <f t="shared" si="20"/>
        <v>-58308</v>
      </c>
      <c r="H760" s="78"/>
    </row>
    <row r="761" spans="1:8" hidden="1" x14ac:dyDescent="0.25">
      <c r="A761" s="17">
        <v>43117</v>
      </c>
      <c r="B761" s="10" t="s">
        <v>38</v>
      </c>
      <c r="C761" s="11" t="s">
        <v>161</v>
      </c>
      <c r="F761" s="9">
        <v>13642</v>
      </c>
      <c r="G761" s="6">
        <f t="shared" si="20"/>
        <v>-13642</v>
      </c>
      <c r="H761" s="78" t="s">
        <v>3013</v>
      </c>
    </row>
    <row r="762" spans="1:8" hidden="1" x14ac:dyDescent="0.25">
      <c r="A762" s="17">
        <v>43117</v>
      </c>
      <c r="B762" s="10" t="s">
        <v>40</v>
      </c>
      <c r="C762" s="11" t="s">
        <v>161</v>
      </c>
      <c r="F762" s="9">
        <v>14780</v>
      </c>
      <c r="G762" s="6">
        <f t="shared" si="20"/>
        <v>-14780</v>
      </c>
      <c r="H762" s="79"/>
    </row>
    <row r="763" spans="1:8" hidden="1" x14ac:dyDescent="0.25">
      <c r="A763" s="17">
        <v>43122</v>
      </c>
      <c r="B763" s="10" t="s">
        <v>1399</v>
      </c>
      <c r="C763" s="11" t="s">
        <v>169</v>
      </c>
      <c r="F763" s="9">
        <v>300000</v>
      </c>
      <c r="G763" s="6">
        <f t="shared" si="20"/>
        <v>-300000</v>
      </c>
      <c r="H763" s="31" t="s">
        <v>3045</v>
      </c>
    </row>
    <row r="764" spans="1:8" hidden="1" x14ac:dyDescent="0.25">
      <c r="A764" s="17">
        <v>43122</v>
      </c>
      <c r="B764" s="10" t="s">
        <v>1399</v>
      </c>
      <c r="C764" s="11" t="s">
        <v>164</v>
      </c>
      <c r="E764" s="8">
        <v>6084</v>
      </c>
      <c r="G764" s="6">
        <f t="shared" si="20"/>
        <v>6084</v>
      </c>
    </row>
    <row r="765" spans="1:8" hidden="1" x14ac:dyDescent="0.25">
      <c r="A765" s="17">
        <v>43122</v>
      </c>
      <c r="B765" s="10" t="s">
        <v>1399</v>
      </c>
      <c r="C765" s="11" t="s">
        <v>1814</v>
      </c>
      <c r="F765" s="9">
        <v>500000</v>
      </c>
      <c r="G765" s="6">
        <f t="shared" si="20"/>
        <v>-500000</v>
      </c>
      <c r="H765" s="44" t="s">
        <v>3046</v>
      </c>
    </row>
    <row r="766" spans="1:8" hidden="1" x14ac:dyDescent="0.25">
      <c r="A766" s="17">
        <v>43122</v>
      </c>
      <c r="B766" s="10" t="s">
        <v>1396</v>
      </c>
      <c r="C766" s="11" t="s">
        <v>166</v>
      </c>
      <c r="F766" s="9">
        <v>56477</v>
      </c>
      <c r="G766" s="6">
        <f t="shared" si="20"/>
        <v>-56477</v>
      </c>
      <c r="H766" s="1193" t="s">
        <v>3051</v>
      </c>
    </row>
    <row r="767" spans="1:8" hidden="1" x14ac:dyDescent="0.25">
      <c r="A767" s="17">
        <v>43122</v>
      </c>
      <c r="B767" s="10" t="s">
        <v>2786</v>
      </c>
      <c r="C767" s="11" t="s">
        <v>166</v>
      </c>
      <c r="F767" s="9">
        <f>500000-F766</f>
        <v>443523</v>
      </c>
      <c r="G767" s="6">
        <f t="shared" si="20"/>
        <v>-443523</v>
      </c>
      <c r="H767" s="1194"/>
    </row>
    <row r="768" spans="1:8" hidden="1" x14ac:dyDescent="0.25">
      <c r="A768" s="17">
        <v>43122</v>
      </c>
      <c r="B768" s="10" t="s">
        <v>1399</v>
      </c>
      <c r="C768" s="11" t="s">
        <v>1802</v>
      </c>
      <c r="F768" s="9">
        <v>460000</v>
      </c>
      <c r="G768" s="6">
        <f t="shared" si="20"/>
        <v>-460000</v>
      </c>
      <c r="H768" s="31" t="s">
        <v>3391</v>
      </c>
    </row>
    <row r="769" spans="1:8" hidden="1" x14ac:dyDescent="0.25">
      <c r="A769" s="17">
        <v>43124</v>
      </c>
      <c r="B769" s="10" t="s">
        <v>33</v>
      </c>
      <c r="C769" s="11" t="s">
        <v>164</v>
      </c>
      <c r="D769" s="766">
        <v>3544</v>
      </c>
      <c r="E769" s="8">
        <v>1013</v>
      </c>
      <c r="G769" s="6">
        <f t="shared" si="20"/>
        <v>1013</v>
      </c>
    </row>
    <row r="770" spans="1:8" hidden="1" x14ac:dyDescent="0.25">
      <c r="A770" s="17">
        <v>43125</v>
      </c>
      <c r="B770" s="10" t="s">
        <v>33</v>
      </c>
      <c r="C770" s="11" t="s">
        <v>164</v>
      </c>
      <c r="D770" s="766">
        <v>3566</v>
      </c>
      <c r="E770" s="8">
        <v>17530</v>
      </c>
      <c r="G770" s="6">
        <f t="shared" si="20"/>
        <v>17530</v>
      </c>
    </row>
    <row r="771" spans="1:8" hidden="1" x14ac:dyDescent="0.25">
      <c r="A771" s="17">
        <v>43134</v>
      </c>
      <c r="B771" s="10" t="s">
        <v>2786</v>
      </c>
      <c r="C771" s="11" t="s">
        <v>180</v>
      </c>
      <c r="F771" s="9">
        <v>33000</v>
      </c>
      <c r="G771" s="6">
        <f t="shared" si="20"/>
        <v>-33000</v>
      </c>
      <c r="H771" s="7" t="s">
        <v>3088</v>
      </c>
    </row>
    <row r="772" spans="1:8" hidden="1" x14ac:dyDescent="0.25">
      <c r="A772" s="17">
        <v>43127</v>
      </c>
      <c r="B772" s="10" t="s">
        <v>1399</v>
      </c>
      <c r="C772" s="11" t="s">
        <v>1802</v>
      </c>
      <c r="E772" s="8">
        <v>255741</v>
      </c>
      <c r="G772" s="6">
        <f t="shared" si="20"/>
        <v>255741</v>
      </c>
    </row>
    <row r="773" spans="1:8" hidden="1" x14ac:dyDescent="0.25">
      <c r="A773" s="17">
        <v>43131</v>
      </c>
      <c r="B773" s="10" t="s">
        <v>1399</v>
      </c>
      <c r="C773" s="11" t="s">
        <v>1802</v>
      </c>
      <c r="E773" s="8">
        <v>28960</v>
      </c>
      <c r="G773" s="6">
        <f t="shared" si="20"/>
        <v>28960</v>
      </c>
    </row>
    <row r="774" spans="1:8" hidden="1" x14ac:dyDescent="0.25">
      <c r="A774" s="17">
        <v>43130</v>
      </c>
      <c r="B774" s="10" t="s">
        <v>2786</v>
      </c>
      <c r="C774" s="11" t="s">
        <v>161</v>
      </c>
      <c r="E774" s="8">
        <v>581334</v>
      </c>
      <c r="G774" s="6">
        <f t="shared" si="20"/>
        <v>581334</v>
      </c>
    </row>
    <row r="775" spans="1:8" hidden="1" x14ac:dyDescent="0.25">
      <c r="A775" s="17">
        <v>43125</v>
      </c>
      <c r="B775" s="10" t="s">
        <v>11</v>
      </c>
      <c r="C775" s="11" t="s">
        <v>164</v>
      </c>
      <c r="E775" s="8">
        <v>4558</v>
      </c>
      <c r="G775" s="6">
        <f t="shared" si="20"/>
        <v>4558</v>
      </c>
    </row>
    <row r="776" spans="1:8" hidden="1" x14ac:dyDescent="0.25">
      <c r="A776" s="17">
        <v>43134</v>
      </c>
      <c r="B776" s="10" t="s">
        <v>11</v>
      </c>
      <c r="C776" s="11" t="s">
        <v>164</v>
      </c>
      <c r="E776" s="8">
        <v>7827</v>
      </c>
      <c r="G776" s="6">
        <f t="shared" si="20"/>
        <v>7827</v>
      </c>
    </row>
    <row r="777" spans="1:8" hidden="1" x14ac:dyDescent="0.25">
      <c r="A777" s="17">
        <v>43138</v>
      </c>
      <c r="B777" s="10" t="s">
        <v>1399</v>
      </c>
      <c r="C777" s="11" t="s">
        <v>164</v>
      </c>
      <c r="E777" s="8">
        <v>417</v>
      </c>
      <c r="G777" s="6">
        <f t="shared" si="20"/>
        <v>417</v>
      </c>
    </row>
    <row r="778" spans="1:8" hidden="1" x14ac:dyDescent="0.25">
      <c r="A778" s="17">
        <v>43102</v>
      </c>
      <c r="B778" s="10" t="s">
        <v>33</v>
      </c>
      <c r="C778" s="11" t="s">
        <v>1802</v>
      </c>
      <c r="E778" s="8">
        <v>5931</v>
      </c>
      <c r="G778" s="6">
        <f t="shared" si="20"/>
        <v>5931</v>
      </c>
    </row>
    <row r="779" spans="1:8" hidden="1" x14ac:dyDescent="0.25">
      <c r="A779" s="17">
        <v>43108</v>
      </c>
      <c r="B779" s="10" t="s">
        <v>33</v>
      </c>
      <c r="C779" s="11" t="s">
        <v>1802</v>
      </c>
      <c r="E779" s="8">
        <v>4612</v>
      </c>
      <c r="G779" s="6">
        <f t="shared" si="20"/>
        <v>4612</v>
      </c>
    </row>
    <row r="780" spans="1:8" hidden="1" x14ac:dyDescent="0.25">
      <c r="A780" s="17">
        <v>43120</v>
      </c>
      <c r="B780" s="10" t="s">
        <v>1399</v>
      </c>
      <c r="C780" s="11" t="s">
        <v>1802</v>
      </c>
      <c r="E780" s="8">
        <v>5199</v>
      </c>
      <c r="G780" s="6">
        <f t="shared" si="20"/>
        <v>5199</v>
      </c>
    </row>
    <row r="781" spans="1:8" hidden="1" x14ac:dyDescent="0.25">
      <c r="A781" s="17">
        <v>43116</v>
      </c>
      <c r="B781" s="10" t="s">
        <v>1399</v>
      </c>
      <c r="C781" s="11" t="s">
        <v>1802</v>
      </c>
      <c r="E781" s="8">
        <v>60700</v>
      </c>
      <c r="G781" s="6">
        <f t="shared" si="20"/>
        <v>60700</v>
      </c>
    </row>
    <row r="782" spans="1:8" hidden="1" x14ac:dyDescent="0.25">
      <c r="A782" s="17">
        <v>43113</v>
      </c>
      <c r="B782" s="10" t="s">
        <v>1399</v>
      </c>
      <c r="C782" s="11" t="s">
        <v>1802</v>
      </c>
      <c r="E782" s="8">
        <v>18807</v>
      </c>
      <c r="G782" s="6">
        <f t="shared" si="20"/>
        <v>18807</v>
      </c>
    </row>
    <row r="783" spans="1:8" hidden="1" x14ac:dyDescent="0.25">
      <c r="A783" s="17">
        <v>43104</v>
      </c>
      <c r="B783" s="10" t="s">
        <v>1399</v>
      </c>
      <c r="C783" s="11" t="s">
        <v>1802</v>
      </c>
      <c r="E783" s="8">
        <v>112039</v>
      </c>
      <c r="G783" s="6">
        <f t="shared" si="20"/>
        <v>112039</v>
      </c>
    </row>
    <row r="784" spans="1:8" hidden="1" x14ac:dyDescent="0.25">
      <c r="A784" s="17">
        <v>43148</v>
      </c>
      <c r="B784" s="10" t="s">
        <v>2786</v>
      </c>
      <c r="C784" s="11" t="s">
        <v>161</v>
      </c>
      <c r="F784" s="9">
        <v>250000</v>
      </c>
      <c r="G784" s="6">
        <f t="shared" si="20"/>
        <v>-250000</v>
      </c>
      <c r="H784" s="31" t="s">
        <v>3138</v>
      </c>
    </row>
    <row r="785" spans="1:8" hidden="1" x14ac:dyDescent="0.25">
      <c r="A785" s="17">
        <v>43139</v>
      </c>
      <c r="B785" s="10" t="s">
        <v>11</v>
      </c>
      <c r="C785" s="11" t="s">
        <v>164</v>
      </c>
      <c r="E785" s="8">
        <v>7442</v>
      </c>
      <c r="G785" s="6">
        <f t="shared" si="20"/>
        <v>7442</v>
      </c>
      <c r="H785" s="123"/>
    </row>
    <row r="786" spans="1:8" hidden="1" x14ac:dyDescent="0.25">
      <c r="A786" s="17">
        <v>43144</v>
      </c>
      <c r="B786" s="10" t="s">
        <v>1399</v>
      </c>
      <c r="C786" s="11" t="s">
        <v>164</v>
      </c>
      <c r="E786" s="8">
        <v>4897</v>
      </c>
      <c r="G786" s="6">
        <f t="shared" si="20"/>
        <v>4897</v>
      </c>
    </row>
    <row r="787" spans="1:8" hidden="1" x14ac:dyDescent="0.25">
      <c r="A787" s="17">
        <v>43143</v>
      </c>
      <c r="B787" s="10" t="s">
        <v>1399</v>
      </c>
      <c r="C787" s="11" t="s">
        <v>1814</v>
      </c>
      <c r="E787" s="8">
        <v>98664</v>
      </c>
      <c r="G787" s="6">
        <f t="shared" si="20"/>
        <v>98664</v>
      </c>
    </row>
    <row r="788" spans="1:8" hidden="1" x14ac:dyDescent="0.25">
      <c r="A788" s="17">
        <v>43146</v>
      </c>
      <c r="B788" s="10" t="s">
        <v>11</v>
      </c>
      <c r="C788" s="11" t="s">
        <v>164</v>
      </c>
      <c r="E788" s="8">
        <v>1073</v>
      </c>
      <c r="G788" s="6">
        <f t="shared" si="20"/>
        <v>1073</v>
      </c>
    </row>
    <row r="789" spans="1:8" hidden="1" x14ac:dyDescent="0.25">
      <c r="A789" s="17">
        <v>43104</v>
      </c>
      <c r="B789" s="10" t="s">
        <v>2786</v>
      </c>
      <c r="C789" s="11" t="s">
        <v>166</v>
      </c>
      <c r="E789" s="8">
        <v>70800</v>
      </c>
      <c r="G789" s="6">
        <f t="shared" si="20"/>
        <v>70800</v>
      </c>
    </row>
    <row r="790" spans="1:8" hidden="1" x14ac:dyDescent="0.25">
      <c r="A790" s="17">
        <v>43108</v>
      </c>
      <c r="B790" s="10" t="s">
        <v>2786</v>
      </c>
      <c r="C790" s="11" t="s">
        <v>166</v>
      </c>
      <c r="E790" s="8">
        <v>61200</v>
      </c>
      <c r="G790" s="6">
        <f t="shared" si="20"/>
        <v>61200</v>
      </c>
    </row>
    <row r="791" spans="1:8" hidden="1" x14ac:dyDescent="0.25">
      <c r="A791" s="17">
        <v>43110</v>
      </c>
      <c r="B791" s="10" t="s">
        <v>2786</v>
      </c>
      <c r="C791" s="11" t="s">
        <v>166</v>
      </c>
      <c r="E791" s="8">
        <v>30600</v>
      </c>
      <c r="G791" s="6">
        <f t="shared" si="20"/>
        <v>30600</v>
      </c>
    </row>
    <row r="792" spans="1:8" hidden="1" x14ac:dyDescent="0.25">
      <c r="A792" s="17">
        <v>43111</v>
      </c>
      <c r="B792" s="10" t="s">
        <v>2786</v>
      </c>
      <c r="C792" s="11" t="s">
        <v>166</v>
      </c>
      <c r="E792" s="8">
        <v>19000</v>
      </c>
      <c r="G792" s="6">
        <f t="shared" si="20"/>
        <v>19000</v>
      </c>
    </row>
    <row r="793" spans="1:8" hidden="1" x14ac:dyDescent="0.25">
      <c r="A793" s="17">
        <v>43117</v>
      </c>
      <c r="B793" s="10" t="s">
        <v>2786</v>
      </c>
      <c r="C793" s="11" t="s">
        <v>166</v>
      </c>
      <c r="E793" s="8">
        <v>61200</v>
      </c>
      <c r="G793" s="6">
        <f t="shared" si="20"/>
        <v>61200</v>
      </c>
    </row>
    <row r="794" spans="1:8" hidden="1" x14ac:dyDescent="0.25">
      <c r="A794" s="17">
        <v>43120</v>
      </c>
      <c r="B794" s="10" t="s">
        <v>2786</v>
      </c>
      <c r="C794" s="11" t="s">
        <v>166</v>
      </c>
      <c r="E794" s="8">
        <v>61200</v>
      </c>
      <c r="G794" s="6">
        <f t="shared" si="20"/>
        <v>61200</v>
      </c>
    </row>
    <row r="795" spans="1:8" hidden="1" x14ac:dyDescent="0.25">
      <c r="A795" s="17">
        <v>43122</v>
      </c>
      <c r="B795" s="10" t="s">
        <v>2786</v>
      </c>
      <c r="C795" s="11" t="s">
        <v>166</v>
      </c>
      <c r="E795" s="8">
        <v>88860</v>
      </c>
      <c r="G795" s="6">
        <f t="shared" si="20"/>
        <v>88860</v>
      </c>
    </row>
    <row r="796" spans="1:8" hidden="1" x14ac:dyDescent="0.25">
      <c r="A796" s="17">
        <v>43124</v>
      </c>
      <c r="B796" s="10" t="s">
        <v>2786</v>
      </c>
      <c r="C796" s="11" t="s">
        <v>166</v>
      </c>
      <c r="E796" s="8">
        <v>61200</v>
      </c>
      <c r="G796" s="6">
        <f t="shared" si="20"/>
        <v>61200</v>
      </c>
    </row>
    <row r="797" spans="1:8" hidden="1" x14ac:dyDescent="0.25">
      <c r="A797" s="17">
        <v>43127</v>
      </c>
      <c r="B797" s="10" t="s">
        <v>2786</v>
      </c>
      <c r="C797" s="11" t="s">
        <v>166</v>
      </c>
      <c r="E797" s="8">
        <v>30000</v>
      </c>
      <c r="G797" s="6">
        <f t="shared" si="20"/>
        <v>30000</v>
      </c>
    </row>
    <row r="798" spans="1:8" hidden="1" x14ac:dyDescent="0.25">
      <c r="A798" s="17">
        <v>43131</v>
      </c>
      <c r="B798" s="10" t="s">
        <v>2786</v>
      </c>
      <c r="C798" s="11" t="s">
        <v>166</v>
      </c>
      <c r="E798" s="8">
        <v>30000</v>
      </c>
      <c r="G798" s="6">
        <f t="shared" si="20"/>
        <v>30000</v>
      </c>
    </row>
    <row r="799" spans="1:8" hidden="1" x14ac:dyDescent="0.25">
      <c r="A799" s="17">
        <v>43132</v>
      </c>
      <c r="B799" s="10" t="s">
        <v>2786</v>
      </c>
      <c r="C799" s="11" t="s">
        <v>166</v>
      </c>
      <c r="E799" s="8">
        <v>76500</v>
      </c>
      <c r="G799" s="6">
        <f t="shared" si="20"/>
        <v>76500</v>
      </c>
    </row>
    <row r="800" spans="1:8" hidden="1" x14ac:dyDescent="0.25">
      <c r="A800" s="17">
        <v>43137</v>
      </c>
      <c r="B800" s="10" t="s">
        <v>2786</v>
      </c>
      <c r="C800" s="11" t="s">
        <v>166</v>
      </c>
      <c r="E800" s="8">
        <v>91200</v>
      </c>
      <c r="G800" s="6">
        <f t="shared" si="20"/>
        <v>91200</v>
      </c>
    </row>
    <row r="801" spans="1:7" hidden="1" x14ac:dyDescent="0.25">
      <c r="A801" s="17">
        <v>43137</v>
      </c>
      <c r="B801" s="10" t="s">
        <v>2786</v>
      </c>
      <c r="C801" s="11" t="s">
        <v>166</v>
      </c>
      <c r="E801" s="8">
        <v>6000</v>
      </c>
      <c r="G801" s="6">
        <f t="shared" si="20"/>
        <v>6000</v>
      </c>
    </row>
    <row r="802" spans="1:7" hidden="1" x14ac:dyDescent="0.25">
      <c r="A802" s="17">
        <v>43140</v>
      </c>
      <c r="B802" s="10" t="s">
        <v>2786</v>
      </c>
      <c r="C802" s="11" t="s">
        <v>166</v>
      </c>
      <c r="E802" s="8">
        <v>24000</v>
      </c>
      <c r="G802" s="6">
        <f t="shared" si="20"/>
        <v>24000</v>
      </c>
    </row>
    <row r="803" spans="1:7" hidden="1" x14ac:dyDescent="0.25">
      <c r="A803" s="17">
        <v>43143</v>
      </c>
      <c r="B803" s="10" t="s">
        <v>2786</v>
      </c>
      <c r="C803" s="11" t="s">
        <v>166</v>
      </c>
      <c r="E803" s="8">
        <v>61200</v>
      </c>
      <c r="G803" s="6">
        <f t="shared" si="20"/>
        <v>61200</v>
      </c>
    </row>
    <row r="804" spans="1:7" hidden="1" x14ac:dyDescent="0.25">
      <c r="A804" s="17">
        <v>43146</v>
      </c>
      <c r="B804" s="10" t="s">
        <v>2786</v>
      </c>
      <c r="C804" s="11" t="s">
        <v>166</v>
      </c>
      <c r="E804" s="8">
        <v>94500</v>
      </c>
      <c r="G804" s="6">
        <f t="shared" si="20"/>
        <v>94500</v>
      </c>
    </row>
    <row r="805" spans="1:7" hidden="1" x14ac:dyDescent="0.25">
      <c r="A805" s="17">
        <v>43147</v>
      </c>
      <c r="B805" s="10" t="s">
        <v>2786</v>
      </c>
      <c r="C805" s="11" t="s">
        <v>166</v>
      </c>
      <c r="E805" s="8">
        <v>24000</v>
      </c>
      <c r="G805" s="6">
        <f t="shared" si="20"/>
        <v>24000</v>
      </c>
    </row>
    <row r="806" spans="1:7" hidden="1" x14ac:dyDescent="0.25">
      <c r="A806" s="17">
        <v>43148</v>
      </c>
      <c r="B806" s="10" t="s">
        <v>2786</v>
      </c>
      <c r="C806" s="11" t="s">
        <v>166</v>
      </c>
      <c r="E806" s="8">
        <v>68050</v>
      </c>
      <c r="G806" s="6">
        <f t="shared" si="20"/>
        <v>68050</v>
      </c>
    </row>
    <row r="807" spans="1:7" hidden="1" x14ac:dyDescent="0.25">
      <c r="A807" s="17">
        <v>43150</v>
      </c>
      <c r="B807" s="10" t="s">
        <v>2786</v>
      </c>
      <c r="C807" s="11" t="s">
        <v>166</v>
      </c>
      <c r="E807" s="8">
        <v>12000</v>
      </c>
      <c r="G807" s="6">
        <f t="shared" si="20"/>
        <v>12000</v>
      </c>
    </row>
    <row r="808" spans="1:7" hidden="1" x14ac:dyDescent="0.25">
      <c r="A808" s="17">
        <v>43155</v>
      </c>
      <c r="B808" s="10" t="s">
        <v>2786</v>
      </c>
      <c r="C808" s="11" t="s">
        <v>166</v>
      </c>
      <c r="E808" s="8">
        <v>18000</v>
      </c>
      <c r="G808" s="6">
        <f t="shared" si="20"/>
        <v>18000</v>
      </c>
    </row>
    <row r="809" spans="1:7" hidden="1" x14ac:dyDescent="0.25">
      <c r="A809" s="17">
        <v>43159</v>
      </c>
      <c r="B809" s="10" t="s">
        <v>1399</v>
      </c>
      <c r="C809" s="11" t="s">
        <v>1814</v>
      </c>
      <c r="E809" s="8">
        <v>446088</v>
      </c>
      <c r="G809" s="6">
        <f t="shared" si="20"/>
        <v>446088</v>
      </c>
    </row>
    <row r="810" spans="1:7" hidden="1" x14ac:dyDescent="0.25">
      <c r="A810" s="17">
        <v>43158</v>
      </c>
      <c r="B810" s="10" t="s">
        <v>2786</v>
      </c>
      <c r="C810" s="11" t="s">
        <v>166</v>
      </c>
      <c r="E810" s="8">
        <v>12000</v>
      </c>
      <c r="G810" s="6">
        <f t="shared" si="20"/>
        <v>12000</v>
      </c>
    </row>
    <row r="811" spans="1:7" hidden="1" x14ac:dyDescent="0.25">
      <c r="A811" s="17">
        <v>43159</v>
      </c>
      <c r="B811" s="10" t="s">
        <v>2786</v>
      </c>
      <c r="C811" s="11" t="s">
        <v>166</v>
      </c>
      <c r="D811" s="766">
        <v>15525</v>
      </c>
      <c r="E811" s="8">
        <v>26000</v>
      </c>
      <c r="G811" s="6">
        <f t="shared" si="20"/>
        <v>26000</v>
      </c>
    </row>
    <row r="812" spans="1:7" hidden="1" x14ac:dyDescent="0.25">
      <c r="A812" s="17">
        <v>43160</v>
      </c>
      <c r="B812" s="10" t="s">
        <v>2786</v>
      </c>
      <c r="C812" s="11" t="s">
        <v>166</v>
      </c>
      <c r="D812" s="766">
        <v>15529</v>
      </c>
      <c r="E812" s="8">
        <v>80700</v>
      </c>
      <c r="G812" s="6">
        <f t="shared" si="20"/>
        <v>80700</v>
      </c>
    </row>
    <row r="813" spans="1:7" hidden="1" x14ac:dyDescent="0.25">
      <c r="A813" s="17">
        <v>43164</v>
      </c>
      <c r="B813" s="10" t="s">
        <v>2786</v>
      </c>
      <c r="C813" s="11" t="s">
        <v>166</v>
      </c>
      <c r="D813" s="766">
        <v>15543</v>
      </c>
      <c r="E813" s="8">
        <v>80700</v>
      </c>
      <c r="G813" s="6">
        <f t="shared" si="20"/>
        <v>80700</v>
      </c>
    </row>
    <row r="814" spans="1:7" hidden="1" x14ac:dyDescent="0.25">
      <c r="A814" s="17">
        <v>43165</v>
      </c>
      <c r="B814" s="10" t="s">
        <v>2786</v>
      </c>
      <c r="C814" s="11" t="s">
        <v>166</v>
      </c>
      <c r="D814" s="766">
        <v>11110</v>
      </c>
      <c r="E814" s="8">
        <v>66300</v>
      </c>
      <c r="G814" s="6">
        <f t="shared" si="20"/>
        <v>66300</v>
      </c>
    </row>
    <row r="815" spans="1:7" hidden="1" x14ac:dyDescent="0.25">
      <c r="A815" s="17">
        <v>43155</v>
      </c>
      <c r="B815" s="10" t="s">
        <v>1399</v>
      </c>
      <c r="C815" s="11" t="s">
        <v>164</v>
      </c>
      <c r="E815" s="8">
        <v>8101</v>
      </c>
      <c r="G815" s="6">
        <f t="shared" si="20"/>
        <v>8101</v>
      </c>
    </row>
    <row r="816" spans="1:7" hidden="1" x14ac:dyDescent="0.25">
      <c r="A816" s="17">
        <v>43155</v>
      </c>
      <c r="B816" s="10" t="s">
        <v>2786</v>
      </c>
      <c r="C816" s="11" t="s">
        <v>161</v>
      </c>
      <c r="E816" s="8">
        <v>285024</v>
      </c>
      <c r="G816" s="6">
        <f t="shared" si="20"/>
        <v>285024</v>
      </c>
    </row>
    <row r="817" spans="1:7" hidden="1" x14ac:dyDescent="0.25">
      <c r="A817" s="17">
        <v>43020</v>
      </c>
      <c r="B817" s="10" t="s">
        <v>33</v>
      </c>
      <c r="C817" s="11" t="s">
        <v>1802</v>
      </c>
      <c r="E817" s="8">
        <v>3600</v>
      </c>
      <c r="G817" s="6">
        <f t="shared" si="20"/>
        <v>3600</v>
      </c>
    </row>
    <row r="818" spans="1:7" hidden="1" x14ac:dyDescent="0.25">
      <c r="A818" s="17">
        <v>43020</v>
      </c>
      <c r="B818" s="10" t="s">
        <v>2547</v>
      </c>
      <c r="C818" s="11" t="s">
        <v>1802</v>
      </c>
      <c r="E818" s="8">
        <v>25322</v>
      </c>
      <c r="G818" s="6">
        <f t="shared" si="20"/>
        <v>25322</v>
      </c>
    </row>
    <row r="819" spans="1:7" hidden="1" x14ac:dyDescent="0.25">
      <c r="A819" s="17">
        <v>43022</v>
      </c>
      <c r="B819" s="10" t="s">
        <v>171</v>
      </c>
      <c r="C819" s="11" t="s">
        <v>1802</v>
      </c>
      <c r="E819" s="8">
        <v>6600</v>
      </c>
      <c r="G819" s="6">
        <f t="shared" si="20"/>
        <v>6600</v>
      </c>
    </row>
    <row r="820" spans="1:7" hidden="1" x14ac:dyDescent="0.25">
      <c r="A820" s="17">
        <v>43022</v>
      </c>
      <c r="B820" s="10" t="s">
        <v>33</v>
      </c>
      <c r="C820" s="11" t="s">
        <v>1802</v>
      </c>
      <c r="E820" s="8">
        <v>1726</v>
      </c>
      <c r="G820" s="6">
        <f t="shared" si="20"/>
        <v>1726</v>
      </c>
    </row>
    <row r="821" spans="1:7" hidden="1" x14ac:dyDescent="0.25">
      <c r="A821" s="17">
        <v>43025</v>
      </c>
      <c r="B821" s="10" t="s">
        <v>1399</v>
      </c>
      <c r="C821" s="11" t="s">
        <v>1802</v>
      </c>
      <c r="E821" s="8">
        <v>4800</v>
      </c>
      <c r="G821" s="6">
        <f t="shared" si="20"/>
        <v>4800</v>
      </c>
    </row>
    <row r="822" spans="1:7" hidden="1" x14ac:dyDescent="0.25">
      <c r="A822" s="17">
        <v>43138</v>
      </c>
      <c r="B822" s="10" t="s">
        <v>33</v>
      </c>
      <c r="C822" s="11" t="s">
        <v>1802</v>
      </c>
      <c r="E822" s="8">
        <v>2070</v>
      </c>
      <c r="G822" s="6">
        <f t="shared" si="20"/>
        <v>2070</v>
      </c>
    </row>
    <row r="823" spans="1:7" hidden="1" x14ac:dyDescent="0.25">
      <c r="A823" s="17">
        <v>43138</v>
      </c>
      <c r="B823" s="10" t="s">
        <v>33</v>
      </c>
      <c r="C823" s="11" t="s">
        <v>1802</v>
      </c>
      <c r="E823" s="8">
        <v>4387</v>
      </c>
      <c r="G823" s="6">
        <f t="shared" si="20"/>
        <v>4387</v>
      </c>
    </row>
    <row r="824" spans="1:7" hidden="1" x14ac:dyDescent="0.25">
      <c r="A824" s="17">
        <v>43141</v>
      </c>
      <c r="B824" s="10" t="s">
        <v>33</v>
      </c>
      <c r="C824" s="11" t="s">
        <v>1802</v>
      </c>
      <c r="E824" s="8">
        <v>365</v>
      </c>
      <c r="G824" s="6">
        <f t="shared" si="20"/>
        <v>365</v>
      </c>
    </row>
    <row r="825" spans="1:7" hidden="1" x14ac:dyDescent="0.25">
      <c r="A825" s="17">
        <v>43144</v>
      </c>
      <c r="B825" s="10" t="s">
        <v>2648</v>
      </c>
      <c r="C825" s="11" t="s">
        <v>1802</v>
      </c>
      <c r="E825" s="8">
        <v>1538</v>
      </c>
      <c r="G825" s="6">
        <f t="shared" si="20"/>
        <v>1538</v>
      </c>
    </row>
    <row r="826" spans="1:7" hidden="1" x14ac:dyDescent="0.25">
      <c r="A826" s="17">
        <v>43150</v>
      </c>
      <c r="B826" s="10" t="s">
        <v>1399</v>
      </c>
      <c r="C826" s="11" t="s">
        <v>1802</v>
      </c>
      <c r="E826" s="8">
        <v>27507</v>
      </c>
      <c r="G826" s="6">
        <f t="shared" si="20"/>
        <v>27507</v>
      </c>
    </row>
    <row r="827" spans="1:7" hidden="1" x14ac:dyDescent="0.25">
      <c r="A827" s="17">
        <v>43154</v>
      </c>
      <c r="B827" s="10" t="s">
        <v>33</v>
      </c>
      <c r="C827" s="11" t="s">
        <v>1802</v>
      </c>
      <c r="E827" s="8">
        <v>2196</v>
      </c>
      <c r="G827" s="6">
        <f t="shared" si="20"/>
        <v>2196</v>
      </c>
    </row>
    <row r="828" spans="1:7" hidden="1" x14ac:dyDescent="0.25">
      <c r="A828" s="17">
        <v>43154</v>
      </c>
      <c r="B828" s="10" t="s">
        <v>1399</v>
      </c>
      <c r="C828" s="11" t="s">
        <v>1802</v>
      </c>
      <c r="E828" s="8">
        <v>64290</v>
      </c>
      <c r="G828" s="6">
        <f t="shared" si="20"/>
        <v>64290</v>
      </c>
    </row>
    <row r="829" spans="1:7" hidden="1" x14ac:dyDescent="0.25">
      <c r="B829" s="10" t="s">
        <v>2786</v>
      </c>
      <c r="C829" s="11" t="s">
        <v>166</v>
      </c>
      <c r="E829" s="8">
        <v>61200</v>
      </c>
      <c r="G829" s="6">
        <f t="shared" si="20"/>
        <v>61200</v>
      </c>
    </row>
    <row r="830" spans="1:7" hidden="1" x14ac:dyDescent="0.25">
      <c r="B830" s="10" t="s">
        <v>2786</v>
      </c>
      <c r="C830" s="11" t="s">
        <v>166</v>
      </c>
      <c r="E830" s="8">
        <v>66800</v>
      </c>
      <c r="G830" s="6">
        <f t="shared" ref="G830:G893" si="21">E830-F830</f>
        <v>66800</v>
      </c>
    </row>
    <row r="831" spans="1:7" hidden="1" x14ac:dyDescent="0.25">
      <c r="B831" s="10" t="s">
        <v>2786</v>
      </c>
      <c r="C831" s="11" t="s">
        <v>166</v>
      </c>
      <c r="E831" s="8">
        <v>26000</v>
      </c>
      <c r="G831" s="6">
        <f t="shared" si="21"/>
        <v>26000</v>
      </c>
    </row>
    <row r="832" spans="1:7" hidden="1" x14ac:dyDescent="0.25">
      <c r="B832" s="10" t="s">
        <v>2786</v>
      </c>
      <c r="C832" s="11" t="s">
        <v>166</v>
      </c>
      <c r="E832" s="8">
        <v>67700</v>
      </c>
      <c r="G832" s="6">
        <f t="shared" si="21"/>
        <v>67700</v>
      </c>
    </row>
    <row r="833" spans="1:8" hidden="1" x14ac:dyDescent="0.25">
      <c r="B833" s="10" t="s">
        <v>2786</v>
      </c>
      <c r="C833" s="11" t="s">
        <v>166</v>
      </c>
      <c r="E833" s="8">
        <v>6500</v>
      </c>
      <c r="G833" s="6">
        <f t="shared" si="21"/>
        <v>6500</v>
      </c>
    </row>
    <row r="834" spans="1:8" hidden="1" x14ac:dyDescent="0.25">
      <c r="B834" s="10" t="s">
        <v>2786</v>
      </c>
      <c r="C834" s="11" t="s">
        <v>166</v>
      </c>
      <c r="E834" s="8">
        <v>61200</v>
      </c>
      <c r="G834" s="6">
        <f t="shared" si="21"/>
        <v>61200</v>
      </c>
    </row>
    <row r="835" spans="1:8" hidden="1" x14ac:dyDescent="0.25">
      <c r="B835" s="10" t="s">
        <v>1399</v>
      </c>
      <c r="C835" s="11" t="s">
        <v>166</v>
      </c>
      <c r="E835" s="8">
        <v>51000</v>
      </c>
      <c r="G835" s="6">
        <f t="shared" si="21"/>
        <v>51000</v>
      </c>
    </row>
    <row r="836" spans="1:8" hidden="1" x14ac:dyDescent="0.25">
      <c r="B836" s="10" t="s">
        <v>1399</v>
      </c>
      <c r="C836" s="11" t="s">
        <v>166</v>
      </c>
      <c r="E836" s="224">
        <v>18000</v>
      </c>
      <c r="G836" s="6">
        <f t="shared" si="21"/>
        <v>18000</v>
      </c>
    </row>
    <row r="837" spans="1:8" hidden="1" x14ac:dyDescent="0.25">
      <c r="B837" s="10" t="s">
        <v>2786</v>
      </c>
      <c r="C837" s="11" t="s">
        <v>166</v>
      </c>
      <c r="E837" s="8">
        <v>13000</v>
      </c>
      <c r="G837" s="6">
        <f t="shared" si="21"/>
        <v>13000</v>
      </c>
    </row>
    <row r="838" spans="1:8" hidden="1" x14ac:dyDescent="0.25">
      <c r="B838" s="10" t="s">
        <v>2786</v>
      </c>
      <c r="C838" s="11" t="s">
        <v>166</v>
      </c>
      <c r="E838" s="8">
        <v>30400</v>
      </c>
      <c r="G838" s="6">
        <f t="shared" si="21"/>
        <v>30400</v>
      </c>
    </row>
    <row r="839" spans="1:8" hidden="1" x14ac:dyDescent="0.25">
      <c r="B839" s="10" t="s">
        <v>2786</v>
      </c>
      <c r="C839" s="11" t="s">
        <v>166</v>
      </c>
      <c r="E839" s="8">
        <v>31400</v>
      </c>
      <c r="G839" s="6">
        <f t="shared" si="21"/>
        <v>31400</v>
      </c>
    </row>
    <row r="840" spans="1:8" hidden="1" x14ac:dyDescent="0.25">
      <c r="B840" s="10" t="s">
        <v>2786</v>
      </c>
      <c r="C840" s="11" t="s">
        <v>166</v>
      </c>
      <c r="E840" s="8">
        <v>35800</v>
      </c>
      <c r="G840" s="6">
        <f t="shared" si="21"/>
        <v>35800</v>
      </c>
    </row>
    <row r="841" spans="1:8" hidden="1" x14ac:dyDescent="0.25">
      <c r="B841" s="10" t="s">
        <v>2786</v>
      </c>
      <c r="C841" s="11" t="s">
        <v>166</v>
      </c>
      <c r="E841" s="8">
        <v>61200</v>
      </c>
      <c r="G841" s="6">
        <f t="shared" si="21"/>
        <v>61200</v>
      </c>
    </row>
    <row r="842" spans="1:8" hidden="1" x14ac:dyDescent="0.25">
      <c r="B842" s="10" t="s">
        <v>1399</v>
      </c>
      <c r="C842" s="11" t="s">
        <v>166</v>
      </c>
      <c r="E842" s="8">
        <v>61200</v>
      </c>
      <c r="G842" s="6">
        <f t="shared" si="21"/>
        <v>61200</v>
      </c>
    </row>
    <row r="843" spans="1:8" hidden="1" x14ac:dyDescent="0.25">
      <c r="B843" s="10" t="s">
        <v>2786</v>
      </c>
      <c r="C843" s="11" t="s">
        <v>166</v>
      </c>
      <c r="E843" s="8">
        <v>61200</v>
      </c>
      <c r="G843" s="6">
        <f t="shared" si="21"/>
        <v>61200</v>
      </c>
    </row>
    <row r="844" spans="1:8" hidden="1" x14ac:dyDescent="0.25">
      <c r="B844" s="10" t="s">
        <v>2786</v>
      </c>
      <c r="C844" s="11" t="s">
        <v>166</v>
      </c>
      <c r="E844" s="8">
        <v>17690</v>
      </c>
      <c r="G844" s="6">
        <f t="shared" si="21"/>
        <v>17690</v>
      </c>
    </row>
    <row r="845" spans="1:8" hidden="1" x14ac:dyDescent="0.25">
      <c r="B845" s="10" t="s">
        <v>2786</v>
      </c>
      <c r="C845" s="11" t="s">
        <v>166</v>
      </c>
      <c r="F845" s="9">
        <v>500000</v>
      </c>
      <c r="G845" s="6">
        <f t="shared" si="21"/>
        <v>-500000</v>
      </c>
      <c r="H845" s="134" t="s">
        <v>3299</v>
      </c>
    </row>
    <row r="846" spans="1:8" hidden="1" x14ac:dyDescent="0.25">
      <c r="B846" s="10" t="s">
        <v>2786</v>
      </c>
      <c r="C846" s="11" t="s">
        <v>166</v>
      </c>
      <c r="F846" s="9">
        <v>500000</v>
      </c>
      <c r="G846" s="6">
        <f t="shared" si="21"/>
        <v>-500000</v>
      </c>
      <c r="H846" s="134" t="s">
        <v>3300</v>
      </c>
    </row>
    <row r="847" spans="1:8" hidden="1" x14ac:dyDescent="0.25">
      <c r="A847" s="17">
        <v>43176</v>
      </c>
      <c r="B847" s="10" t="s">
        <v>2786</v>
      </c>
      <c r="C847" s="11" t="s">
        <v>161</v>
      </c>
      <c r="E847" s="8">
        <v>79878</v>
      </c>
      <c r="G847" s="6">
        <f t="shared" si="21"/>
        <v>79878</v>
      </c>
    </row>
    <row r="848" spans="1:8" hidden="1" x14ac:dyDescent="0.25">
      <c r="A848" s="17">
        <v>43176</v>
      </c>
      <c r="B848" s="10" t="s">
        <v>2786</v>
      </c>
      <c r="C848" s="11" t="s">
        <v>161</v>
      </c>
      <c r="E848" s="8">
        <v>187041</v>
      </c>
      <c r="G848" s="6">
        <f t="shared" si="21"/>
        <v>187041</v>
      </c>
    </row>
    <row r="849" spans="1:8" hidden="1" x14ac:dyDescent="0.25">
      <c r="A849" s="17">
        <v>43171</v>
      </c>
      <c r="B849" s="10" t="s">
        <v>1399</v>
      </c>
      <c r="C849" s="11" t="s">
        <v>164</v>
      </c>
      <c r="E849" s="8">
        <v>8641</v>
      </c>
      <c r="G849" s="6">
        <f t="shared" si="21"/>
        <v>8641</v>
      </c>
    </row>
    <row r="850" spans="1:8" hidden="1" x14ac:dyDescent="0.25">
      <c r="A850" s="17">
        <v>43190</v>
      </c>
      <c r="B850" s="10" t="s">
        <v>2786</v>
      </c>
      <c r="C850" s="11" t="s">
        <v>164</v>
      </c>
      <c r="E850" s="8">
        <v>27172</v>
      </c>
      <c r="G850" s="6">
        <f t="shared" si="21"/>
        <v>27172</v>
      </c>
    </row>
    <row r="851" spans="1:8" hidden="1" x14ac:dyDescent="0.25">
      <c r="A851" s="17">
        <v>43192</v>
      </c>
      <c r="B851" s="10" t="s">
        <v>2648</v>
      </c>
      <c r="C851" s="11" t="s">
        <v>164</v>
      </c>
      <c r="F851" s="9">
        <v>173058</v>
      </c>
      <c r="G851" s="6">
        <f t="shared" si="21"/>
        <v>-173058</v>
      </c>
      <c r="H851" s="77"/>
    </row>
    <row r="852" spans="1:8" hidden="1" x14ac:dyDescent="0.25">
      <c r="A852" s="17">
        <v>43192</v>
      </c>
      <c r="B852" s="10" t="s">
        <v>11</v>
      </c>
      <c r="C852" s="11" t="s">
        <v>164</v>
      </c>
      <c r="F852" s="9">
        <v>20900</v>
      </c>
      <c r="G852" s="6">
        <f t="shared" si="21"/>
        <v>-20900</v>
      </c>
      <c r="H852" s="78" t="s">
        <v>3309</v>
      </c>
    </row>
    <row r="853" spans="1:8" hidden="1" x14ac:dyDescent="0.25">
      <c r="A853" s="17">
        <v>43192</v>
      </c>
      <c r="B853" s="10" t="s">
        <v>33</v>
      </c>
      <c r="C853" s="11" t="s">
        <v>164</v>
      </c>
      <c r="F853" s="9">
        <v>6042</v>
      </c>
      <c r="G853" s="6">
        <f t="shared" si="21"/>
        <v>-6042</v>
      </c>
      <c r="H853" s="79"/>
    </row>
    <row r="854" spans="1:8" hidden="1" x14ac:dyDescent="0.25">
      <c r="A854" s="17">
        <v>43192</v>
      </c>
      <c r="B854" s="10" t="s">
        <v>2786</v>
      </c>
      <c r="C854" s="11" t="s">
        <v>161</v>
      </c>
      <c r="F854" s="9">
        <v>300000</v>
      </c>
      <c r="G854" s="6">
        <f t="shared" si="21"/>
        <v>-300000</v>
      </c>
      <c r="H854" s="78" t="s">
        <v>3312</v>
      </c>
    </row>
    <row r="855" spans="1:8" hidden="1" x14ac:dyDescent="0.25">
      <c r="A855" s="17">
        <v>43172</v>
      </c>
      <c r="B855" s="10" t="s">
        <v>33</v>
      </c>
      <c r="C855" s="11" t="s">
        <v>1802</v>
      </c>
      <c r="E855" s="8">
        <v>193</v>
      </c>
      <c r="G855" s="6">
        <f t="shared" si="21"/>
        <v>193</v>
      </c>
    </row>
    <row r="856" spans="1:8" hidden="1" x14ac:dyDescent="0.25">
      <c r="A856" s="17">
        <v>43174</v>
      </c>
      <c r="B856" s="10" t="s">
        <v>33</v>
      </c>
      <c r="C856" s="11" t="s">
        <v>1802</v>
      </c>
      <c r="E856" s="8">
        <v>11425</v>
      </c>
      <c r="G856" s="6">
        <f t="shared" si="21"/>
        <v>11425</v>
      </c>
    </row>
    <row r="857" spans="1:8" hidden="1" x14ac:dyDescent="0.25">
      <c r="A857" s="17">
        <v>43175</v>
      </c>
      <c r="B857" s="10" t="s">
        <v>33</v>
      </c>
      <c r="C857" s="11" t="s">
        <v>1802</v>
      </c>
      <c r="E857" s="8">
        <v>2880</v>
      </c>
      <c r="G857" s="6">
        <f t="shared" si="21"/>
        <v>2880</v>
      </c>
    </row>
    <row r="858" spans="1:8" hidden="1" x14ac:dyDescent="0.25">
      <c r="A858" s="17">
        <v>43176</v>
      </c>
      <c r="B858" s="10" t="s">
        <v>33</v>
      </c>
      <c r="C858" s="11" t="s">
        <v>1802</v>
      </c>
      <c r="E858" s="8">
        <v>2221</v>
      </c>
      <c r="G858" s="6">
        <f t="shared" si="21"/>
        <v>2221</v>
      </c>
    </row>
    <row r="859" spans="1:8" hidden="1" x14ac:dyDescent="0.25">
      <c r="A859" s="17">
        <v>43181</v>
      </c>
      <c r="B859" s="10" t="s">
        <v>1675</v>
      </c>
      <c r="C859" s="11" t="s">
        <v>1802</v>
      </c>
      <c r="E859" s="8">
        <v>24159</v>
      </c>
      <c r="G859" s="6">
        <f t="shared" si="21"/>
        <v>24159</v>
      </c>
    </row>
    <row r="860" spans="1:8" hidden="1" x14ac:dyDescent="0.25">
      <c r="A860" s="17">
        <v>43181</v>
      </c>
      <c r="B860" s="10" t="s">
        <v>1399</v>
      </c>
      <c r="C860" s="11" t="s">
        <v>1802</v>
      </c>
      <c r="E860" s="8">
        <v>4800</v>
      </c>
      <c r="G860" s="6">
        <f t="shared" si="21"/>
        <v>4800</v>
      </c>
    </row>
    <row r="861" spans="1:8" hidden="1" x14ac:dyDescent="0.25">
      <c r="A861" s="17">
        <v>43187</v>
      </c>
      <c r="B861" s="10" t="s">
        <v>1399</v>
      </c>
      <c r="C861" s="11" t="s">
        <v>1802</v>
      </c>
      <c r="E861" s="8">
        <v>26730</v>
      </c>
      <c r="G861" s="6">
        <f t="shared" si="21"/>
        <v>26730</v>
      </c>
    </row>
    <row r="862" spans="1:8" hidden="1" x14ac:dyDescent="0.25">
      <c r="A862" s="17">
        <v>43187</v>
      </c>
      <c r="B862" s="10" t="s">
        <v>1399</v>
      </c>
      <c r="C862" s="11" t="s">
        <v>1802</v>
      </c>
      <c r="E862" s="8">
        <v>56820</v>
      </c>
      <c r="G862" s="6">
        <f t="shared" si="21"/>
        <v>56820</v>
      </c>
    </row>
    <row r="863" spans="1:8" hidden="1" x14ac:dyDescent="0.25">
      <c r="A863" s="17">
        <v>43190</v>
      </c>
      <c r="B863" s="10" t="s">
        <v>2786</v>
      </c>
      <c r="C863" s="11" t="s">
        <v>166</v>
      </c>
      <c r="E863" s="8">
        <v>61200</v>
      </c>
      <c r="G863" s="6">
        <f t="shared" si="21"/>
        <v>61200</v>
      </c>
    </row>
    <row r="864" spans="1:8" hidden="1" x14ac:dyDescent="0.25">
      <c r="A864" s="17">
        <v>43176</v>
      </c>
      <c r="B864" s="10" t="s">
        <v>1399</v>
      </c>
      <c r="C864" s="11" t="s">
        <v>1814</v>
      </c>
      <c r="E864" s="8">
        <v>118995</v>
      </c>
      <c r="G864" s="6">
        <f t="shared" si="21"/>
        <v>118995</v>
      </c>
    </row>
    <row r="865" spans="1:8" hidden="1" x14ac:dyDescent="0.25">
      <c r="A865" s="17">
        <v>43190</v>
      </c>
      <c r="B865" s="10" t="s">
        <v>2786</v>
      </c>
      <c r="C865" s="11" t="s">
        <v>169</v>
      </c>
      <c r="E865" s="8">
        <v>9950</v>
      </c>
      <c r="G865" s="6">
        <f t="shared" si="21"/>
        <v>9950</v>
      </c>
    </row>
    <row r="866" spans="1:8" hidden="1" x14ac:dyDescent="0.25">
      <c r="A866" s="17">
        <v>43197</v>
      </c>
      <c r="B866" s="10" t="s">
        <v>1399</v>
      </c>
      <c r="C866" s="11" t="s">
        <v>169</v>
      </c>
      <c r="E866" s="8">
        <v>2630</v>
      </c>
      <c r="G866" s="6">
        <f t="shared" si="21"/>
        <v>2630</v>
      </c>
    </row>
    <row r="867" spans="1:8" hidden="1" x14ac:dyDescent="0.25">
      <c r="A867" s="17">
        <v>43199</v>
      </c>
      <c r="B867" s="10" t="s">
        <v>1399</v>
      </c>
      <c r="C867" s="11" t="s">
        <v>1814</v>
      </c>
      <c r="F867" s="9">
        <v>949145</v>
      </c>
      <c r="G867" s="6">
        <f t="shared" si="21"/>
        <v>-949145</v>
      </c>
      <c r="H867" s="31" t="s">
        <v>3331</v>
      </c>
    </row>
    <row r="868" spans="1:8" hidden="1" x14ac:dyDescent="0.25">
      <c r="A868" s="17">
        <v>43201</v>
      </c>
      <c r="B868" s="10" t="s">
        <v>1399</v>
      </c>
      <c r="C868" s="11" t="s">
        <v>169</v>
      </c>
      <c r="E868" s="8">
        <v>4595</v>
      </c>
      <c r="G868" s="6">
        <f t="shared" si="21"/>
        <v>4595</v>
      </c>
    </row>
    <row r="869" spans="1:8" hidden="1" x14ac:dyDescent="0.25">
      <c r="A869" s="17">
        <v>43195</v>
      </c>
      <c r="B869" s="10" t="s">
        <v>2786</v>
      </c>
      <c r="C869" s="11" t="s">
        <v>166</v>
      </c>
      <c r="E869" s="8">
        <v>18720</v>
      </c>
      <c r="G869" s="6">
        <f t="shared" si="21"/>
        <v>18720</v>
      </c>
    </row>
    <row r="870" spans="1:8" hidden="1" x14ac:dyDescent="0.25">
      <c r="A870" s="17">
        <v>43197</v>
      </c>
      <c r="B870" s="10" t="s">
        <v>2786</v>
      </c>
      <c r="C870" s="11" t="s">
        <v>166</v>
      </c>
      <c r="E870" s="8">
        <v>51000</v>
      </c>
      <c r="G870" s="6">
        <f t="shared" si="21"/>
        <v>51000</v>
      </c>
    </row>
    <row r="871" spans="1:8" hidden="1" x14ac:dyDescent="0.25">
      <c r="A871" s="17">
        <v>43202</v>
      </c>
      <c r="B871" s="10" t="s">
        <v>1399</v>
      </c>
      <c r="C871" s="11" t="s">
        <v>166</v>
      </c>
      <c r="E871" s="8">
        <v>61200</v>
      </c>
      <c r="G871" s="6">
        <f t="shared" si="21"/>
        <v>61200</v>
      </c>
    </row>
    <row r="872" spans="1:8" hidden="1" x14ac:dyDescent="0.25">
      <c r="A872" s="17">
        <v>43207</v>
      </c>
      <c r="B872" s="10" t="s">
        <v>3383</v>
      </c>
      <c r="C872" s="11" t="s">
        <v>164</v>
      </c>
      <c r="E872" s="8">
        <v>3245</v>
      </c>
      <c r="G872" s="6">
        <f t="shared" si="21"/>
        <v>3245</v>
      </c>
    </row>
    <row r="873" spans="1:8" hidden="1" x14ac:dyDescent="0.25">
      <c r="A873" s="17">
        <v>43197</v>
      </c>
      <c r="B873" s="10" t="s">
        <v>2786</v>
      </c>
      <c r="C873" s="11" t="s">
        <v>161</v>
      </c>
      <c r="E873" s="8">
        <v>25575</v>
      </c>
      <c r="G873" s="6">
        <f t="shared" si="21"/>
        <v>25575</v>
      </c>
    </row>
    <row r="874" spans="1:8" hidden="1" x14ac:dyDescent="0.25">
      <c r="A874" s="17">
        <v>43202</v>
      </c>
      <c r="B874" s="10" t="s">
        <v>2786</v>
      </c>
      <c r="C874" s="11" t="s">
        <v>166</v>
      </c>
      <c r="E874" s="8">
        <v>13630</v>
      </c>
      <c r="G874" s="6">
        <f t="shared" si="21"/>
        <v>13630</v>
      </c>
    </row>
    <row r="875" spans="1:8" hidden="1" x14ac:dyDescent="0.25">
      <c r="A875" s="17">
        <v>43207</v>
      </c>
      <c r="B875" s="10" t="s">
        <v>1399</v>
      </c>
      <c r="C875" s="11" t="s">
        <v>166</v>
      </c>
      <c r="E875" s="8">
        <v>61200</v>
      </c>
      <c r="G875" s="6">
        <f t="shared" si="21"/>
        <v>61200</v>
      </c>
    </row>
    <row r="876" spans="1:8" hidden="1" x14ac:dyDescent="0.25">
      <c r="A876" s="17">
        <v>43215</v>
      </c>
      <c r="B876" s="10" t="s">
        <v>2786</v>
      </c>
      <c r="C876" s="11" t="s">
        <v>166</v>
      </c>
      <c r="E876" s="8">
        <v>54700</v>
      </c>
      <c r="G876" s="6">
        <f t="shared" si="21"/>
        <v>54700</v>
      </c>
    </row>
    <row r="877" spans="1:8" hidden="1" x14ac:dyDescent="0.25">
      <c r="A877" s="17">
        <v>43215</v>
      </c>
      <c r="B877" s="10" t="s">
        <v>1399</v>
      </c>
      <c r="C877" s="11" t="s">
        <v>166</v>
      </c>
      <c r="E877" s="8">
        <v>61200</v>
      </c>
      <c r="G877" s="6">
        <f t="shared" si="21"/>
        <v>61200</v>
      </c>
    </row>
    <row r="878" spans="1:8" hidden="1" x14ac:dyDescent="0.25">
      <c r="A878" s="17">
        <v>43215</v>
      </c>
      <c r="B878" s="10" t="s">
        <v>1399</v>
      </c>
      <c r="C878" s="11" t="s">
        <v>166</v>
      </c>
      <c r="E878" s="8">
        <v>89682</v>
      </c>
      <c r="G878" s="6">
        <f t="shared" si="21"/>
        <v>89682</v>
      </c>
    </row>
    <row r="879" spans="1:8" hidden="1" x14ac:dyDescent="0.25">
      <c r="A879" s="17">
        <v>43211</v>
      </c>
      <c r="B879" s="10" t="s">
        <v>1399</v>
      </c>
      <c r="C879" s="11" t="s">
        <v>164</v>
      </c>
      <c r="E879" s="8">
        <v>5107</v>
      </c>
      <c r="G879" s="6">
        <f t="shared" si="21"/>
        <v>5107</v>
      </c>
    </row>
    <row r="880" spans="1:8" hidden="1" x14ac:dyDescent="0.25">
      <c r="A880" s="17">
        <v>43222</v>
      </c>
      <c r="B880" s="10" t="s">
        <v>1399</v>
      </c>
      <c r="C880" s="11" t="s">
        <v>169</v>
      </c>
      <c r="E880" s="8">
        <v>92266</v>
      </c>
      <c r="G880" s="6">
        <f t="shared" si="21"/>
        <v>92266</v>
      </c>
    </row>
    <row r="881" spans="1:8" hidden="1" x14ac:dyDescent="0.25">
      <c r="A881" s="17">
        <v>43223</v>
      </c>
      <c r="B881" s="10" t="s">
        <v>2786</v>
      </c>
      <c r="C881" s="11" t="s">
        <v>169</v>
      </c>
      <c r="E881" s="8">
        <v>9100</v>
      </c>
      <c r="G881" s="6">
        <f t="shared" si="21"/>
        <v>9100</v>
      </c>
    </row>
    <row r="882" spans="1:8" hidden="1" x14ac:dyDescent="0.25">
      <c r="A882" s="17">
        <v>43218</v>
      </c>
      <c r="B882" s="10" t="s">
        <v>1399</v>
      </c>
      <c r="C882" s="11" t="s">
        <v>166</v>
      </c>
      <c r="E882" s="8">
        <v>61200</v>
      </c>
      <c r="G882" s="6">
        <f t="shared" si="21"/>
        <v>61200</v>
      </c>
    </row>
    <row r="883" spans="1:8" hidden="1" x14ac:dyDescent="0.25">
      <c r="A883" s="17">
        <v>43218</v>
      </c>
      <c r="B883" s="10" t="s">
        <v>2786</v>
      </c>
      <c r="C883" s="11" t="s">
        <v>166</v>
      </c>
      <c r="E883" s="8">
        <v>61200</v>
      </c>
      <c r="G883" s="6">
        <f t="shared" si="21"/>
        <v>61200</v>
      </c>
    </row>
    <row r="884" spans="1:8" hidden="1" x14ac:dyDescent="0.25">
      <c r="A884" s="17">
        <v>43224</v>
      </c>
      <c r="B884" s="10" t="s">
        <v>1399</v>
      </c>
      <c r="C884" s="11" t="s">
        <v>164</v>
      </c>
      <c r="E884" s="8">
        <v>8995</v>
      </c>
      <c r="G884" s="6">
        <f t="shared" si="21"/>
        <v>8995</v>
      </c>
    </row>
    <row r="885" spans="1:8" hidden="1" x14ac:dyDescent="0.25">
      <c r="A885" s="17">
        <v>43224</v>
      </c>
      <c r="B885" s="10" t="s">
        <v>1675</v>
      </c>
      <c r="C885" s="11" t="s">
        <v>1802</v>
      </c>
      <c r="E885" s="8">
        <v>7950</v>
      </c>
      <c r="G885" s="6">
        <f t="shared" si="21"/>
        <v>7950</v>
      </c>
    </row>
    <row r="886" spans="1:8" hidden="1" x14ac:dyDescent="0.25">
      <c r="A886" s="17">
        <v>43224</v>
      </c>
      <c r="B886" s="10" t="s">
        <v>1399</v>
      </c>
      <c r="C886" s="11" t="s">
        <v>1802</v>
      </c>
      <c r="E886" s="8">
        <v>3575</v>
      </c>
      <c r="G886" s="6">
        <f t="shared" si="21"/>
        <v>3575</v>
      </c>
    </row>
    <row r="887" spans="1:8" hidden="1" x14ac:dyDescent="0.25">
      <c r="A887" s="17">
        <v>43224</v>
      </c>
      <c r="B887" s="10" t="s">
        <v>1399</v>
      </c>
      <c r="C887" s="11" t="s">
        <v>1802</v>
      </c>
      <c r="E887" s="8">
        <v>2464</v>
      </c>
      <c r="G887" s="6">
        <f t="shared" si="21"/>
        <v>2464</v>
      </c>
    </row>
    <row r="888" spans="1:8" hidden="1" x14ac:dyDescent="0.25">
      <c r="A888" s="17">
        <v>43224</v>
      </c>
      <c r="B888" s="10" t="s">
        <v>1399</v>
      </c>
      <c r="C888" s="11" t="s">
        <v>1802</v>
      </c>
      <c r="E888" s="8">
        <v>1800</v>
      </c>
      <c r="G888" s="6">
        <f t="shared" si="21"/>
        <v>1800</v>
      </c>
    </row>
    <row r="889" spans="1:8" hidden="1" x14ac:dyDescent="0.25">
      <c r="A889" s="17">
        <v>43224</v>
      </c>
      <c r="B889" s="10" t="s">
        <v>1399</v>
      </c>
      <c r="C889" s="11" t="s">
        <v>1802</v>
      </c>
      <c r="E889" s="8">
        <v>2156</v>
      </c>
      <c r="G889" s="6">
        <f t="shared" si="21"/>
        <v>2156</v>
      </c>
    </row>
    <row r="890" spans="1:8" hidden="1" x14ac:dyDescent="0.25">
      <c r="A890" s="17">
        <v>43225</v>
      </c>
      <c r="B890" s="10" t="s">
        <v>2648</v>
      </c>
      <c r="C890" s="11" t="s">
        <v>1802</v>
      </c>
      <c r="F890" s="9">
        <v>1538</v>
      </c>
      <c r="G890" s="6">
        <f t="shared" si="21"/>
        <v>-1538</v>
      </c>
      <c r="H890" s="77"/>
    </row>
    <row r="891" spans="1:8" hidden="1" x14ac:dyDescent="0.25">
      <c r="A891" s="17">
        <v>43225</v>
      </c>
      <c r="B891" s="10" t="s">
        <v>1675</v>
      </c>
      <c r="C891" s="11" t="s">
        <v>1802</v>
      </c>
      <c r="F891" s="9">
        <v>32109</v>
      </c>
      <c r="G891" s="6">
        <f t="shared" si="21"/>
        <v>-32109</v>
      </c>
      <c r="H891" s="78"/>
    </row>
    <row r="892" spans="1:8" hidden="1" x14ac:dyDescent="0.25">
      <c r="A892" s="17">
        <v>43225</v>
      </c>
      <c r="B892" s="10" t="s">
        <v>171</v>
      </c>
      <c r="C892" s="11" t="s">
        <v>1802</v>
      </c>
      <c r="F892" s="9">
        <v>6600</v>
      </c>
      <c r="G892" s="6">
        <f t="shared" si="21"/>
        <v>-6600</v>
      </c>
      <c r="H892" s="78" t="s">
        <v>3402</v>
      </c>
    </row>
    <row r="893" spans="1:8" hidden="1" x14ac:dyDescent="0.25">
      <c r="A893" s="17">
        <v>43225</v>
      </c>
      <c r="B893" s="10" t="s">
        <v>33</v>
      </c>
      <c r="C893" s="11" t="s">
        <v>1802</v>
      </c>
      <c r="F893" s="9">
        <v>44926</v>
      </c>
      <c r="G893" s="6">
        <f t="shared" si="21"/>
        <v>-44926</v>
      </c>
      <c r="H893" s="78"/>
    </row>
    <row r="894" spans="1:8" hidden="1" x14ac:dyDescent="0.25">
      <c r="A894" s="17">
        <v>43225</v>
      </c>
      <c r="B894" s="10" t="s">
        <v>2547</v>
      </c>
      <c r="C894" s="11" t="s">
        <v>1802</v>
      </c>
      <c r="F894" s="9">
        <v>25322</v>
      </c>
      <c r="G894" s="6">
        <f t="shared" ref="G894:G962" si="22">E894-F894</f>
        <v>-25322</v>
      </c>
      <c r="H894" s="78"/>
    </row>
    <row r="895" spans="1:8" hidden="1" x14ac:dyDescent="0.25">
      <c r="A895" s="17">
        <v>43225</v>
      </c>
      <c r="B895" s="10" t="s">
        <v>1399</v>
      </c>
      <c r="C895" s="11" t="s">
        <v>1802</v>
      </c>
      <c r="F895" s="9">
        <f>150000-F890-F891-F892-F893-F894</f>
        <v>39505</v>
      </c>
      <c r="G895" s="6">
        <f t="shared" si="22"/>
        <v>-39505</v>
      </c>
      <c r="H895" s="79"/>
    </row>
    <row r="896" spans="1:8" hidden="1" x14ac:dyDescent="0.25">
      <c r="A896" s="17">
        <v>43225</v>
      </c>
      <c r="B896" s="10" t="s">
        <v>2270</v>
      </c>
      <c r="C896" s="11" t="s">
        <v>169</v>
      </c>
      <c r="F896" s="9">
        <v>5740</v>
      </c>
      <c r="G896" s="6">
        <f t="shared" si="22"/>
        <v>-5740</v>
      </c>
      <c r="H896" s="77"/>
    </row>
    <row r="897" spans="1:8" hidden="1" x14ac:dyDescent="0.25">
      <c r="A897" s="17">
        <v>43225</v>
      </c>
      <c r="B897" s="10" t="s">
        <v>2786</v>
      </c>
      <c r="C897" s="11" t="s">
        <v>169</v>
      </c>
      <c r="F897" s="9">
        <v>19050</v>
      </c>
      <c r="G897" s="6">
        <f t="shared" si="22"/>
        <v>-19050</v>
      </c>
      <c r="H897" s="78"/>
    </row>
    <row r="898" spans="1:8" hidden="1" x14ac:dyDescent="0.25">
      <c r="A898" s="17">
        <v>43225</v>
      </c>
      <c r="B898" s="10" t="s">
        <v>40</v>
      </c>
      <c r="C898" s="11" t="s">
        <v>169</v>
      </c>
      <c r="F898" s="9">
        <v>13321</v>
      </c>
      <c r="G898" s="6">
        <f t="shared" si="22"/>
        <v>-13321</v>
      </c>
      <c r="H898" s="78" t="s">
        <v>3403</v>
      </c>
    </row>
    <row r="899" spans="1:8" hidden="1" x14ac:dyDescent="0.25">
      <c r="A899" s="17">
        <v>43225</v>
      </c>
      <c r="B899" s="10" t="s">
        <v>14</v>
      </c>
      <c r="C899" s="11" t="s">
        <v>169</v>
      </c>
      <c r="F899" s="9">
        <v>5408</v>
      </c>
      <c r="G899" s="6">
        <f t="shared" si="22"/>
        <v>-5408</v>
      </c>
      <c r="H899" s="78"/>
    </row>
    <row r="900" spans="1:8" hidden="1" x14ac:dyDescent="0.25">
      <c r="A900" s="17">
        <v>43225</v>
      </c>
      <c r="B900" s="10" t="s">
        <v>2042</v>
      </c>
      <c r="C900" s="11" t="s">
        <v>169</v>
      </c>
      <c r="F900" s="9">
        <v>1155</v>
      </c>
      <c r="G900" s="6">
        <f t="shared" si="22"/>
        <v>-1155</v>
      </c>
      <c r="H900" s="78"/>
    </row>
    <row r="901" spans="1:8" hidden="1" x14ac:dyDescent="0.25">
      <c r="A901" s="17">
        <v>43225</v>
      </c>
      <c r="B901" s="10" t="s">
        <v>1399</v>
      </c>
      <c r="C901" s="11" t="s">
        <v>169</v>
      </c>
      <c r="F901" s="9">
        <f>150000-F896-F897-F898-F899-F900</f>
        <v>105326</v>
      </c>
      <c r="G901" s="6">
        <f t="shared" si="22"/>
        <v>-105326</v>
      </c>
      <c r="H901" s="79"/>
    </row>
    <row r="902" spans="1:8" hidden="1" x14ac:dyDescent="0.25">
      <c r="A902" s="17">
        <v>43225</v>
      </c>
      <c r="B902" s="10" t="s">
        <v>33</v>
      </c>
      <c r="C902" s="11" t="s">
        <v>164</v>
      </c>
      <c r="F902" s="9">
        <v>12501</v>
      </c>
      <c r="G902" s="6">
        <f t="shared" si="22"/>
        <v>-12501</v>
      </c>
      <c r="H902" s="77"/>
    </row>
    <row r="903" spans="1:8" hidden="1" x14ac:dyDescent="0.25">
      <c r="A903" s="17">
        <v>43225</v>
      </c>
      <c r="B903" s="10" t="s">
        <v>3383</v>
      </c>
      <c r="C903" s="11" t="s">
        <v>164</v>
      </c>
      <c r="F903" s="9">
        <v>3245</v>
      </c>
      <c r="G903" s="6">
        <f t="shared" si="22"/>
        <v>-3245</v>
      </c>
      <c r="H903" s="78" t="s">
        <v>3404</v>
      </c>
    </row>
    <row r="904" spans="1:8" hidden="1" x14ac:dyDescent="0.25">
      <c r="A904" s="17">
        <v>43225</v>
      </c>
      <c r="B904" s="10" t="s">
        <v>2786</v>
      </c>
      <c r="C904" s="11" t="s">
        <v>164</v>
      </c>
      <c r="F904" s="9">
        <v>27172</v>
      </c>
      <c r="G904" s="6">
        <f t="shared" si="22"/>
        <v>-27172</v>
      </c>
      <c r="H904" s="78"/>
    </row>
    <row r="905" spans="1:8" hidden="1" x14ac:dyDescent="0.25">
      <c r="A905" s="17">
        <v>43225</v>
      </c>
      <c r="B905" s="10" t="s">
        <v>1399</v>
      </c>
      <c r="C905" s="11" t="s">
        <v>164</v>
      </c>
      <c r="F905" s="9">
        <f>150000-F902-F903-F904</f>
        <v>107082</v>
      </c>
      <c r="G905" s="6">
        <f t="shared" si="22"/>
        <v>-107082</v>
      </c>
      <c r="H905" s="79"/>
    </row>
    <row r="906" spans="1:8" hidden="1" x14ac:dyDescent="0.25">
      <c r="A906" s="17">
        <v>43225</v>
      </c>
      <c r="B906" s="10" t="s">
        <v>1399</v>
      </c>
      <c r="C906" s="11" t="s">
        <v>169</v>
      </c>
      <c r="E906" s="8">
        <v>83384</v>
      </c>
      <c r="G906" s="6">
        <f t="shared" si="22"/>
        <v>83384</v>
      </c>
    </row>
    <row r="907" spans="1:8" hidden="1" x14ac:dyDescent="0.25">
      <c r="A907" s="17">
        <v>43228</v>
      </c>
      <c r="B907" s="10" t="s">
        <v>2786</v>
      </c>
      <c r="C907" s="11" t="s">
        <v>169</v>
      </c>
      <c r="E907" s="8">
        <v>51595</v>
      </c>
      <c r="G907" s="6">
        <f t="shared" si="22"/>
        <v>51595</v>
      </c>
    </row>
    <row r="908" spans="1:8" hidden="1" x14ac:dyDescent="0.25">
      <c r="A908" s="17">
        <v>43228</v>
      </c>
      <c r="B908" s="10" t="s">
        <v>3383</v>
      </c>
      <c r="C908" s="11" t="s">
        <v>164</v>
      </c>
      <c r="E908" s="8">
        <v>900</v>
      </c>
      <c r="G908" s="6">
        <f t="shared" si="22"/>
        <v>900</v>
      </c>
    </row>
    <row r="909" spans="1:8" hidden="1" x14ac:dyDescent="0.25">
      <c r="A909" s="17">
        <v>43228</v>
      </c>
      <c r="B909" s="10" t="s">
        <v>2786</v>
      </c>
      <c r="C909" s="11" t="s">
        <v>166</v>
      </c>
      <c r="E909" s="8">
        <v>30400</v>
      </c>
      <c r="G909" s="6">
        <f t="shared" si="22"/>
        <v>30400</v>
      </c>
    </row>
    <row r="910" spans="1:8" hidden="1" x14ac:dyDescent="0.25">
      <c r="A910" s="17">
        <v>43241</v>
      </c>
      <c r="B910" s="10" t="s">
        <v>2786</v>
      </c>
      <c r="C910" s="11" t="s">
        <v>166</v>
      </c>
      <c r="E910" s="8">
        <v>8900</v>
      </c>
      <c r="G910" s="6">
        <f t="shared" si="22"/>
        <v>8900</v>
      </c>
    </row>
    <row r="911" spans="1:8" hidden="1" x14ac:dyDescent="0.25">
      <c r="A911" s="17">
        <v>43241</v>
      </c>
      <c r="B911" s="10" t="s">
        <v>2786</v>
      </c>
      <c r="C911" s="11" t="s">
        <v>166</v>
      </c>
      <c r="E911" s="8">
        <v>25400</v>
      </c>
      <c r="G911" s="6">
        <f t="shared" si="22"/>
        <v>25400</v>
      </c>
    </row>
    <row r="912" spans="1:8" hidden="1" x14ac:dyDescent="0.25">
      <c r="A912" s="17">
        <v>43237</v>
      </c>
      <c r="B912" s="10" t="s">
        <v>2786</v>
      </c>
      <c r="C912" s="11" t="s">
        <v>166</v>
      </c>
      <c r="E912" s="8">
        <v>16200</v>
      </c>
      <c r="G912" s="6">
        <f t="shared" si="22"/>
        <v>16200</v>
      </c>
    </row>
    <row r="913" spans="1:8" hidden="1" x14ac:dyDescent="0.25">
      <c r="A913" s="17">
        <v>43237</v>
      </c>
      <c r="B913" s="10" t="s">
        <v>2786</v>
      </c>
      <c r="C913" s="11" t="s">
        <v>166</v>
      </c>
      <c r="E913" s="8">
        <v>43110</v>
      </c>
      <c r="G913" s="6">
        <f t="shared" si="22"/>
        <v>43110</v>
      </c>
    </row>
    <row r="914" spans="1:8" hidden="1" x14ac:dyDescent="0.25">
      <c r="A914" s="17">
        <v>43237</v>
      </c>
      <c r="B914" s="10" t="s">
        <v>2786</v>
      </c>
      <c r="C914" s="11" t="s">
        <v>166</v>
      </c>
      <c r="E914" s="8">
        <v>16146</v>
      </c>
      <c r="G914" s="6">
        <f t="shared" si="22"/>
        <v>16146</v>
      </c>
    </row>
    <row r="915" spans="1:8" hidden="1" x14ac:dyDescent="0.25">
      <c r="A915" s="17">
        <v>43237</v>
      </c>
      <c r="B915" s="10" t="s">
        <v>2786</v>
      </c>
      <c r="C915" s="11" t="s">
        <v>166</v>
      </c>
      <c r="E915" s="8">
        <v>107658</v>
      </c>
      <c r="G915" s="6">
        <f t="shared" si="22"/>
        <v>107658</v>
      </c>
    </row>
    <row r="916" spans="1:8" hidden="1" x14ac:dyDescent="0.25">
      <c r="A916" s="17">
        <v>43248</v>
      </c>
      <c r="B916" s="10" t="s">
        <v>2786</v>
      </c>
      <c r="C916" s="11" t="s">
        <v>166</v>
      </c>
      <c r="F916" s="9">
        <v>500000</v>
      </c>
      <c r="G916" s="6">
        <f t="shared" si="22"/>
        <v>-500000</v>
      </c>
      <c r="H916" s="31" t="s">
        <v>3506</v>
      </c>
    </row>
    <row r="917" spans="1:8" hidden="1" x14ac:dyDescent="0.25">
      <c r="A917" s="17">
        <v>43248</v>
      </c>
      <c r="B917" s="10" t="s">
        <v>1399</v>
      </c>
      <c r="C917" s="11" t="s">
        <v>1814</v>
      </c>
      <c r="F917" s="9">
        <v>500000</v>
      </c>
      <c r="G917" s="6">
        <f t="shared" si="22"/>
        <v>-500000</v>
      </c>
      <c r="H917" s="31" t="s">
        <v>3507</v>
      </c>
    </row>
    <row r="918" spans="1:8" hidden="1" x14ac:dyDescent="0.25">
      <c r="A918" s="17">
        <v>43236</v>
      </c>
      <c r="B918" s="10" t="s">
        <v>2786</v>
      </c>
      <c r="C918" s="11" t="s">
        <v>161</v>
      </c>
      <c r="E918" s="8">
        <v>48233</v>
      </c>
      <c r="G918" s="6">
        <f t="shared" si="22"/>
        <v>48233</v>
      </c>
    </row>
    <row r="919" spans="1:8" hidden="1" x14ac:dyDescent="0.25">
      <c r="A919" s="17">
        <v>43242</v>
      </c>
      <c r="B919" s="10" t="s">
        <v>2786</v>
      </c>
      <c r="C919" s="11" t="s">
        <v>161</v>
      </c>
      <c r="E919" s="8">
        <v>491814</v>
      </c>
      <c r="G919" s="6">
        <f t="shared" si="22"/>
        <v>491814</v>
      </c>
    </row>
    <row r="920" spans="1:8" hidden="1" x14ac:dyDescent="0.25">
      <c r="A920" s="17">
        <v>43249</v>
      </c>
      <c r="B920" s="10" t="s">
        <v>2786</v>
      </c>
      <c r="C920" s="11" t="s">
        <v>166</v>
      </c>
      <c r="E920" s="8">
        <v>69780</v>
      </c>
      <c r="G920" s="6">
        <f t="shared" si="22"/>
        <v>69780</v>
      </c>
    </row>
    <row r="921" spans="1:8" hidden="1" x14ac:dyDescent="0.25">
      <c r="A921" s="17">
        <v>43244</v>
      </c>
      <c r="B921" s="10" t="s">
        <v>2651</v>
      </c>
      <c r="C921" s="11" t="s">
        <v>1802</v>
      </c>
      <c r="E921" s="8">
        <v>4157</v>
      </c>
      <c r="G921" s="6">
        <f t="shared" si="22"/>
        <v>4157</v>
      </c>
    </row>
    <row r="922" spans="1:8" hidden="1" x14ac:dyDescent="0.25">
      <c r="A922" s="17">
        <v>43244</v>
      </c>
      <c r="B922" s="10" t="s">
        <v>2651</v>
      </c>
      <c r="C922" s="11" t="s">
        <v>1802</v>
      </c>
      <c r="E922" s="8">
        <v>121725</v>
      </c>
      <c r="G922" s="6">
        <f t="shared" si="22"/>
        <v>121725</v>
      </c>
    </row>
    <row r="923" spans="1:8" hidden="1" x14ac:dyDescent="0.25">
      <c r="A923" s="17">
        <v>43244</v>
      </c>
      <c r="B923" s="10" t="s">
        <v>1399</v>
      </c>
      <c r="C923" s="11" t="s">
        <v>1802</v>
      </c>
      <c r="E923" s="8">
        <v>2400</v>
      </c>
      <c r="G923" s="6">
        <f t="shared" si="22"/>
        <v>2400</v>
      </c>
    </row>
    <row r="924" spans="1:8" hidden="1" x14ac:dyDescent="0.25">
      <c r="A924" s="17">
        <v>43244</v>
      </c>
      <c r="B924" s="10" t="s">
        <v>1399</v>
      </c>
      <c r="C924" s="11" t="s">
        <v>1802</v>
      </c>
      <c r="E924" s="8">
        <v>604</v>
      </c>
      <c r="G924" s="6">
        <f t="shared" si="22"/>
        <v>604</v>
      </c>
    </row>
    <row r="925" spans="1:8" hidden="1" x14ac:dyDescent="0.25">
      <c r="A925" s="17">
        <v>43244</v>
      </c>
      <c r="B925" s="10" t="s">
        <v>2786</v>
      </c>
      <c r="C925" s="11" t="s">
        <v>180</v>
      </c>
      <c r="E925" s="8">
        <v>53120</v>
      </c>
      <c r="G925" s="6">
        <f t="shared" si="22"/>
        <v>53120</v>
      </c>
    </row>
    <row r="926" spans="1:8" hidden="1" x14ac:dyDescent="0.25">
      <c r="A926" s="17">
        <v>43244</v>
      </c>
      <c r="B926" s="10" t="s">
        <v>2786</v>
      </c>
      <c r="C926" s="11" t="s">
        <v>180</v>
      </c>
      <c r="E926" s="8">
        <v>4800</v>
      </c>
      <c r="G926" s="6">
        <f t="shared" si="22"/>
        <v>4800</v>
      </c>
    </row>
    <row r="927" spans="1:8" hidden="1" x14ac:dyDescent="0.25">
      <c r="A927" s="17">
        <v>43244</v>
      </c>
      <c r="B927" s="10" t="s">
        <v>2786</v>
      </c>
      <c r="C927" s="11" t="s">
        <v>180</v>
      </c>
      <c r="E927" s="8">
        <v>137800</v>
      </c>
      <c r="G927" s="6">
        <f t="shared" si="22"/>
        <v>137800</v>
      </c>
    </row>
    <row r="928" spans="1:8" hidden="1" x14ac:dyDescent="0.25">
      <c r="A928" s="17">
        <v>43258</v>
      </c>
      <c r="B928" s="10" t="s">
        <v>1399</v>
      </c>
      <c r="C928" s="11" t="s">
        <v>164</v>
      </c>
      <c r="F928" s="9">
        <v>100000</v>
      </c>
      <c r="G928" s="6">
        <f t="shared" si="22"/>
        <v>-100000</v>
      </c>
      <c r="H928" s="31" t="s">
        <v>3530</v>
      </c>
    </row>
    <row r="929" spans="1:8" hidden="1" x14ac:dyDescent="0.25"/>
    <row r="930" spans="1:8" hidden="1" x14ac:dyDescent="0.25">
      <c r="A930" s="17">
        <v>43258</v>
      </c>
      <c r="B930" s="10" t="s">
        <v>1399</v>
      </c>
      <c r="C930" s="11" t="s">
        <v>169</v>
      </c>
      <c r="F930" s="9">
        <v>150000</v>
      </c>
      <c r="G930" s="6">
        <f t="shared" si="22"/>
        <v>-150000</v>
      </c>
      <c r="H930" s="31" t="s">
        <v>3531</v>
      </c>
    </row>
    <row r="931" spans="1:8" hidden="1" x14ac:dyDescent="0.25">
      <c r="A931" s="17">
        <v>43258</v>
      </c>
      <c r="B931" s="10" t="s">
        <v>1399</v>
      </c>
      <c r="C931" s="11" t="s">
        <v>1802</v>
      </c>
      <c r="F931" s="9">
        <v>200000</v>
      </c>
      <c r="G931" s="6">
        <f t="shared" si="22"/>
        <v>-200000</v>
      </c>
      <c r="H931" s="77" t="s">
        <v>3532</v>
      </c>
    </row>
    <row r="932" spans="1:8" hidden="1" x14ac:dyDescent="0.25">
      <c r="A932" s="17">
        <v>43258</v>
      </c>
      <c r="B932" s="10" t="s">
        <v>2786</v>
      </c>
      <c r="C932" s="11" t="s">
        <v>180</v>
      </c>
      <c r="E932" s="8">
        <v>73420</v>
      </c>
      <c r="G932" s="6">
        <f t="shared" si="22"/>
        <v>73420</v>
      </c>
    </row>
    <row r="933" spans="1:8" hidden="1" x14ac:dyDescent="0.25">
      <c r="A933" s="17">
        <v>43258</v>
      </c>
      <c r="B933" s="10" t="s">
        <v>3400</v>
      </c>
      <c r="C933" s="11" t="s">
        <v>180</v>
      </c>
      <c r="E933" s="8">
        <v>25920</v>
      </c>
      <c r="G933" s="6">
        <f t="shared" si="22"/>
        <v>25920</v>
      </c>
    </row>
    <row r="934" spans="1:8" hidden="1" x14ac:dyDescent="0.25">
      <c r="A934" s="17">
        <v>43258</v>
      </c>
      <c r="B934" s="10" t="s">
        <v>2786</v>
      </c>
      <c r="C934" s="11" t="s">
        <v>180</v>
      </c>
      <c r="E934" s="8">
        <v>41660</v>
      </c>
      <c r="G934" s="6">
        <f t="shared" si="22"/>
        <v>41660</v>
      </c>
    </row>
    <row r="935" spans="1:8" hidden="1" x14ac:dyDescent="0.25">
      <c r="A935" s="17">
        <v>43258</v>
      </c>
      <c r="B935" s="10" t="s">
        <v>2786</v>
      </c>
      <c r="C935" s="11" t="s">
        <v>180</v>
      </c>
      <c r="E935" s="8">
        <v>43800</v>
      </c>
      <c r="G935" s="6">
        <f t="shared" si="22"/>
        <v>43800</v>
      </c>
    </row>
    <row r="936" spans="1:8" hidden="1" x14ac:dyDescent="0.25">
      <c r="A936" s="17">
        <v>43273</v>
      </c>
      <c r="B936" s="10" t="s">
        <v>2786</v>
      </c>
      <c r="C936" s="11" t="s">
        <v>180</v>
      </c>
      <c r="E936" s="8">
        <v>22830</v>
      </c>
      <c r="G936" s="6">
        <f t="shared" si="22"/>
        <v>22830</v>
      </c>
    </row>
    <row r="937" spans="1:8" hidden="1" x14ac:dyDescent="0.25">
      <c r="A937" s="17">
        <v>43208</v>
      </c>
      <c r="B937" s="10" t="s">
        <v>1399</v>
      </c>
      <c r="C937" s="11" t="s">
        <v>1814</v>
      </c>
      <c r="E937" s="8">
        <v>35380</v>
      </c>
      <c r="G937" s="6">
        <f t="shared" si="22"/>
        <v>35380</v>
      </c>
    </row>
    <row r="938" spans="1:8" hidden="1" x14ac:dyDescent="0.25">
      <c r="A938" s="17">
        <v>43259</v>
      </c>
      <c r="B938" s="10" t="s">
        <v>40</v>
      </c>
      <c r="C938" s="11" t="s">
        <v>164</v>
      </c>
      <c r="E938" s="8">
        <v>1064</v>
      </c>
      <c r="G938" s="6">
        <f t="shared" si="22"/>
        <v>1064</v>
      </c>
    </row>
    <row r="939" spans="1:8" hidden="1" x14ac:dyDescent="0.25">
      <c r="A939" s="17">
        <v>43260</v>
      </c>
      <c r="B939" s="10" t="s">
        <v>2786</v>
      </c>
      <c r="C939" s="11" t="s">
        <v>180</v>
      </c>
      <c r="F939" s="9">
        <v>250000</v>
      </c>
      <c r="G939" s="6">
        <f t="shared" si="22"/>
        <v>-250000</v>
      </c>
      <c r="H939" s="77" t="s">
        <v>3719</v>
      </c>
    </row>
    <row r="940" spans="1:8" hidden="1" x14ac:dyDescent="0.25">
      <c r="A940" s="17">
        <v>43272</v>
      </c>
      <c r="B940" s="10" t="s">
        <v>2786</v>
      </c>
      <c r="C940" s="11" t="s">
        <v>169</v>
      </c>
      <c r="E940" s="8">
        <v>1770</v>
      </c>
      <c r="G940" s="6">
        <f t="shared" si="22"/>
        <v>1770</v>
      </c>
    </row>
    <row r="941" spans="1:8" hidden="1" x14ac:dyDescent="0.25">
      <c r="A941" s="17">
        <v>43272</v>
      </c>
      <c r="B941" s="10" t="s">
        <v>1399</v>
      </c>
      <c r="C941" s="11" t="s">
        <v>1814</v>
      </c>
      <c r="E941" s="8">
        <v>321208</v>
      </c>
      <c r="G941" s="6">
        <f t="shared" si="22"/>
        <v>321208</v>
      </c>
    </row>
    <row r="942" spans="1:8" hidden="1" x14ac:dyDescent="0.25">
      <c r="A942" s="17">
        <v>43272</v>
      </c>
      <c r="B942" s="10" t="s">
        <v>1399</v>
      </c>
      <c r="C942" s="11" t="s">
        <v>1814</v>
      </c>
      <c r="E942" s="8">
        <v>6808</v>
      </c>
      <c r="G942" s="6">
        <f t="shared" si="22"/>
        <v>6808</v>
      </c>
    </row>
    <row r="943" spans="1:8" hidden="1" x14ac:dyDescent="0.25">
      <c r="A943" s="17">
        <v>43272</v>
      </c>
      <c r="B943" s="10" t="s">
        <v>40</v>
      </c>
      <c r="C943" s="11" t="s">
        <v>164</v>
      </c>
      <c r="E943" s="8">
        <v>679</v>
      </c>
      <c r="G943" s="6">
        <f t="shared" si="22"/>
        <v>679</v>
      </c>
    </row>
    <row r="944" spans="1:8" hidden="1" x14ac:dyDescent="0.25">
      <c r="A944" s="17">
        <v>43280</v>
      </c>
      <c r="B944" s="10" t="s">
        <v>2786</v>
      </c>
      <c r="C944" s="11" t="s">
        <v>161</v>
      </c>
      <c r="F944" s="9">
        <v>300000</v>
      </c>
      <c r="G944" s="6">
        <f t="shared" si="22"/>
        <v>-300000</v>
      </c>
      <c r="H944" s="77" t="s">
        <v>3656</v>
      </c>
    </row>
    <row r="945" spans="1:8" ht="31.5" hidden="1" x14ac:dyDescent="0.25">
      <c r="A945" s="17">
        <v>43287</v>
      </c>
      <c r="B945" s="10" t="s">
        <v>2786</v>
      </c>
      <c r="C945" s="11" t="s">
        <v>166</v>
      </c>
      <c r="F945" s="9">
        <v>350000</v>
      </c>
      <c r="G945" s="6">
        <f t="shared" si="22"/>
        <v>-350000</v>
      </c>
      <c r="H945" s="268" t="s">
        <v>3664</v>
      </c>
    </row>
    <row r="946" spans="1:8" hidden="1" x14ac:dyDescent="0.25">
      <c r="A946" s="17">
        <v>43287</v>
      </c>
      <c r="B946" s="10" t="s">
        <v>1399</v>
      </c>
      <c r="C946" s="11" t="s">
        <v>166</v>
      </c>
      <c r="F946" s="9">
        <v>350000</v>
      </c>
      <c r="G946" s="6">
        <f t="shared" si="22"/>
        <v>-350000</v>
      </c>
      <c r="H946" s="269"/>
    </row>
    <row r="947" spans="1:8" hidden="1" x14ac:dyDescent="0.25">
      <c r="A947" s="17">
        <v>43300</v>
      </c>
      <c r="B947" s="10" t="s">
        <v>1399</v>
      </c>
      <c r="C947" s="11" t="s">
        <v>1814</v>
      </c>
      <c r="E947" s="8">
        <v>395408</v>
      </c>
      <c r="G947" s="6">
        <f t="shared" si="22"/>
        <v>395408</v>
      </c>
    </row>
    <row r="948" spans="1:8" hidden="1" x14ac:dyDescent="0.25">
      <c r="A948" s="17">
        <v>43300</v>
      </c>
      <c r="B948" s="10" t="s">
        <v>2651</v>
      </c>
      <c r="C948" s="11" t="s">
        <v>1802</v>
      </c>
      <c r="E948" s="8">
        <v>71751</v>
      </c>
      <c r="G948" s="6">
        <f t="shared" si="22"/>
        <v>71751</v>
      </c>
    </row>
    <row r="949" spans="1:8" hidden="1" x14ac:dyDescent="0.25">
      <c r="A949" s="17">
        <v>43300</v>
      </c>
      <c r="B949" s="10" t="s">
        <v>2651</v>
      </c>
      <c r="C949" s="11" t="s">
        <v>1802</v>
      </c>
      <c r="E949" s="8">
        <v>33292</v>
      </c>
      <c r="G949" s="6">
        <f t="shared" si="22"/>
        <v>33292</v>
      </c>
    </row>
    <row r="950" spans="1:8" hidden="1" x14ac:dyDescent="0.25">
      <c r="A950" s="17">
        <v>43300</v>
      </c>
      <c r="B950" s="10" t="s">
        <v>2651</v>
      </c>
      <c r="C950" s="11" t="s">
        <v>1802</v>
      </c>
      <c r="E950" s="8">
        <v>592361</v>
      </c>
      <c r="G950" s="6">
        <f t="shared" si="22"/>
        <v>592361</v>
      </c>
    </row>
    <row r="951" spans="1:8" hidden="1" x14ac:dyDescent="0.25">
      <c r="A951" s="17">
        <v>43300</v>
      </c>
      <c r="B951" s="10" t="s">
        <v>1399</v>
      </c>
      <c r="C951" s="11" t="s">
        <v>1802</v>
      </c>
      <c r="E951" s="8">
        <v>8095</v>
      </c>
      <c r="G951" s="6">
        <f t="shared" si="22"/>
        <v>8095</v>
      </c>
    </row>
    <row r="952" spans="1:8" hidden="1" x14ac:dyDescent="0.25">
      <c r="A952" s="17">
        <v>43300</v>
      </c>
      <c r="B952" s="10" t="s">
        <v>1399</v>
      </c>
      <c r="C952" s="11" t="s">
        <v>1802</v>
      </c>
      <c r="E952" s="8">
        <v>3296</v>
      </c>
      <c r="G952" s="6">
        <f t="shared" si="22"/>
        <v>3296</v>
      </c>
    </row>
    <row r="953" spans="1:8" hidden="1" x14ac:dyDescent="0.25">
      <c r="A953" s="17">
        <v>43300</v>
      </c>
      <c r="B953" s="10" t="s">
        <v>2786</v>
      </c>
      <c r="C953" s="11" t="s">
        <v>166</v>
      </c>
      <c r="E953" s="8">
        <v>8000</v>
      </c>
      <c r="G953" s="6">
        <f t="shared" si="22"/>
        <v>8000</v>
      </c>
    </row>
    <row r="954" spans="1:8" hidden="1" x14ac:dyDescent="0.25">
      <c r="A954" s="17">
        <v>43300</v>
      </c>
      <c r="B954" s="10" t="s">
        <v>2786</v>
      </c>
      <c r="C954" s="11" t="s">
        <v>166</v>
      </c>
      <c r="E954" s="8">
        <v>9100</v>
      </c>
      <c r="G954" s="6">
        <f t="shared" si="22"/>
        <v>9100</v>
      </c>
    </row>
    <row r="955" spans="1:8" hidden="1" x14ac:dyDescent="0.25">
      <c r="A955" s="17">
        <v>43300</v>
      </c>
      <c r="B955" s="10" t="s">
        <v>2786</v>
      </c>
      <c r="C955" s="11" t="s">
        <v>166</v>
      </c>
      <c r="E955" s="8">
        <v>9000</v>
      </c>
      <c r="G955" s="6">
        <f t="shared" si="22"/>
        <v>9000</v>
      </c>
    </row>
    <row r="956" spans="1:8" hidden="1" x14ac:dyDescent="0.25">
      <c r="A956" s="17">
        <v>43300</v>
      </c>
      <c r="B956" s="10" t="s">
        <v>2786</v>
      </c>
      <c r="C956" s="11" t="s">
        <v>166</v>
      </c>
      <c r="E956" s="8">
        <v>4450</v>
      </c>
      <c r="G956" s="6">
        <f t="shared" si="22"/>
        <v>4450</v>
      </c>
    </row>
    <row r="957" spans="1:8" hidden="1" x14ac:dyDescent="0.25">
      <c r="A957" s="17">
        <v>43300</v>
      </c>
      <c r="B957" s="10" t="s">
        <v>1399</v>
      </c>
      <c r="C957" s="11" t="s">
        <v>166</v>
      </c>
      <c r="E957" s="8">
        <v>110000</v>
      </c>
      <c r="G957" s="6">
        <f t="shared" si="22"/>
        <v>110000</v>
      </c>
    </row>
    <row r="958" spans="1:8" hidden="1" x14ac:dyDescent="0.25">
      <c r="A958" s="17">
        <v>43315</v>
      </c>
      <c r="B958" s="10" t="s">
        <v>2651</v>
      </c>
      <c r="C958" s="11" t="s">
        <v>1802</v>
      </c>
      <c r="F958" s="9">
        <f>SUM((1500000-1500000*2%))</f>
        <v>1470000</v>
      </c>
      <c r="G958" s="6">
        <f t="shared" si="22"/>
        <v>-1470000</v>
      </c>
      <c r="H958" s="31" t="s">
        <v>3718</v>
      </c>
    </row>
    <row r="959" spans="1:8" hidden="1" x14ac:dyDescent="0.25">
      <c r="A959" s="17">
        <v>43304</v>
      </c>
      <c r="B959" s="10" t="s">
        <v>2651</v>
      </c>
      <c r="C959" s="11" t="s">
        <v>1802</v>
      </c>
      <c r="E959" s="8">
        <v>1665915</v>
      </c>
      <c r="G959" s="6">
        <f t="shared" si="22"/>
        <v>1665915</v>
      </c>
    </row>
    <row r="960" spans="1:8" hidden="1" x14ac:dyDescent="0.25">
      <c r="A960" s="17">
        <v>43313</v>
      </c>
      <c r="B960" s="10" t="s">
        <v>1399</v>
      </c>
      <c r="C960" s="11" t="s">
        <v>1814</v>
      </c>
      <c r="E960" s="8">
        <v>705608</v>
      </c>
      <c r="G960" s="6">
        <f t="shared" si="22"/>
        <v>705608</v>
      </c>
    </row>
    <row r="961" spans="1:8" hidden="1" x14ac:dyDescent="0.25">
      <c r="A961" s="17">
        <v>43313</v>
      </c>
      <c r="B961" s="10" t="s">
        <v>2786</v>
      </c>
      <c r="C961" s="11" t="s">
        <v>180</v>
      </c>
      <c r="E961" s="8">
        <v>7400</v>
      </c>
      <c r="G961" s="6">
        <f t="shared" si="22"/>
        <v>7400</v>
      </c>
    </row>
    <row r="962" spans="1:8" hidden="1" x14ac:dyDescent="0.25">
      <c r="A962" s="17">
        <v>43307</v>
      </c>
      <c r="B962" s="10" t="s">
        <v>2786</v>
      </c>
      <c r="C962" s="11" t="s">
        <v>180</v>
      </c>
      <c r="E962" s="8">
        <v>6000</v>
      </c>
      <c r="G962" s="6">
        <f t="shared" si="22"/>
        <v>6000</v>
      </c>
    </row>
    <row r="963" spans="1:8" hidden="1" x14ac:dyDescent="0.25">
      <c r="A963" s="17">
        <v>43305</v>
      </c>
      <c r="B963" s="10" t="s">
        <v>2270</v>
      </c>
      <c r="C963" s="11" t="s">
        <v>166</v>
      </c>
      <c r="E963" s="8">
        <v>8600</v>
      </c>
      <c r="G963" s="6">
        <f t="shared" ref="G963:G1006" si="23">E963-F963</f>
        <v>8600</v>
      </c>
    </row>
    <row r="964" spans="1:8" hidden="1" x14ac:dyDescent="0.25">
      <c r="A964" s="17">
        <v>43305</v>
      </c>
      <c r="B964" s="10" t="s">
        <v>2786</v>
      </c>
      <c r="C964" s="11" t="s">
        <v>166</v>
      </c>
      <c r="E964" s="8">
        <v>8600</v>
      </c>
      <c r="G964" s="6">
        <f t="shared" si="23"/>
        <v>8600</v>
      </c>
    </row>
    <row r="965" spans="1:8" hidden="1" x14ac:dyDescent="0.25">
      <c r="A965" s="17">
        <v>43315</v>
      </c>
      <c r="B965" s="10" t="s">
        <v>1399</v>
      </c>
      <c r="C965" s="11" t="s">
        <v>1814</v>
      </c>
      <c r="E965" s="8">
        <v>25550</v>
      </c>
      <c r="G965" s="6">
        <f t="shared" si="23"/>
        <v>25550</v>
      </c>
      <c r="H965" s="127"/>
    </row>
    <row r="966" spans="1:8" hidden="1" x14ac:dyDescent="0.25">
      <c r="A966" s="17">
        <v>43290</v>
      </c>
      <c r="B966" s="10" t="s">
        <v>1399</v>
      </c>
      <c r="C966" s="11" t="s">
        <v>1802</v>
      </c>
      <c r="E966" s="8">
        <v>1800</v>
      </c>
      <c r="G966" s="6">
        <f t="shared" si="23"/>
        <v>1800</v>
      </c>
    </row>
    <row r="967" spans="1:8" hidden="1" x14ac:dyDescent="0.25">
      <c r="A967" s="17">
        <v>43290</v>
      </c>
      <c r="B967" s="10" t="s">
        <v>2651</v>
      </c>
      <c r="C967" s="11" t="s">
        <v>1802</v>
      </c>
      <c r="E967" s="8">
        <v>245053</v>
      </c>
      <c r="G967" s="6">
        <f t="shared" si="23"/>
        <v>245053</v>
      </c>
    </row>
    <row r="968" spans="1:8" hidden="1" x14ac:dyDescent="0.25">
      <c r="A968" s="17">
        <v>43290</v>
      </c>
      <c r="B968" s="10" t="s">
        <v>2651</v>
      </c>
      <c r="C968" s="11" t="s">
        <v>1802</v>
      </c>
      <c r="E968" s="8">
        <v>59832</v>
      </c>
      <c r="G968" s="6">
        <f t="shared" si="23"/>
        <v>59832</v>
      </c>
    </row>
    <row r="969" spans="1:8" hidden="1" x14ac:dyDescent="0.25">
      <c r="A969" s="17">
        <v>43290</v>
      </c>
      <c r="B969" s="10" t="s">
        <v>1399</v>
      </c>
      <c r="C969" s="11" t="s">
        <v>1802</v>
      </c>
      <c r="E969" s="8">
        <v>15245</v>
      </c>
      <c r="G969" s="6">
        <f t="shared" si="23"/>
        <v>15245</v>
      </c>
    </row>
    <row r="970" spans="1:8" hidden="1" x14ac:dyDescent="0.25">
      <c r="A970" s="17">
        <v>43290</v>
      </c>
      <c r="B970" s="10" t="s">
        <v>1399</v>
      </c>
      <c r="C970" s="11" t="s">
        <v>1802</v>
      </c>
      <c r="E970" s="8">
        <v>7042</v>
      </c>
      <c r="G970" s="6">
        <f t="shared" si="23"/>
        <v>7042</v>
      </c>
    </row>
    <row r="971" spans="1:8" hidden="1" x14ac:dyDescent="0.25">
      <c r="A971" s="17">
        <v>43290</v>
      </c>
      <c r="B971" s="10" t="s">
        <v>1399</v>
      </c>
      <c r="C971" s="11" t="s">
        <v>1802</v>
      </c>
      <c r="E971" s="8">
        <v>82600</v>
      </c>
      <c r="G971" s="6">
        <f t="shared" si="23"/>
        <v>82600</v>
      </c>
    </row>
    <row r="972" spans="1:8" hidden="1" x14ac:dyDescent="0.25">
      <c r="A972" s="17">
        <v>43290</v>
      </c>
      <c r="B972" s="10" t="s">
        <v>2651</v>
      </c>
      <c r="C972" s="11" t="s">
        <v>1802</v>
      </c>
      <c r="E972" s="8">
        <v>17826</v>
      </c>
      <c r="G972" s="6">
        <f t="shared" si="23"/>
        <v>17826</v>
      </c>
    </row>
    <row r="973" spans="1:8" hidden="1" x14ac:dyDescent="0.25">
      <c r="A973" s="17">
        <v>43290</v>
      </c>
      <c r="B973" s="10" t="s">
        <v>1399</v>
      </c>
      <c r="C973" s="11" t="s">
        <v>1802</v>
      </c>
      <c r="E973" s="8">
        <v>6680</v>
      </c>
      <c r="G973" s="6">
        <f t="shared" si="23"/>
        <v>6680</v>
      </c>
    </row>
    <row r="974" spans="1:8" hidden="1" x14ac:dyDescent="0.25">
      <c r="A974" s="17">
        <v>43290</v>
      </c>
      <c r="B974" s="10" t="s">
        <v>1399</v>
      </c>
      <c r="C974" s="11" t="s">
        <v>1802</v>
      </c>
      <c r="E974" s="8">
        <v>1600</v>
      </c>
      <c r="G974" s="6">
        <f t="shared" si="23"/>
        <v>1600</v>
      </c>
    </row>
    <row r="975" spans="1:8" hidden="1" x14ac:dyDescent="0.25">
      <c r="A975" s="17">
        <v>43307</v>
      </c>
      <c r="B975" s="21" t="s">
        <v>11</v>
      </c>
      <c r="C975" s="11" t="s">
        <v>164</v>
      </c>
      <c r="E975" s="8">
        <v>5815</v>
      </c>
      <c r="G975" s="6">
        <f t="shared" si="23"/>
        <v>5815</v>
      </c>
    </row>
    <row r="976" spans="1:8" hidden="1" x14ac:dyDescent="0.25">
      <c r="A976" s="17">
        <v>43307</v>
      </c>
      <c r="B976" s="50" t="s">
        <v>3732</v>
      </c>
      <c r="C976" s="11" t="s">
        <v>166</v>
      </c>
      <c r="E976" s="8">
        <v>4300</v>
      </c>
      <c r="G976" s="6">
        <f t="shared" si="23"/>
        <v>4300</v>
      </c>
    </row>
    <row r="977" spans="1:8" hidden="1" x14ac:dyDescent="0.25">
      <c r="A977" s="17">
        <v>43307</v>
      </c>
      <c r="B977" s="50" t="s">
        <v>3732</v>
      </c>
      <c r="C977" s="11" t="s">
        <v>166</v>
      </c>
      <c r="E977" s="8">
        <v>121656</v>
      </c>
      <c r="G977" s="6">
        <f t="shared" si="23"/>
        <v>121656</v>
      </c>
    </row>
    <row r="978" spans="1:8" hidden="1" x14ac:dyDescent="0.25">
      <c r="A978" s="17">
        <v>43307</v>
      </c>
      <c r="B978" s="50" t="s">
        <v>3732</v>
      </c>
      <c r="C978" s="11" t="s">
        <v>166</v>
      </c>
      <c r="E978" s="8">
        <v>4300</v>
      </c>
      <c r="G978" s="6">
        <f t="shared" si="23"/>
        <v>4300</v>
      </c>
    </row>
    <row r="979" spans="1:8" hidden="1" x14ac:dyDescent="0.25">
      <c r="A979" s="17">
        <v>43328</v>
      </c>
      <c r="B979" s="50" t="s">
        <v>3732</v>
      </c>
      <c r="C979" s="11" t="s">
        <v>166</v>
      </c>
      <c r="E979" s="8">
        <v>7660</v>
      </c>
      <c r="G979" s="6">
        <f t="shared" si="23"/>
        <v>7660</v>
      </c>
    </row>
    <row r="980" spans="1:8" hidden="1" x14ac:dyDescent="0.25">
      <c r="A980" s="17">
        <v>43328</v>
      </c>
      <c r="B980" s="50" t="s">
        <v>1399</v>
      </c>
      <c r="C980" s="11" t="s">
        <v>166</v>
      </c>
      <c r="E980" s="8">
        <v>44000</v>
      </c>
      <c r="G980" s="6">
        <f t="shared" si="23"/>
        <v>44000</v>
      </c>
    </row>
    <row r="981" spans="1:8" hidden="1" x14ac:dyDescent="0.25">
      <c r="A981" s="17">
        <v>43328</v>
      </c>
      <c r="B981" s="40" t="s">
        <v>3621</v>
      </c>
      <c r="C981" s="11" t="s">
        <v>166</v>
      </c>
      <c r="E981" s="8">
        <v>59200</v>
      </c>
      <c r="G981" s="6">
        <f t="shared" si="23"/>
        <v>59200</v>
      </c>
    </row>
    <row r="982" spans="1:8" hidden="1" x14ac:dyDescent="0.25">
      <c r="A982" s="17">
        <v>43328</v>
      </c>
      <c r="B982" s="40" t="s">
        <v>3621</v>
      </c>
      <c r="C982" s="11" t="s">
        <v>166</v>
      </c>
      <c r="E982" s="8">
        <v>59200</v>
      </c>
      <c r="G982" s="6">
        <f t="shared" si="23"/>
        <v>59200</v>
      </c>
    </row>
    <row r="983" spans="1:8" hidden="1" x14ac:dyDescent="0.25">
      <c r="A983" s="55">
        <v>43322</v>
      </c>
      <c r="B983" s="10" t="s">
        <v>1399</v>
      </c>
      <c r="C983" s="11" t="s">
        <v>166</v>
      </c>
      <c r="F983" s="9">
        <v>212538</v>
      </c>
      <c r="G983" s="6">
        <f t="shared" si="23"/>
        <v>-212538</v>
      </c>
      <c r="H983" s="77"/>
    </row>
    <row r="984" spans="1:8" hidden="1" x14ac:dyDescent="0.25">
      <c r="A984" s="55">
        <v>43322</v>
      </c>
      <c r="B984" s="10" t="s">
        <v>2270</v>
      </c>
      <c r="C984" s="11" t="s">
        <v>166</v>
      </c>
      <c r="F984" s="9">
        <v>8600</v>
      </c>
      <c r="G984" s="6">
        <f t="shared" si="23"/>
        <v>-8600</v>
      </c>
      <c r="H984" s="78" t="s">
        <v>3744</v>
      </c>
    </row>
    <row r="985" spans="1:8" hidden="1" x14ac:dyDescent="0.25">
      <c r="A985" s="55">
        <v>43322</v>
      </c>
      <c r="B985" s="10" t="s">
        <v>2786</v>
      </c>
      <c r="C985" s="11" t="s">
        <v>166</v>
      </c>
      <c r="F985" s="9">
        <v>118971</v>
      </c>
      <c r="G985" s="6">
        <f t="shared" si="23"/>
        <v>-118971</v>
      </c>
      <c r="H985" s="79"/>
    </row>
    <row r="986" spans="1:8" hidden="1" x14ac:dyDescent="0.25">
      <c r="A986" s="55">
        <v>43320</v>
      </c>
      <c r="B986" s="10" t="s">
        <v>1399</v>
      </c>
      <c r="C986" s="11" t="s">
        <v>1814</v>
      </c>
      <c r="E986" s="8">
        <v>282988</v>
      </c>
      <c r="G986" s="6">
        <f t="shared" si="23"/>
        <v>282988</v>
      </c>
    </row>
    <row r="987" spans="1:8" hidden="1" x14ac:dyDescent="0.25">
      <c r="A987" s="265">
        <v>43339</v>
      </c>
      <c r="B987" s="10" t="s">
        <v>1399</v>
      </c>
      <c r="C987" s="11" t="s">
        <v>166</v>
      </c>
      <c r="E987" s="8">
        <v>55000</v>
      </c>
      <c r="G987" s="6">
        <f t="shared" si="23"/>
        <v>55000</v>
      </c>
    </row>
    <row r="988" spans="1:8" hidden="1" x14ac:dyDescent="0.25">
      <c r="A988" s="265">
        <v>43343</v>
      </c>
      <c r="B988" s="40" t="s">
        <v>3621</v>
      </c>
      <c r="C988" s="11" t="s">
        <v>166</v>
      </c>
      <c r="E988" s="8">
        <v>37000</v>
      </c>
      <c r="G988" s="6">
        <f t="shared" si="23"/>
        <v>37000</v>
      </c>
    </row>
    <row r="989" spans="1:8" hidden="1" x14ac:dyDescent="0.25">
      <c r="A989" s="265">
        <v>43343</v>
      </c>
      <c r="B989" s="10" t="s">
        <v>3732</v>
      </c>
      <c r="C989" s="11" t="s">
        <v>166</v>
      </c>
      <c r="E989" s="8">
        <v>6900</v>
      </c>
      <c r="G989" s="6">
        <f t="shared" si="23"/>
        <v>6900</v>
      </c>
    </row>
    <row r="990" spans="1:8" hidden="1" x14ac:dyDescent="0.25">
      <c r="A990" s="265">
        <v>43343</v>
      </c>
      <c r="B990" s="10" t="s">
        <v>1399</v>
      </c>
      <c r="C990" s="11" t="s">
        <v>166</v>
      </c>
      <c r="E990" s="8">
        <v>55000</v>
      </c>
      <c r="G990" s="6">
        <f t="shared" si="23"/>
        <v>55000</v>
      </c>
    </row>
    <row r="991" spans="1:8" hidden="1" x14ac:dyDescent="0.25">
      <c r="A991" s="265">
        <v>43343</v>
      </c>
      <c r="B991" s="40" t="s">
        <v>3621</v>
      </c>
      <c r="C991" s="11" t="s">
        <v>166</v>
      </c>
      <c r="E991" s="8">
        <v>59200</v>
      </c>
      <c r="G991" s="6">
        <f t="shared" si="23"/>
        <v>59200</v>
      </c>
    </row>
    <row r="992" spans="1:8" hidden="1" x14ac:dyDescent="0.25">
      <c r="A992" s="265">
        <v>43343</v>
      </c>
      <c r="B992" s="10" t="s">
        <v>1399</v>
      </c>
      <c r="C992" s="11" t="s">
        <v>1814</v>
      </c>
      <c r="E992" s="8">
        <v>43293</v>
      </c>
      <c r="G992" s="6">
        <f t="shared" si="23"/>
        <v>43293</v>
      </c>
    </row>
    <row r="993" spans="1:8" hidden="1" x14ac:dyDescent="0.25">
      <c r="A993" s="265">
        <v>43343</v>
      </c>
      <c r="B993" s="10" t="s">
        <v>1399</v>
      </c>
      <c r="C993" s="11" t="s">
        <v>1814</v>
      </c>
      <c r="E993" s="8">
        <v>299085</v>
      </c>
      <c r="G993" s="6">
        <f t="shared" si="23"/>
        <v>299085</v>
      </c>
    </row>
    <row r="994" spans="1:8" hidden="1" x14ac:dyDescent="0.25">
      <c r="A994" s="265">
        <v>43299</v>
      </c>
      <c r="B994" s="10" t="s">
        <v>1399</v>
      </c>
      <c r="C994" s="11" t="s">
        <v>1814</v>
      </c>
      <c r="F994" s="9">
        <v>500000</v>
      </c>
      <c r="G994" s="6">
        <f t="shared" si="23"/>
        <v>-500000</v>
      </c>
      <c r="H994" s="31" t="s">
        <v>3695</v>
      </c>
    </row>
    <row r="995" spans="1:8" hidden="1" x14ac:dyDescent="0.25">
      <c r="A995" s="265">
        <v>43342</v>
      </c>
      <c r="B995" s="10" t="s">
        <v>2651</v>
      </c>
      <c r="C995" s="11" t="s">
        <v>1802</v>
      </c>
      <c r="E995" s="8">
        <v>48818</v>
      </c>
      <c r="G995" s="6">
        <f t="shared" si="23"/>
        <v>48818</v>
      </c>
    </row>
    <row r="996" spans="1:8" hidden="1" x14ac:dyDescent="0.25">
      <c r="A996" s="265">
        <v>43342</v>
      </c>
      <c r="B996" s="10" t="s">
        <v>1399</v>
      </c>
      <c r="C996" s="11" t="s">
        <v>1802</v>
      </c>
      <c r="E996" s="8">
        <v>9880</v>
      </c>
      <c r="G996" s="6">
        <f t="shared" si="23"/>
        <v>9880</v>
      </c>
    </row>
    <row r="997" spans="1:8" hidden="1" x14ac:dyDescent="0.25">
      <c r="A997" s="265">
        <v>43342</v>
      </c>
      <c r="B997" s="10" t="s">
        <v>1399</v>
      </c>
      <c r="C997" s="11" t="s">
        <v>1802</v>
      </c>
      <c r="E997" s="8">
        <v>2472</v>
      </c>
      <c r="G997" s="6">
        <f t="shared" si="23"/>
        <v>2472</v>
      </c>
    </row>
    <row r="998" spans="1:8" hidden="1" x14ac:dyDescent="0.25">
      <c r="A998" s="265">
        <v>43342</v>
      </c>
      <c r="B998" s="10" t="s">
        <v>1399</v>
      </c>
      <c r="C998" s="11" t="s">
        <v>1802</v>
      </c>
      <c r="E998" s="8">
        <v>4320</v>
      </c>
      <c r="G998" s="6">
        <f t="shared" si="23"/>
        <v>4320</v>
      </c>
    </row>
    <row r="999" spans="1:8" hidden="1" x14ac:dyDescent="0.25">
      <c r="A999" s="265">
        <v>43342</v>
      </c>
      <c r="B999" s="10" t="s">
        <v>2651</v>
      </c>
      <c r="C999" s="11" t="s">
        <v>1802</v>
      </c>
      <c r="E999" s="8">
        <v>25000</v>
      </c>
      <c r="G999" s="6">
        <f t="shared" si="23"/>
        <v>25000</v>
      </c>
    </row>
    <row r="1000" spans="1:8" hidden="1" x14ac:dyDescent="0.25">
      <c r="A1000" s="265">
        <v>43351</v>
      </c>
      <c r="B1000" s="40" t="s">
        <v>3621</v>
      </c>
      <c r="C1000" s="11" t="s">
        <v>180</v>
      </c>
      <c r="E1000" s="8">
        <v>578880</v>
      </c>
      <c r="G1000" s="6">
        <f t="shared" si="23"/>
        <v>578880</v>
      </c>
    </row>
    <row r="1001" spans="1:8" hidden="1" x14ac:dyDescent="0.25">
      <c r="A1001" s="265">
        <v>43354</v>
      </c>
      <c r="B1001" s="10" t="s">
        <v>2932</v>
      </c>
      <c r="C1001" s="11" t="s">
        <v>180</v>
      </c>
      <c r="E1001" s="8">
        <v>1331000</v>
      </c>
      <c r="G1001" s="6">
        <f t="shared" si="23"/>
        <v>1331000</v>
      </c>
    </row>
    <row r="1002" spans="1:8" hidden="1" x14ac:dyDescent="0.25">
      <c r="A1002" s="265">
        <v>43351</v>
      </c>
      <c r="B1002" s="40" t="s">
        <v>3621</v>
      </c>
      <c r="C1002" s="11" t="s">
        <v>166</v>
      </c>
      <c r="E1002" s="8">
        <v>59200</v>
      </c>
      <c r="G1002" s="6">
        <f t="shared" si="23"/>
        <v>59200</v>
      </c>
    </row>
    <row r="1003" spans="1:8" hidden="1" x14ac:dyDescent="0.25">
      <c r="A1003" s="265">
        <v>43353</v>
      </c>
      <c r="B1003" s="10" t="s">
        <v>1399</v>
      </c>
      <c r="C1003" s="11" t="s">
        <v>1814</v>
      </c>
      <c r="E1003" s="8">
        <v>48186</v>
      </c>
      <c r="G1003" s="6">
        <f t="shared" si="23"/>
        <v>48186</v>
      </c>
    </row>
    <row r="1004" spans="1:8" hidden="1" x14ac:dyDescent="0.25">
      <c r="A1004" s="265">
        <v>43356</v>
      </c>
      <c r="B1004" s="10" t="s">
        <v>1399</v>
      </c>
      <c r="C1004" s="11" t="s">
        <v>180</v>
      </c>
      <c r="F1004" s="9">
        <v>20050</v>
      </c>
      <c r="G1004" s="6">
        <f t="shared" si="23"/>
        <v>-20050</v>
      </c>
      <c r="H1004" s="77"/>
    </row>
    <row r="1005" spans="1:8" hidden="1" x14ac:dyDescent="0.25">
      <c r="A1005" s="265">
        <v>43356</v>
      </c>
      <c r="B1005" s="10" t="s">
        <v>2226</v>
      </c>
      <c r="C1005" s="11" t="s">
        <v>180</v>
      </c>
      <c r="F1005" s="9">
        <v>22000</v>
      </c>
      <c r="G1005" s="6">
        <f t="shared" si="23"/>
        <v>-22000</v>
      </c>
      <c r="H1005" s="78"/>
    </row>
    <row r="1006" spans="1:8" hidden="1" x14ac:dyDescent="0.25">
      <c r="A1006" s="265">
        <v>43356</v>
      </c>
      <c r="B1006" s="10" t="s">
        <v>1396</v>
      </c>
      <c r="C1006" s="11" t="s">
        <v>180</v>
      </c>
      <c r="F1006" s="9">
        <v>104351</v>
      </c>
      <c r="G1006" s="6">
        <f t="shared" si="23"/>
        <v>-104351</v>
      </c>
      <c r="H1006" s="78"/>
    </row>
    <row r="1007" spans="1:8" hidden="1" x14ac:dyDescent="0.25">
      <c r="A1007" s="265">
        <v>43356</v>
      </c>
      <c r="B1007" s="10" t="s">
        <v>3400</v>
      </c>
      <c r="C1007" s="11" t="s">
        <v>180</v>
      </c>
      <c r="F1007" s="9">
        <v>25920</v>
      </c>
      <c r="G1007" s="6">
        <f t="shared" ref="G1007:G1091" si="24">E1007-F1007</f>
        <v>-25920</v>
      </c>
      <c r="H1007" s="78" t="s">
        <v>3893</v>
      </c>
    </row>
    <row r="1008" spans="1:8" hidden="1" x14ac:dyDescent="0.25">
      <c r="A1008" s="265">
        <v>43356</v>
      </c>
      <c r="B1008" s="10" t="s">
        <v>2786</v>
      </c>
      <c r="C1008" s="11" t="s">
        <v>180</v>
      </c>
      <c r="F1008" s="9">
        <v>107830</v>
      </c>
      <c r="G1008" s="6">
        <f t="shared" si="24"/>
        <v>-107830</v>
      </c>
      <c r="H1008" s="78"/>
    </row>
    <row r="1009" spans="1:8" hidden="1" x14ac:dyDescent="0.25">
      <c r="A1009" s="265">
        <v>43356</v>
      </c>
      <c r="B1009" s="40" t="s">
        <v>3621</v>
      </c>
      <c r="C1009" s="11" t="s">
        <v>180</v>
      </c>
      <c r="F1009" s="9">
        <f>599810-F1004-F1005-F1006-F1007-F1008</f>
        <v>319659</v>
      </c>
      <c r="G1009" s="6">
        <f t="shared" si="24"/>
        <v>-319659</v>
      </c>
      <c r="H1009" s="79"/>
    </row>
    <row r="1010" spans="1:8" hidden="1" x14ac:dyDescent="0.25">
      <c r="A1010" s="265">
        <v>43357</v>
      </c>
      <c r="B1010" s="10" t="s">
        <v>1399</v>
      </c>
      <c r="C1010" s="11" t="s">
        <v>1814</v>
      </c>
      <c r="F1010" s="9">
        <v>1000000</v>
      </c>
      <c r="G1010" s="6">
        <f t="shared" si="24"/>
        <v>-1000000</v>
      </c>
      <c r="H1010" s="77" t="s">
        <v>3895</v>
      </c>
    </row>
    <row r="1011" spans="1:8" hidden="1" x14ac:dyDescent="0.25">
      <c r="A1011" s="265">
        <v>43370</v>
      </c>
      <c r="B1011" s="40" t="s">
        <v>3621</v>
      </c>
      <c r="C1011" s="11" t="s">
        <v>166</v>
      </c>
      <c r="E1011" s="8">
        <v>59200</v>
      </c>
      <c r="G1011" s="6">
        <f t="shared" si="24"/>
        <v>59200</v>
      </c>
    </row>
    <row r="1012" spans="1:8" hidden="1" x14ac:dyDescent="0.25">
      <c r="A1012" s="265">
        <v>43370</v>
      </c>
      <c r="B1012" s="40" t="s">
        <v>3621</v>
      </c>
      <c r="C1012" s="11" t="s">
        <v>166</v>
      </c>
      <c r="E1012" s="8">
        <v>59200</v>
      </c>
      <c r="G1012" s="6">
        <f t="shared" si="24"/>
        <v>59200</v>
      </c>
    </row>
    <row r="1013" spans="1:8" hidden="1" x14ac:dyDescent="0.25">
      <c r="A1013" s="265">
        <v>43358</v>
      </c>
      <c r="B1013" s="10" t="s">
        <v>1399</v>
      </c>
      <c r="C1013" s="11" t="s">
        <v>166</v>
      </c>
      <c r="E1013" s="8">
        <v>1776981</v>
      </c>
      <c r="G1013" s="6">
        <f t="shared" si="24"/>
        <v>1776981</v>
      </c>
    </row>
    <row r="1014" spans="1:8" hidden="1" x14ac:dyDescent="0.25">
      <c r="A1014" s="265">
        <v>43358</v>
      </c>
      <c r="B1014" s="40" t="s">
        <v>3621</v>
      </c>
      <c r="C1014" s="11" t="s">
        <v>166</v>
      </c>
      <c r="E1014" s="8">
        <v>59200</v>
      </c>
      <c r="G1014" s="6">
        <f t="shared" si="24"/>
        <v>59200</v>
      </c>
    </row>
    <row r="1015" spans="1:8" hidden="1" x14ac:dyDescent="0.25">
      <c r="A1015" s="265">
        <v>43292</v>
      </c>
      <c r="B1015" s="10" t="s">
        <v>1399</v>
      </c>
      <c r="C1015" s="11" t="s">
        <v>166</v>
      </c>
      <c r="F1015" s="9">
        <v>1000000</v>
      </c>
      <c r="G1015" s="6">
        <f t="shared" si="24"/>
        <v>-1000000</v>
      </c>
      <c r="H1015" s="31" t="s">
        <v>3686</v>
      </c>
    </row>
    <row r="1016" spans="1:8" hidden="1" x14ac:dyDescent="0.25">
      <c r="A1016" s="265">
        <v>43370</v>
      </c>
      <c r="B1016" s="10" t="s">
        <v>3732</v>
      </c>
      <c r="C1016" s="11" t="s">
        <v>180</v>
      </c>
      <c r="E1016" s="8">
        <v>121875</v>
      </c>
      <c r="G1016" s="6">
        <f t="shared" si="24"/>
        <v>121875</v>
      </c>
    </row>
    <row r="1017" spans="1:8" hidden="1" x14ac:dyDescent="0.25">
      <c r="A1017" s="265">
        <v>43344</v>
      </c>
      <c r="B1017" s="10" t="s">
        <v>2651</v>
      </c>
      <c r="C1017" s="11" t="s">
        <v>1802</v>
      </c>
      <c r="E1017" s="8">
        <v>271266</v>
      </c>
      <c r="G1017" s="6">
        <f t="shared" si="24"/>
        <v>271266</v>
      </c>
    </row>
    <row r="1018" spans="1:8" hidden="1" x14ac:dyDescent="0.25">
      <c r="A1018" s="265">
        <v>43361</v>
      </c>
      <c r="B1018" s="10" t="s">
        <v>2651</v>
      </c>
      <c r="C1018" s="11" t="s">
        <v>1802</v>
      </c>
      <c r="E1018" s="8">
        <v>1881</v>
      </c>
      <c r="G1018" s="6">
        <f t="shared" si="24"/>
        <v>1881</v>
      </c>
    </row>
    <row r="1019" spans="1:8" hidden="1" x14ac:dyDescent="0.25">
      <c r="A1019" s="265">
        <v>43365</v>
      </c>
      <c r="B1019" s="10" t="s">
        <v>2651</v>
      </c>
      <c r="C1019" s="11" t="s">
        <v>1802</v>
      </c>
      <c r="E1019" s="8">
        <v>66105</v>
      </c>
      <c r="G1019" s="6">
        <f t="shared" si="24"/>
        <v>66105</v>
      </c>
    </row>
    <row r="1020" spans="1:8" hidden="1" x14ac:dyDescent="0.25">
      <c r="A1020" s="265">
        <v>43365</v>
      </c>
      <c r="B1020" s="10" t="s">
        <v>1399</v>
      </c>
      <c r="C1020" s="11" t="s">
        <v>1802</v>
      </c>
      <c r="E1020" s="8">
        <v>11974</v>
      </c>
      <c r="G1020" s="6">
        <f t="shared" si="24"/>
        <v>11974</v>
      </c>
    </row>
    <row r="1021" spans="1:8" hidden="1" x14ac:dyDescent="0.25">
      <c r="A1021" s="265">
        <v>43370</v>
      </c>
      <c r="B1021" s="10" t="s">
        <v>1399</v>
      </c>
      <c r="C1021" s="11" t="s">
        <v>1802</v>
      </c>
      <c r="E1021" s="8">
        <v>1798</v>
      </c>
      <c r="G1021" s="6">
        <f t="shared" si="24"/>
        <v>1798</v>
      </c>
    </row>
    <row r="1022" spans="1:8" hidden="1" x14ac:dyDescent="0.25">
      <c r="A1022" s="265">
        <v>43372</v>
      </c>
      <c r="B1022" s="10" t="s">
        <v>2786</v>
      </c>
      <c r="C1022" s="11" t="s">
        <v>169</v>
      </c>
      <c r="E1022" s="108"/>
      <c r="F1022" s="109">
        <v>53365</v>
      </c>
      <c r="G1022" s="6">
        <f t="shared" si="24"/>
        <v>-53365</v>
      </c>
      <c r="H1022" s="77"/>
    </row>
    <row r="1023" spans="1:8" hidden="1" x14ac:dyDescent="0.25">
      <c r="A1023" s="265">
        <v>43372</v>
      </c>
      <c r="B1023" s="10" t="s">
        <v>1399</v>
      </c>
      <c r="C1023" s="11" t="s">
        <v>169</v>
      </c>
      <c r="E1023" s="108"/>
      <c r="F1023" s="111">
        <v>21635</v>
      </c>
      <c r="G1023" s="6">
        <f t="shared" si="24"/>
        <v>-21635</v>
      </c>
      <c r="H1023" s="78" t="s">
        <v>3918</v>
      </c>
    </row>
    <row r="1024" spans="1:8" hidden="1" x14ac:dyDescent="0.25">
      <c r="A1024" s="265">
        <v>43374</v>
      </c>
      <c r="B1024" s="10" t="s">
        <v>2651</v>
      </c>
      <c r="C1024" s="11" t="s">
        <v>1802</v>
      </c>
      <c r="F1024" s="9">
        <v>784000</v>
      </c>
      <c r="G1024" s="6">
        <f t="shared" si="24"/>
        <v>-784000</v>
      </c>
      <c r="H1024" s="31" t="s">
        <v>3927</v>
      </c>
    </row>
    <row r="1025" spans="1:8" hidden="1" x14ac:dyDescent="0.25">
      <c r="A1025" s="265">
        <v>43374</v>
      </c>
      <c r="B1025" s="10" t="s">
        <v>2651</v>
      </c>
      <c r="C1025" s="11" t="s">
        <v>1802</v>
      </c>
      <c r="F1025" s="9">
        <v>500000</v>
      </c>
      <c r="G1025" s="6">
        <f t="shared" si="24"/>
        <v>-500000</v>
      </c>
      <c r="H1025" s="31" t="s">
        <v>3928</v>
      </c>
    </row>
    <row r="1026" spans="1:8" hidden="1" x14ac:dyDescent="0.25">
      <c r="A1026" s="265">
        <v>43374</v>
      </c>
      <c r="B1026" s="10" t="s">
        <v>1399</v>
      </c>
      <c r="C1026" s="11" t="s">
        <v>166</v>
      </c>
      <c r="F1026" s="9">
        <v>600000</v>
      </c>
      <c r="G1026" s="6">
        <f t="shared" si="24"/>
        <v>-600000</v>
      </c>
      <c r="H1026" s="13" t="s">
        <v>3934</v>
      </c>
    </row>
    <row r="1027" spans="1:8" hidden="1" x14ac:dyDescent="0.25">
      <c r="A1027" s="265">
        <v>43370</v>
      </c>
      <c r="B1027" s="40" t="s">
        <v>3621</v>
      </c>
      <c r="C1027" s="11" t="s">
        <v>166</v>
      </c>
      <c r="E1027" s="8">
        <v>21500</v>
      </c>
      <c r="G1027" s="6">
        <f t="shared" si="24"/>
        <v>21500</v>
      </c>
    </row>
    <row r="1028" spans="1:8" hidden="1" x14ac:dyDescent="0.25">
      <c r="A1028" s="265">
        <v>43370</v>
      </c>
      <c r="B1028" s="10" t="s">
        <v>3732</v>
      </c>
      <c r="C1028" s="11" t="s">
        <v>166</v>
      </c>
      <c r="E1028" s="8">
        <v>21200</v>
      </c>
      <c r="G1028" s="6">
        <f t="shared" si="24"/>
        <v>21200</v>
      </c>
    </row>
    <row r="1029" spans="1:8" hidden="1" x14ac:dyDescent="0.25">
      <c r="A1029" s="265">
        <v>43374</v>
      </c>
      <c r="B1029" s="40" t="s">
        <v>3621</v>
      </c>
      <c r="C1029" s="11" t="s">
        <v>166</v>
      </c>
      <c r="E1029" s="8">
        <v>59200</v>
      </c>
      <c r="G1029" s="6">
        <f t="shared" si="24"/>
        <v>59200</v>
      </c>
    </row>
    <row r="1030" spans="1:8" hidden="1" x14ac:dyDescent="0.25">
      <c r="A1030" s="265">
        <v>43374</v>
      </c>
      <c r="B1030" s="40" t="s">
        <v>3621</v>
      </c>
      <c r="C1030" s="11" t="s">
        <v>166</v>
      </c>
      <c r="E1030" s="108"/>
      <c r="F1030" s="110">
        <v>472900</v>
      </c>
      <c r="G1030" s="6">
        <f t="shared" si="24"/>
        <v>-472900</v>
      </c>
      <c r="H1030" s="77"/>
    </row>
    <row r="1031" spans="1:8" hidden="1" x14ac:dyDescent="0.25">
      <c r="A1031" s="265">
        <v>43374</v>
      </c>
      <c r="B1031" s="10" t="s">
        <v>1399</v>
      </c>
      <c r="C1031" s="11" t="s">
        <v>166</v>
      </c>
      <c r="E1031" s="108"/>
      <c r="F1031" s="110">
        <v>325125</v>
      </c>
      <c r="G1031" s="6">
        <f t="shared" si="24"/>
        <v>-325125</v>
      </c>
      <c r="H1031" s="78" t="s">
        <v>3947</v>
      </c>
    </row>
    <row r="1032" spans="1:8" hidden="1" x14ac:dyDescent="0.25">
      <c r="A1032" s="265">
        <v>43374</v>
      </c>
      <c r="B1032" s="10" t="s">
        <v>3732</v>
      </c>
      <c r="C1032" s="11" t="s">
        <v>166</v>
      </c>
      <c r="E1032" s="108"/>
      <c r="F1032" s="111">
        <f>806000-F1031-F1030</f>
        <v>7975</v>
      </c>
      <c r="G1032" s="6">
        <f t="shared" si="24"/>
        <v>-7975</v>
      </c>
      <c r="H1032" s="79"/>
    </row>
    <row r="1033" spans="1:8" hidden="1" x14ac:dyDescent="0.25">
      <c r="A1033" s="265">
        <v>43346</v>
      </c>
      <c r="B1033" s="10" t="s">
        <v>1399</v>
      </c>
      <c r="C1033" s="11" t="s">
        <v>166</v>
      </c>
      <c r="D1033" s="771"/>
      <c r="E1033" s="22">
        <v>98790</v>
      </c>
      <c r="F1033" s="279"/>
      <c r="G1033" s="6">
        <f t="shared" si="24"/>
        <v>98790</v>
      </c>
    </row>
    <row r="1034" spans="1:8" hidden="1" x14ac:dyDescent="0.25">
      <c r="A1034" s="265">
        <v>43383</v>
      </c>
      <c r="B1034" s="10" t="s">
        <v>3732</v>
      </c>
      <c r="C1034" s="11" t="s">
        <v>180</v>
      </c>
      <c r="D1034" s="771"/>
      <c r="E1034" s="282">
        <v>46840</v>
      </c>
      <c r="F1034" s="279"/>
      <c r="G1034" s="6">
        <f t="shared" si="24"/>
        <v>46840</v>
      </c>
    </row>
    <row r="1035" spans="1:8" hidden="1" x14ac:dyDescent="0.25">
      <c r="A1035" s="265">
        <v>43383</v>
      </c>
      <c r="B1035" s="10" t="s">
        <v>2932</v>
      </c>
      <c r="C1035" s="11" t="s">
        <v>180</v>
      </c>
      <c r="E1035" s="108"/>
      <c r="F1035" s="109">
        <v>500000</v>
      </c>
      <c r="G1035" s="6">
        <f t="shared" si="24"/>
        <v>-500000</v>
      </c>
      <c r="H1035" s="31" t="s">
        <v>3956</v>
      </c>
    </row>
    <row r="1036" spans="1:8" hidden="1" x14ac:dyDescent="0.25">
      <c r="A1036" s="265">
        <v>43383</v>
      </c>
      <c r="B1036" s="10" t="s">
        <v>2932</v>
      </c>
      <c r="C1036" s="11" t="s">
        <v>180</v>
      </c>
      <c r="E1036" s="108"/>
      <c r="F1036" s="111">
        <v>500000</v>
      </c>
      <c r="G1036" s="6">
        <f t="shared" si="24"/>
        <v>-500000</v>
      </c>
      <c r="H1036" s="31" t="s">
        <v>3955</v>
      </c>
    </row>
    <row r="1037" spans="1:8" hidden="1" x14ac:dyDescent="0.25">
      <c r="A1037" s="265">
        <v>43383</v>
      </c>
      <c r="B1037" s="10" t="s">
        <v>2651</v>
      </c>
      <c r="C1037" s="11" t="s">
        <v>1802</v>
      </c>
      <c r="E1037" s="108"/>
      <c r="F1037" s="109">
        <v>207927</v>
      </c>
      <c r="G1037" s="6">
        <f t="shared" si="24"/>
        <v>-207927</v>
      </c>
      <c r="H1037" s="7" t="s">
        <v>4032</v>
      </c>
    </row>
    <row r="1038" spans="1:8" hidden="1" x14ac:dyDescent="0.25">
      <c r="A1038" s="265">
        <v>43383</v>
      </c>
      <c r="B1038" s="10" t="s">
        <v>1399</v>
      </c>
      <c r="C1038" s="11" t="s">
        <v>1802</v>
      </c>
      <c r="E1038" s="108"/>
      <c r="F1038" s="111">
        <v>150637</v>
      </c>
      <c r="G1038" s="6">
        <f t="shared" si="24"/>
        <v>-150637</v>
      </c>
      <c r="H1038" s="7" t="s">
        <v>4032</v>
      </c>
    </row>
    <row r="1039" spans="1:8" hidden="1" x14ac:dyDescent="0.25">
      <c r="A1039" s="265">
        <v>43388</v>
      </c>
      <c r="B1039" s="10" t="s">
        <v>1399</v>
      </c>
      <c r="C1039" s="11" t="s">
        <v>1814</v>
      </c>
      <c r="D1039" s="771"/>
      <c r="E1039" s="280">
        <v>128475</v>
      </c>
      <c r="F1039" s="279"/>
      <c r="G1039" s="6">
        <f t="shared" si="24"/>
        <v>128475</v>
      </c>
    </row>
    <row r="1040" spans="1:8" hidden="1" x14ac:dyDescent="0.25">
      <c r="A1040" s="265">
        <v>43388</v>
      </c>
      <c r="B1040" s="10" t="s">
        <v>1399</v>
      </c>
      <c r="C1040" s="11" t="s">
        <v>1814</v>
      </c>
      <c r="D1040" s="771"/>
      <c r="E1040" s="282">
        <v>103000</v>
      </c>
      <c r="F1040" s="279"/>
      <c r="G1040" s="6">
        <f t="shared" si="24"/>
        <v>103000</v>
      </c>
    </row>
    <row r="1041" spans="1:8" hidden="1" x14ac:dyDescent="0.25">
      <c r="A1041" s="265">
        <v>43372</v>
      </c>
      <c r="B1041" s="10" t="s">
        <v>1399</v>
      </c>
      <c r="C1041" s="11" t="s">
        <v>164</v>
      </c>
      <c r="D1041" s="771"/>
      <c r="E1041" s="22">
        <v>4358</v>
      </c>
      <c r="F1041" s="279"/>
      <c r="G1041" s="6">
        <f t="shared" si="24"/>
        <v>4358</v>
      </c>
    </row>
    <row r="1042" spans="1:8" hidden="1" x14ac:dyDescent="0.25">
      <c r="A1042" s="265">
        <v>43372</v>
      </c>
      <c r="B1042" s="40" t="s">
        <v>3621</v>
      </c>
      <c r="C1042" s="11" t="s">
        <v>166</v>
      </c>
      <c r="D1042" s="771"/>
      <c r="E1042" s="280">
        <v>59200</v>
      </c>
      <c r="F1042" s="279"/>
      <c r="G1042" s="6">
        <f t="shared" si="24"/>
        <v>59200</v>
      </c>
    </row>
    <row r="1043" spans="1:8" hidden="1" x14ac:dyDescent="0.25">
      <c r="A1043" s="265">
        <v>43372</v>
      </c>
      <c r="B1043" s="10" t="s">
        <v>3732</v>
      </c>
      <c r="C1043" s="11" t="s">
        <v>166</v>
      </c>
      <c r="D1043" s="771"/>
      <c r="E1043" s="282">
        <v>8800</v>
      </c>
      <c r="F1043" s="279"/>
      <c r="G1043" s="6">
        <f t="shared" si="24"/>
        <v>8800</v>
      </c>
    </row>
    <row r="1044" spans="1:8" hidden="1" x14ac:dyDescent="0.25">
      <c r="A1044" s="265">
        <v>43389</v>
      </c>
      <c r="B1044" s="10" t="s">
        <v>1399</v>
      </c>
      <c r="C1044" s="11" t="s">
        <v>1814</v>
      </c>
      <c r="D1044" s="771"/>
      <c r="E1044" s="22">
        <v>27380</v>
      </c>
      <c r="F1044" s="279"/>
      <c r="G1044" s="6">
        <f t="shared" si="24"/>
        <v>27380</v>
      </c>
    </row>
    <row r="1045" spans="1:8" hidden="1" x14ac:dyDescent="0.25">
      <c r="A1045" s="265">
        <v>43389</v>
      </c>
      <c r="B1045" s="10" t="s">
        <v>2651</v>
      </c>
      <c r="C1045" s="11" t="s">
        <v>1802</v>
      </c>
      <c r="D1045" s="771"/>
      <c r="E1045" s="280">
        <v>7300</v>
      </c>
      <c r="F1045" s="279"/>
      <c r="G1045" s="6">
        <f t="shared" si="24"/>
        <v>7300</v>
      </c>
    </row>
    <row r="1046" spans="1:8" hidden="1" x14ac:dyDescent="0.25">
      <c r="A1046" s="265">
        <v>43389</v>
      </c>
      <c r="B1046" s="10" t="s">
        <v>1399</v>
      </c>
      <c r="C1046" s="11" t="s">
        <v>1802</v>
      </c>
      <c r="D1046" s="771"/>
      <c r="E1046" s="281">
        <v>1798</v>
      </c>
      <c r="F1046" s="279"/>
      <c r="G1046" s="6">
        <f t="shared" si="24"/>
        <v>1798</v>
      </c>
    </row>
    <row r="1047" spans="1:8" hidden="1" x14ac:dyDescent="0.25">
      <c r="A1047" s="265">
        <v>43389</v>
      </c>
      <c r="B1047" s="10" t="s">
        <v>1399</v>
      </c>
      <c r="C1047" s="11" t="s">
        <v>1802</v>
      </c>
      <c r="D1047" s="771"/>
      <c r="E1047" s="281">
        <v>4320</v>
      </c>
      <c r="F1047" s="279"/>
      <c r="G1047" s="6">
        <f t="shared" si="24"/>
        <v>4320</v>
      </c>
    </row>
    <row r="1048" spans="1:8" hidden="1" x14ac:dyDescent="0.25">
      <c r="A1048" s="265">
        <v>43389</v>
      </c>
      <c r="B1048" s="10" t="s">
        <v>1399</v>
      </c>
      <c r="C1048" s="11" t="s">
        <v>1802</v>
      </c>
      <c r="D1048" s="771"/>
      <c r="E1048" s="281">
        <v>680</v>
      </c>
      <c r="F1048" s="279"/>
      <c r="G1048" s="6">
        <f t="shared" si="24"/>
        <v>680</v>
      </c>
    </row>
    <row r="1049" spans="1:8" hidden="1" x14ac:dyDescent="0.25">
      <c r="A1049" s="265">
        <v>43389</v>
      </c>
      <c r="B1049" s="10" t="s">
        <v>2651</v>
      </c>
      <c r="C1049" s="11" t="s">
        <v>1802</v>
      </c>
      <c r="D1049" s="771"/>
      <c r="E1049" s="281">
        <v>15490</v>
      </c>
      <c r="F1049" s="279"/>
      <c r="G1049" s="6">
        <f t="shared" si="24"/>
        <v>15490</v>
      </c>
    </row>
    <row r="1050" spans="1:8" hidden="1" x14ac:dyDescent="0.25">
      <c r="A1050" s="265">
        <v>43389</v>
      </c>
      <c r="B1050" s="10" t="s">
        <v>1399</v>
      </c>
      <c r="C1050" s="11" t="s">
        <v>1802</v>
      </c>
      <c r="D1050" s="771"/>
      <c r="E1050" s="282">
        <v>7440</v>
      </c>
      <c r="F1050" s="279"/>
      <c r="G1050" s="6">
        <f t="shared" si="24"/>
        <v>7440</v>
      </c>
    </row>
    <row r="1051" spans="1:8" hidden="1" x14ac:dyDescent="0.25">
      <c r="A1051" s="265">
        <v>43391</v>
      </c>
      <c r="B1051" s="10" t="s">
        <v>1399</v>
      </c>
      <c r="C1051" s="11" t="s">
        <v>1814</v>
      </c>
      <c r="F1051" s="9">
        <v>500000</v>
      </c>
      <c r="G1051" s="6">
        <f t="shared" si="24"/>
        <v>-500000</v>
      </c>
      <c r="H1051" s="31" t="s">
        <v>4090</v>
      </c>
    </row>
    <row r="1052" spans="1:8" hidden="1" x14ac:dyDescent="0.25">
      <c r="A1052" s="265">
        <v>43391</v>
      </c>
      <c r="B1052" s="10" t="s">
        <v>1399</v>
      </c>
      <c r="C1052" s="11" t="s">
        <v>1802</v>
      </c>
      <c r="F1052" s="9">
        <v>142013</v>
      </c>
      <c r="G1052" s="6">
        <f t="shared" si="24"/>
        <v>-142013</v>
      </c>
      <c r="H1052" s="77"/>
    </row>
    <row r="1053" spans="1:8" hidden="1" x14ac:dyDescent="0.25">
      <c r="A1053" s="265">
        <v>43391</v>
      </c>
      <c r="B1053" s="10" t="s">
        <v>2651</v>
      </c>
      <c r="C1053" s="11" t="s">
        <v>1802</v>
      </c>
      <c r="F1053" s="9">
        <v>285845</v>
      </c>
      <c r="G1053" s="6">
        <f t="shared" si="24"/>
        <v>-285845</v>
      </c>
      <c r="H1053" s="78" t="s">
        <v>4090</v>
      </c>
    </row>
    <row r="1054" spans="1:8" hidden="1" x14ac:dyDescent="0.25">
      <c r="A1054" s="265">
        <v>43391</v>
      </c>
      <c r="B1054" s="10" t="s">
        <v>2651</v>
      </c>
      <c r="C1054" s="11" t="s">
        <v>1802</v>
      </c>
      <c r="F1054" s="9">
        <f>686000-F1053-F1052</f>
        <v>258142</v>
      </c>
      <c r="G1054" s="6">
        <f t="shared" si="24"/>
        <v>-258142</v>
      </c>
      <c r="H1054" s="78"/>
    </row>
    <row r="1055" spans="1:8" hidden="1" x14ac:dyDescent="0.25">
      <c r="A1055" s="265">
        <v>43391</v>
      </c>
      <c r="B1055" s="10" t="s">
        <v>1399</v>
      </c>
      <c r="C1055" s="11" t="s">
        <v>166</v>
      </c>
      <c r="F1055" s="9">
        <v>152489</v>
      </c>
      <c r="G1055" s="6">
        <f t="shared" si="24"/>
        <v>-152489</v>
      </c>
      <c r="H1055" s="77"/>
    </row>
    <row r="1056" spans="1:8" hidden="1" x14ac:dyDescent="0.25">
      <c r="A1056" s="265">
        <v>43391</v>
      </c>
      <c r="B1056" s="40" t="s">
        <v>2786</v>
      </c>
      <c r="C1056" s="11" t="s">
        <v>166</v>
      </c>
      <c r="F1056" s="9">
        <v>44094</v>
      </c>
      <c r="G1056" s="6">
        <f t="shared" si="24"/>
        <v>-44094</v>
      </c>
      <c r="H1056" s="78"/>
    </row>
    <row r="1057" spans="1:8" hidden="1" x14ac:dyDescent="0.25">
      <c r="A1057" s="265">
        <v>43391</v>
      </c>
      <c r="B1057" s="10" t="s">
        <v>3732</v>
      </c>
      <c r="C1057" s="11" t="s">
        <v>166</v>
      </c>
      <c r="F1057" s="9">
        <v>194441</v>
      </c>
      <c r="G1057" s="6">
        <f t="shared" si="24"/>
        <v>-194441</v>
      </c>
      <c r="H1057" s="78"/>
    </row>
    <row r="1058" spans="1:8" hidden="1" x14ac:dyDescent="0.25">
      <c r="A1058" s="265">
        <v>43391</v>
      </c>
      <c r="B1058" s="10" t="s">
        <v>2651</v>
      </c>
      <c r="C1058" s="11" t="s">
        <v>166</v>
      </c>
      <c r="F1058" s="9">
        <v>40100</v>
      </c>
      <c r="G1058" s="6">
        <f t="shared" si="24"/>
        <v>-40100</v>
      </c>
      <c r="H1058" s="78" t="s">
        <v>4090</v>
      </c>
    </row>
    <row r="1059" spans="1:8" hidden="1" x14ac:dyDescent="0.25">
      <c r="A1059" s="265">
        <v>43391</v>
      </c>
      <c r="B1059" s="10" t="s">
        <v>3621</v>
      </c>
      <c r="C1059" s="11" t="s">
        <v>166</v>
      </c>
      <c r="F1059" s="9">
        <v>153600</v>
      </c>
      <c r="G1059" s="6">
        <f t="shared" si="24"/>
        <v>-153600</v>
      </c>
      <c r="H1059" s="78"/>
    </row>
    <row r="1060" spans="1:8" hidden="1" x14ac:dyDescent="0.25">
      <c r="A1060" s="265">
        <v>43391</v>
      </c>
      <c r="B1060" s="10" t="s">
        <v>1399</v>
      </c>
      <c r="C1060" s="11" t="s">
        <v>166</v>
      </c>
      <c r="F1060" s="9">
        <f>700000-F1061-F1059-F1058-F1057-F1056-F1055</f>
        <v>25276</v>
      </c>
      <c r="G1060" s="6">
        <f t="shared" si="24"/>
        <v>-25276</v>
      </c>
      <c r="H1060" s="78"/>
    </row>
    <row r="1061" spans="1:8" hidden="1" x14ac:dyDescent="0.25">
      <c r="A1061" s="265">
        <v>43391</v>
      </c>
      <c r="B1061" s="10" t="s">
        <v>2932</v>
      </c>
      <c r="C1061" s="11" t="s">
        <v>166</v>
      </c>
      <c r="F1061" s="9">
        <v>90000</v>
      </c>
      <c r="G1061" s="6">
        <f t="shared" si="24"/>
        <v>-90000</v>
      </c>
      <c r="H1061" s="79"/>
    </row>
    <row r="1062" spans="1:8" hidden="1" x14ac:dyDescent="0.25">
      <c r="A1062" s="265">
        <v>43400</v>
      </c>
      <c r="B1062" s="10" t="s">
        <v>2932</v>
      </c>
      <c r="C1062" s="11" t="s">
        <v>180</v>
      </c>
      <c r="E1062" s="8">
        <v>2464000</v>
      </c>
      <c r="G1062" s="6">
        <f t="shared" si="24"/>
        <v>2464000</v>
      </c>
    </row>
    <row r="1063" spans="1:8" hidden="1" x14ac:dyDescent="0.25">
      <c r="A1063" s="265">
        <v>43400</v>
      </c>
      <c r="B1063" s="10" t="s">
        <v>3732</v>
      </c>
      <c r="C1063" s="11" t="s">
        <v>161</v>
      </c>
      <c r="E1063" s="8">
        <v>35376</v>
      </c>
      <c r="G1063" s="6">
        <f t="shared" si="24"/>
        <v>35376</v>
      </c>
    </row>
    <row r="1064" spans="1:8" hidden="1" x14ac:dyDescent="0.25">
      <c r="A1064" s="265">
        <v>43400</v>
      </c>
      <c r="B1064" s="10" t="s">
        <v>2786</v>
      </c>
      <c r="C1064" s="11" t="s">
        <v>3010</v>
      </c>
      <c r="F1064" s="9">
        <v>38432</v>
      </c>
      <c r="G1064" s="6">
        <f t="shared" si="24"/>
        <v>-38432</v>
      </c>
      <c r="H1064" s="77"/>
    </row>
    <row r="1065" spans="1:8" hidden="1" x14ac:dyDescent="0.25">
      <c r="A1065" s="265">
        <v>43400</v>
      </c>
      <c r="B1065" s="10" t="s">
        <v>2932</v>
      </c>
      <c r="C1065" s="11" t="s">
        <v>3010</v>
      </c>
      <c r="F1065" s="9">
        <f>50000-F1064</f>
        <v>11568</v>
      </c>
      <c r="G1065" s="6">
        <f t="shared" si="24"/>
        <v>-11568</v>
      </c>
      <c r="H1065" s="79" t="s">
        <v>4142</v>
      </c>
    </row>
    <row r="1066" spans="1:8" hidden="1" x14ac:dyDescent="0.25">
      <c r="A1066" s="265">
        <v>43410</v>
      </c>
      <c r="B1066" s="10" t="s">
        <v>2932</v>
      </c>
      <c r="C1066" s="11" t="s">
        <v>180</v>
      </c>
      <c r="F1066" s="9">
        <v>1000000</v>
      </c>
      <c r="G1066" s="6">
        <f t="shared" si="24"/>
        <v>-1000000</v>
      </c>
      <c r="H1066" s="79" t="s">
        <v>4155</v>
      </c>
    </row>
    <row r="1067" spans="1:8" hidden="1" x14ac:dyDescent="0.25">
      <c r="A1067" s="265">
        <v>43410</v>
      </c>
      <c r="B1067" s="10" t="s">
        <v>1399</v>
      </c>
      <c r="C1067" s="11" t="s">
        <v>1814</v>
      </c>
      <c r="E1067" s="291">
        <v>135880</v>
      </c>
      <c r="G1067" s="6">
        <f t="shared" si="24"/>
        <v>135880</v>
      </c>
    </row>
    <row r="1068" spans="1:8" hidden="1" x14ac:dyDescent="0.25">
      <c r="A1068" s="265">
        <v>43410</v>
      </c>
      <c r="B1068" s="10" t="s">
        <v>1399</v>
      </c>
      <c r="C1068" s="11" t="s">
        <v>1814</v>
      </c>
      <c r="E1068" s="8">
        <v>15332</v>
      </c>
      <c r="G1068" s="6">
        <f t="shared" si="24"/>
        <v>15332</v>
      </c>
    </row>
    <row r="1069" spans="1:8" hidden="1" x14ac:dyDescent="0.25">
      <c r="A1069" s="265">
        <v>43410</v>
      </c>
      <c r="B1069" s="10" t="s">
        <v>1399</v>
      </c>
      <c r="C1069" s="11" t="s">
        <v>1814</v>
      </c>
      <c r="E1069" s="8">
        <v>41120</v>
      </c>
      <c r="G1069" s="6">
        <f t="shared" si="24"/>
        <v>41120</v>
      </c>
    </row>
    <row r="1070" spans="1:8" ht="16.5" hidden="1" thickBot="1" x14ac:dyDescent="0.3">
      <c r="A1070" s="265">
        <v>43410</v>
      </c>
      <c r="B1070" s="10" t="s">
        <v>1399</v>
      </c>
      <c r="C1070" s="11" t="s">
        <v>1814</v>
      </c>
      <c r="E1070" s="292">
        <v>173696</v>
      </c>
      <c r="G1070" s="6">
        <f t="shared" si="24"/>
        <v>173696</v>
      </c>
    </row>
    <row r="1071" spans="1:8" hidden="1" x14ac:dyDescent="0.25">
      <c r="A1071" s="265">
        <v>43410</v>
      </c>
      <c r="B1071" s="10" t="s">
        <v>2932</v>
      </c>
      <c r="C1071" s="11" t="s">
        <v>3010</v>
      </c>
      <c r="E1071" s="291">
        <v>218805</v>
      </c>
      <c r="G1071" s="6">
        <f t="shared" si="24"/>
        <v>218805</v>
      </c>
    </row>
    <row r="1072" spans="1:8" hidden="1" x14ac:dyDescent="0.25">
      <c r="A1072" s="265">
        <v>43414</v>
      </c>
      <c r="B1072" s="10" t="s">
        <v>2651</v>
      </c>
      <c r="C1072" s="11" t="s">
        <v>1802</v>
      </c>
      <c r="D1072" s="771"/>
      <c r="E1072" s="291">
        <v>29089</v>
      </c>
      <c r="F1072" s="279"/>
      <c r="G1072" s="6">
        <f t="shared" si="24"/>
        <v>29089</v>
      </c>
    </row>
    <row r="1073" spans="1:8" hidden="1" x14ac:dyDescent="0.25">
      <c r="A1073" s="265">
        <v>43414</v>
      </c>
      <c r="B1073" s="10" t="s">
        <v>3732</v>
      </c>
      <c r="C1073" s="11" t="s">
        <v>1802</v>
      </c>
      <c r="D1073" s="771"/>
      <c r="E1073" s="8">
        <v>2039</v>
      </c>
      <c r="F1073" s="279"/>
      <c r="G1073" s="6">
        <f t="shared" si="24"/>
        <v>2039</v>
      </c>
    </row>
    <row r="1074" spans="1:8" hidden="1" x14ac:dyDescent="0.25">
      <c r="A1074" s="265">
        <v>43414</v>
      </c>
      <c r="B1074" s="10" t="s">
        <v>2932</v>
      </c>
      <c r="C1074" s="11" t="s">
        <v>1802</v>
      </c>
      <c r="D1074" s="771"/>
      <c r="E1074" s="8">
        <v>113159</v>
      </c>
      <c r="F1074" s="279"/>
      <c r="G1074" s="6">
        <f t="shared" si="24"/>
        <v>113159</v>
      </c>
    </row>
    <row r="1075" spans="1:8" hidden="1" x14ac:dyDescent="0.25">
      <c r="A1075" s="265">
        <v>43414</v>
      </c>
      <c r="B1075" s="10" t="s">
        <v>1399</v>
      </c>
      <c r="C1075" s="11" t="s">
        <v>1802</v>
      </c>
      <c r="D1075" s="771"/>
      <c r="E1075" s="8">
        <v>4179</v>
      </c>
      <c r="F1075" s="279"/>
      <c r="G1075" s="6">
        <f t="shared" si="24"/>
        <v>4179</v>
      </c>
    </row>
    <row r="1076" spans="1:8" hidden="1" x14ac:dyDescent="0.25">
      <c r="A1076" s="265">
        <v>43414</v>
      </c>
      <c r="B1076" s="10" t="s">
        <v>2932</v>
      </c>
      <c r="C1076" s="11" t="s">
        <v>1802</v>
      </c>
      <c r="D1076" s="771"/>
      <c r="E1076" s="8">
        <v>28884</v>
      </c>
      <c r="F1076" s="279"/>
      <c r="G1076" s="6">
        <f t="shared" si="24"/>
        <v>28884</v>
      </c>
    </row>
    <row r="1077" spans="1:8" hidden="1" x14ac:dyDescent="0.25">
      <c r="A1077" s="265">
        <v>43414</v>
      </c>
      <c r="B1077" s="10" t="s">
        <v>2651</v>
      </c>
      <c r="C1077" s="11" t="s">
        <v>1802</v>
      </c>
      <c r="D1077" s="771"/>
      <c r="E1077" s="8">
        <v>9985</v>
      </c>
      <c r="F1077" s="279"/>
      <c r="G1077" s="6">
        <f t="shared" si="24"/>
        <v>9985</v>
      </c>
    </row>
    <row r="1078" spans="1:8" hidden="1" x14ac:dyDescent="0.25">
      <c r="A1078" s="265">
        <v>43414</v>
      </c>
      <c r="B1078" s="10" t="s">
        <v>1399</v>
      </c>
      <c r="C1078" s="11" t="s">
        <v>1802</v>
      </c>
      <c r="D1078" s="771"/>
      <c r="E1078" s="8">
        <v>38080</v>
      </c>
      <c r="F1078" s="279"/>
      <c r="G1078" s="6">
        <f t="shared" si="24"/>
        <v>38080</v>
      </c>
    </row>
    <row r="1079" spans="1:8" hidden="1" x14ac:dyDescent="0.25">
      <c r="A1079" s="265">
        <v>43414</v>
      </c>
      <c r="B1079" s="10" t="s">
        <v>2651</v>
      </c>
      <c r="C1079" s="11" t="s">
        <v>1802</v>
      </c>
      <c r="D1079" s="771"/>
      <c r="E1079" s="8">
        <v>2376</v>
      </c>
      <c r="F1079" s="279"/>
      <c r="G1079" s="6">
        <f t="shared" si="24"/>
        <v>2376</v>
      </c>
    </row>
    <row r="1080" spans="1:8" hidden="1" x14ac:dyDescent="0.25">
      <c r="A1080" s="265">
        <v>43414</v>
      </c>
      <c r="B1080" s="10" t="s">
        <v>1399</v>
      </c>
      <c r="C1080" s="11" t="s">
        <v>1802</v>
      </c>
      <c r="D1080" s="771"/>
      <c r="E1080" s="8">
        <v>9053</v>
      </c>
      <c r="F1080" s="279"/>
      <c r="G1080" s="6">
        <f t="shared" si="24"/>
        <v>9053</v>
      </c>
    </row>
    <row r="1081" spans="1:8" hidden="1" x14ac:dyDescent="0.25">
      <c r="A1081" s="265">
        <v>43414</v>
      </c>
      <c r="B1081" s="10" t="s">
        <v>2651</v>
      </c>
      <c r="C1081" s="11" t="s">
        <v>1802</v>
      </c>
      <c r="D1081" s="771"/>
      <c r="E1081" s="8">
        <v>37796</v>
      </c>
      <c r="F1081" s="279"/>
      <c r="G1081" s="6">
        <f t="shared" si="24"/>
        <v>37796</v>
      </c>
    </row>
    <row r="1082" spans="1:8" ht="16.5" hidden="1" thickBot="1" x14ac:dyDescent="0.3">
      <c r="A1082" s="265">
        <v>43414</v>
      </c>
      <c r="B1082" s="10" t="s">
        <v>1399</v>
      </c>
      <c r="C1082" s="11" t="s">
        <v>1802</v>
      </c>
      <c r="D1082" s="771"/>
      <c r="E1082" s="292">
        <v>19052</v>
      </c>
      <c r="F1082" s="279"/>
      <c r="G1082" s="6">
        <f t="shared" si="24"/>
        <v>19052</v>
      </c>
    </row>
    <row r="1083" spans="1:8" ht="16.5" hidden="1" thickBot="1" x14ac:dyDescent="0.3">
      <c r="A1083" s="265">
        <v>43414</v>
      </c>
      <c r="B1083" s="10" t="s">
        <v>1399</v>
      </c>
      <c r="C1083" s="11" t="s">
        <v>164</v>
      </c>
      <c r="D1083" s="771"/>
      <c r="E1083" s="293">
        <v>34736</v>
      </c>
      <c r="F1083" s="279"/>
      <c r="G1083" s="6">
        <f t="shared" si="24"/>
        <v>34736</v>
      </c>
    </row>
    <row r="1084" spans="1:8" hidden="1" x14ac:dyDescent="0.25">
      <c r="A1084" s="265">
        <v>43414</v>
      </c>
      <c r="B1084" s="10" t="s">
        <v>1399</v>
      </c>
      <c r="C1084" s="11" t="s">
        <v>166</v>
      </c>
      <c r="E1084" s="291">
        <v>40000</v>
      </c>
      <c r="G1084" s="6">
        <f t="shared" si="24"/>
        <v>40000</v>
      </c>
      <c r="H1084" s="7" t="s">
        <v>4205</v>
      </c>
    </row>
    <row r="1085" spans="1:8" ht="16.5" hidden="1" thickBot="1" x14ac:dyDescent="0.3">
      <c r="A1085" s="265">
        <v>43414</v>
      </c>
      <c r="B1085" s="10" t="s">
        <v>1399</v>
      </c>
      <c r="C1085" s="11" t="s">
        <v>166</v>
      </c>
      <c r="E1085" s="292">
        <v>12216</v>
      </c>
      <c r="G1085" s="6">
        <f t="shared" si="24"/>
        <v>12216</v>
      </c>
    </row>
    <row r="1086" spans="1:8" hidden="1" x14ac:dyDescent="0.25">
      <c r="A1086" s="265">
        <v>43421</v>
      </c>
      <c r="B1086" s="10" t="s">
        <v>3621</v>
      </c>
      <c r="C1086" s="11" t="s">
        <v>166</v>
      </c>
      <c r="E1086" s="8">
        <v>22200</v>
      </c>
      <c r="G1086" s="6">
        <f t="shared" si="24"/>
        <v>22200</v>
      </c>
    </row>
    <row r="1087" spans="1:8" hidden="1" x14ac:dyDescent="0.25">
      <c r="A1087" s="265">
        <v>43433</v>
      </c>
      <c r="B1087" s="10" t="s">
        <v>2932</v>
      </c>
      <c r="C1087" s="11" t="s">
        <v>3010</v>
      </c>
      <c r="F1087" s="9">
        <v>207000</v>
      </c>
      <c r="G1087" s="6">
        <f t="shared" si="24"/>
        <v>-207000</v>
      </c>
      <c r="H1087" s="31" t="s">
        <v>4200</v>
      </c>
    </row>
    <row r="1088" spans="1:8" hidden="1" x14ac:dyDescent="0.25">
      <c r="A1088" s="265">
        <v>43433</v>
      </c>
      <c r="B1088" s="10" t="s">
        <v>2932</v>
      </c>
      <c r="C1088" s="11" t="s">
        <v>3010</v>
      </c>
      <c r="F1088" s="9">
        <v>237</v>
      </c>
      <c r="G1088" s="6">
        <f t="shared" si="24"/>
        <v>-237</v>
      </c>
      <c r="H1088" s="123"/>
    </row>
    <row r="1089" spans="1:7" hidden="1" x14ac:dyDescent="0.25">
      <c r="A1089" s="265">
        <v>43433</v>
      </c>
      <c r="B1089" s="10" t="s">
        <v>1399</v>
      </c>
      <c r="C1089" s="11" t="s">
        <v>164</v>
      </c>
      <c r="E1089" s="8">
        <v>1221</v>
      </c>
      <c r="G1089" s="6">
        <f t="shared" si="24"/>
        <v>1221</v>
      </c>
    </row>
    <row r="1090" spans="1:7" hidden="1" x14ac:dyDescent="0.25">
      <c r="A1090" s="265">
        <v>43442</v>
      </c>
      <c r="B1090" s="10" t="s">
        <v>3621</v>
      </c>
      <c r="C1090" s="11" t="s">
        <v>166</v>
      </c>
      <c r="E1090" s="8">
        <v>13000</v>
      </c>
      <c r="G1090" s="6">
        <f t="shared" si="24"/>
        <v>13000</v>
      </c>
    </row>
    <row r="1091" spans="1:7" hidden="1" x14ac:dyDescent="0.25">
      <c r="A1091" s="265">
        <v>43442</v>
      </c>
      <c r="B1091" s="10" t="s">
        <v>2651</v>
      </c>
      <c r="C1091" s="11" t="s">
        <v>1802</v>
      </c>
      <c r="E1091" s="9">
        <v>12145</v>
      </c>
      <c r="G1091" s="6">
        <f t="shared" si="24"/>
        <v>12145</v>
      </c>
    </row>
    <row r="1092" spans="1:7" hidden="1" x14ac:dyDescent="0.25">
      <c r="A1092" s="265">
        <v>43442</v>
      </c>
      <c r="B1092" s="10" t="s">
        <v>1399</v>
      </c>
      <c r="C1092" s="11" t="s">
        <v>1802</v>
      </c>
      <c r="E1092" s="9">
        <v>3300</v>
      </c>
      <c r="G1092" s="6">
        <f t="shared" ref="G1092:G1201" si="25">E1092-F1092</f>
        <v>3300</v>
      </c>
    </row>
    <row r="1093" spans="1:7" hidden="1" x14ac:dyDescent="0.25">
      <c r="A1093" s="265">
        <v>43442</v>
      </c>
      <c r="B1093" s="10" t="s">
        <v>2932</v>
      </c>
      <c r="C1093" s="11" t="s">
        <v>1802</v>
      </c>
      <c r="E1093" s="9">
        <v>9450</v>
      </c>
      <c r="G1093" s="6">
        <f t="shared" si="25"/>
        <v>9450</v>
      </c>
    </row>
    <row r="1094" spans="1:7" hidden="1" x14ac:dyDescent="0.25">
      <c r="A1094" s="265">
        <v>43442</v>
      </c>
      <c r="B1094" s="10" t="s">
        <v>2651</v>
      </c>
      <c r="C1094" s="11" t="s">
        <v>1802</v>
      </c>
      <c r="E1094" s="9">
        <v>2988</v>
      </c>
      <c r="G1094" s="6">
        <f t="shared" si="25"/>
        <v>2988</v>
      </c>
    </row>
    <row r="1095" spans="1:7" hidden="1" x14ac:dyDescent="0.25">
      <c r="A1095" s="265">
        <v>43442</v>
      </c>
      <c r="B1095" s="10" t="s">
        <v>1399</v>
      </c>
      <c r="C1095" s="11" t="s">
        <v>1802</v>
      </c>
      <c r="E1095" s="9">
        <v>2250</v>
      </c>
      <c r="G1095" s="6">
        <f t="shared" si="25"/>
        <v>2250</v>
      </c>
    </row>
    <row r="1096" spans="1:7" hidden="1" x14ac:dyDescent="0.25">
      <c r="A1096" s="265">
        <v>43442</v>
      </c>
      <c r="B1096" s="10" t="s">
        <v>1399</v>
      </c>
      <c r="C1096" s="11" t="s">
        <v>1802</v>
      </c>
      <c r="E1096" s="9">
        <v>12526</v>
      </c>
      <c r="G1096" s="6">
        <f t="shared" si="25"/>
        <v>12526</v>
      </c>
    </row>
    <row r="1097" spans="1:7" hidden="1" x14ac:dyDescent="0.25">
      <c r="A1097" s="265">
        <v>43442</v>
      </c>
      <c r="B1097" s="10" t="s">
        <v>1399</v>
      </c>
      <c r="C1097" s="11" t="s">
        <v>1802</v>
      </c>
      <c r="E1097" s="9">
        <v>4560</v>
      </c>
      <c r="G1097" s="6">
        <f t="shared" si="25"/>
        <v>4560</v>
      </c>
    </row>
    <row r="1098" spans="1:7" hidden="1" x14ac:dyDescent="0.25">
      <c r="A1098" s="265">
        <v>43442</v>
      </c>
      <c r="B1098" s="10" t="s">
        <v>2651</v>
      </c>
      <c r="C1098" s="11" t="s">
        <v>1802</v>
      </c>
      <c r="E1098" s="9">
        <v>87188</v>
      </c>
      <c r="G1098" s="6">
        <f t="shared" si="25"/>
        <v>87188</v>
      </c>
    </row>
    <row r="1099" spans="1:7" hidden="1" x14ac:dyDescent="0.25">
      <c r="A1099" s="265">
        <v>43442</v>
      </c>
      <c r="B1099" s="10" t="s">
        <v>1399</v>
      </c>
      <c r="C1099" s="11" t="s">
        <v>1802</v>
      </c>
      <c r="E1099" s="9">
        <v>16560</v>
      </c>
      <c r="G1099" s="6">
        <f t="shared" si="25"/>
        <v>16560</v>
      </c>
    </row>
    <row r="1100" spans="1:7" hidden="1" x14ac:dyDescent="0.25">
      <c r="A1100" s="265">
        <v>43442</v>
      </c>
      <c r="B1100" s="10" t="s">
        <v>2932</v>
      </c>
      <c r="C1100" s="11" t="s">
        <v>3010</v>
      </c>
      <c r="E1100" s="8">
        <v>42500</v>
      </c>
      <c r="G1100" s="6">
        <f t="shared" si="25"/>
        <v>42500</v>
      </c>
    </row>
    <row r="1101" spans="1:7" hidden="1" x14ac:dyDescent="0.25">
      <c r="A1101" s="265">
        <v>43442</v>
      </c>
      <c r="B1101" s="10" t="s">
        <v>2786</v>
      </c>
      <c r="C1101" s="11" t="s">
        <v>3010</v>
      </c>
      <c r="E1101" s="8">
        <v>42500</v>
      </c>
      <c r="G1101" s="6">
        <f t="shared" si="25"/>
        <v>42500</v>
      </c>
    </row>
    <row r="1102" spans="1:7" hidden="1" x14ac:dyDescent="0.25">
      <c r="A1102" s="265">
        <v>43442</v>
      </c>
      <c r="B1102" s="10" t="s">
        <v>3732</v>
      </c>
      <c r="C1102" s="11" t="s">
        <v>3010</v>
      </c>
      <c r="E1102" s="8">
        <v>75000</v>
      </c>
      <c r="G1102" s="6">
        <f t="shared" si="25"/>
        <v>75000</v>
      </c>
    </row>
    <row r="1103" spans="1:7" hidden="1" x14ac:dyDescent="0.25">
      <c r="A1103" s="265">
        <v>43442</v>
      </c>
      <c r="B1103" s="10" t="s">
        <v>2651</v>
      </c>
      <c r="C1103" s="11" t="s">
        <v>3010</v>
      </c>
      <c r="E1103" s="8">
        <v>30000</v>
      </c>
      <c r="G1103" s="6">
        <f t="shared" si="25"/>
        <v>30000</v>
      </c>
    </row>
    <row r="1104" spans="1:7" hidden="1" x14ac:dyDescent="0.25">
      <c r="A1104" s="265">
        <v>43456</v>
      </c>
      <c r="B1104" s="10" t="s">
        <v>1399</v>
      </c>
      <c r="C1104" s="11" t="s">
        <v>166</v>
      </c>
      <c r="E1104" s="8">
        <v>14308</v>
      </c>
      <c r="G1104" s="6">
        <f t="shared" si="25"/>
        <v>14308</v>
      </c>
    </row>
    <row r="1105" spans="1:7" hidden="1" x14ac:dyDescent="0.25">
      <c r="A1105" s="265">
        <v>43456</v>
      </c>
      <c r="B1105" s="10" t="s">
        <v>2651</v>
      </c>
      <c r="C1105" s="11" t="s">
        <v>1802</v>
      </c>
      <c r="E1105" s="8">
        <v>9381</v>
      </c>
      <c r="G1105" s="6">
        <f t="shared" si="25"/>
        <v>9381</v>
      </c>
    </row>
    <row r="1106" spans="1:7" hidden="1" x14ac:dyDescent="0.25">
      <c r="A1106" s="265">
        <v>43456</v>
      </c>
      <c r="B1106" s="10" t="s">
        <v>2651</v>
      </c>
      <c r="C1106" s="11" t="s">
        <v>1802</v>
      </c>
      <c r="E1106" s="8">
        <v>77473</v>
      </c>
      <c r="G1106" s="6">
        <f t="shared" si="25"/>
        <v>77473</v>
      </c>
    </row>
    <row r="1107" spans="1:7" hidden="1" x14ac:dyDescent="0.25">
      <c r="A1107" s="265">
        <v>43456</v>
      </c>
      <c r="B1107" s="10" t="s">
        <v>2651</v>
      </c>
      <c r="C1107" s="11" t="s">
        <v>1802</v>
      </c>
      <c r="E1107" s="8">
        <v>138695</v>
      </c>
      <c r="G1107" s="6">
        <f t="shared" si="25"/>
        <v>138695</v>
      </c>
    </row>
    <row r="1108" spans="1:7" hidden="1" x14ac:dyDescent="0.25">
      <c r="A1108" s="265">
        <v>43456</v>
      </c>
      <c r="B1108" s="10" t="s">
        <v>2651</v>
      </c>
      <c r="C1108" s="11" t="s">
        <v>1802</v>
      </c>
      <c r="E1108" s="8">
        <v>31694</v>
      </c>
      <c r="G1108" s="6">
        <f t="shared" si="25"/>
        <v>31694</v>
      </c>
    </row>
    <row r="1109" spans="1:7" hidden="1" x14ac:dyDescent="0.25">
      <c r="A1109" s="265">
        <v>43456</v>
      </c>
      <c r="B1109" s="10" t="s">
        <v>2651</v>
      </c>
      <c r="C1109" s="11" t="s">
        <v>1802</v>
      </c>
      <c r="E1109" s="8">
        <v>34809</v>
      </c>
      <c r="G1109" s="6">
        <f t="shared" si="25"/>
        <v>34809</v>
      </c>
    </row>
    <row r="1110" spans="1:7" hidden="1" x14ac:dyDescent="0.25">
      <c r="A1110" s="265">
        <v>43456</v>
      </c>
      <c r="B1110" s="10" t="s">
        <v>2651</v>
      </c>
      <c r="C1110" s="11" t="s">
        <v>1802</v>
      </c>
      <c r="E1110" s="8">
        <v>34809</v>
      </c>
      <c r="G1110" s="6">
        <f t="shared" si="25"/>
        <v>34809</v>
      </c>
    </row>
    <row r="1111" spans="1:7" hidden="1" x14ac:dyDescent="0.25">
      <c r="A1111" s="265">
        <v>43456</v>
      </c>
      <c r="B1111" s="10" t="s">
        <v>2651</v>
      </c>
      <c r="C1111" s="11" t="s">
        <v>1802</v>
      </c>
      <c r="E1111" s="8">
        <v>12792</v>
      </c>
      <c r="G1111" s="6">
        <f t="shared" si="25"/>
        <v>12792</v>
      </c>
    </row>
    <row r="1112" spans="1:7" hidden="1" x14ac:dyDescent="0.25">
      <c r="A1112" s="265">
        <v>43466</v>
      </c>
      <c r="B1112" s="10" t="s">
        <v>1399</v>
      </c>
      <c r="C1112" s="11" t="s">
        <v>1814</v>
      </c>
      <c r="E1112" s="8">
        <v>99008</v>
      </c>
      <c r="G1112" s="6">
        <f t="shared" si="25"/>
        <v>99008</v>
      </c>
    </row>
    <row r="1113" spans="1:7" hidden="1" x14ac:dyDescent="0.25">
      <c r="A1113" s="265">
        <v>43466</v>
      </c>
      <c r="B1113" s="10" t="s">
        <v>2786</v>
      </c>
      <c r="C1113" s="11" t="s">
        <v>166</v>
      </c>
      <c r="E1113" s="8">
        <v>7878</v>
      </c>
      <c r="G1113" s="6">
        <f t="shared" si="25"/>
        <v>7878</v>
      </c>
    </row>
    <row r="1114" spans="1:7" hidden="1" x14ac:dyDescent="0.25">
      <c r="A1114" s="265">
        <v>43466</v>
      </c>
      <c r="B1114" s="10" t="s">
        <v>2932</v>
      </c>
      <c r="C1114" s="11" t="s">
        <v>166</v>
      </c>
      <c r="E1114" s="8">
        <v>10000</v>
      </c>
      <c r="G1114" s="6">
        <f t="shared" si="25"/>
        <v>10000</v>
      </c>
    </row>
    <row r="1115" spans="1:7" hidden="1" x14ac:dyDescent="0.25">
      <c r="A1115" s="265">
        <v>43470</v>
      </c>
      <c r="B1115" s="10" t="s">
        <v>1399</v>
      </c>
      <c r="C1115" s="11" t="s">
        <v>1802</v>
      </c>
      <c r="E1115" s="8">
        <v>5840</v>
      </c>
      <c r="G1115" s="6">
        <f t="shared" si="25"/>
        <v>5840</v>
      </c>
    </row>
    <row r="1116" spans="1:7" hidden="1" x14ac:dyDescent="0.25">
      <c r="A1116" s="265">
        <v>43470</v>
      </c>
      <c r="B1116" s="10" t="s">
        <v>1399</v>
      </c>
      <c r="C1116" s="11" t="s">
        <v>1802</v>
      </c>
      <c r="E1116" s="8">
        <v>3148</v>
      </c>
      <c r="G1116" s="6">
        <f t="shared" si="25"/>
        <v>3148</v>
      </c>
    </row>
    <row r="1117" spans="1:7" hidden="1" x14ac:dyDescent="0.25">
      <c r="A1117" s="265">
        <v>43470</v>
      </c>
      <c r="B1117" s="10" t="s">
        <v>1399</v>
      </c>
      <c r="C1117" s="11" t="s">
        <v>1802</v>
      </c>
      <c r="E1117" s="8">
        <v>9792</v>
      </c>
      <c r="G1117" s="6">
        <f t="shared" si="25"/>
        <v>9792</v>
      </c>
    </row>
    <row r="1118" spans="1:7" hidden="1" x14ac:dyDescent="0.25">
      <c r="A1118" s="265">
        <v>43470</v>
      </c>
      <c r="B1118" s="10" t="s">
        <v>2651</v>
      </c>
      <c r="C1118" s="11" t="s">
        <v>1802</v>
      </c>
      <c r="E1118" s="8">
        <v>41724</v>
      </c>
      <c r="G1118" s="6">
        <f t="shared" si="25"/>
        <v>41724</v>
      </c>
    </row>
    <row r="1119" spans="1:7" hidden="1" x14ac:dyDescent="0.25">
      <c r="A1119" s="265">
        <v>43470</v>
      </c>
      <c r="B1119" s="10" t="s">
        <v>1399</v>
      </c>
      <c r="C1119" s="11" t="s">
        <v>1802</v>
      </c>
      <c r="E1119" s="8">
        <v>7814</v>
      </c>
      <c r="G1119" s="6">
        <f t="shared" si="25"/>
        <v>7814</v>
      </c>
    </row>
    <row r="1120" spans="1:7" hidden="1" x14ac:dyDescent="0.25">
      <c r="A1120" s="265">
        <v>43470</v>
      </c>
      <c r="B1120" s="10" t="s">
        <v>2651</v>
      </c>
      <c r="C1120" s="11" t="s">
        <v>1802</v>
      </c>
      <c r="E1120" s="8">
        <v>93325</v>
      </c>
      <c r="G1120" s="6">
        <f t="shared" si="25"/>
        <v>93325</v>
      </c>
    </row>
    <row r="1121" spans="1:8" hidden="1" x14ac:dyDescent="0.25">
      <c r="A1121" s="265">
        <v>43470</v>
      </c>
      <c r="B1121" s="10" t="s">
        <v>2651</v>
      </c>
      <c r="C1121" s="11" t="s">
        <v>1802</v>
      </c>
      <c r="E1121" s="8">
        <v>2505</v>
      </c>
      <c r="G1121" s="6">
        <f t="shared" si="25"/>
        <v>2505</v>
      </c>
    </row>
    <row r="1122" spans="1:8" hidden="1" x14ac:dyDescent="0.25">
      <c r="A1122" s="265">
        <v>43470</v>
      </c>
      <c r="B1122" s="10" t="s">
        <v>2651</v>
      </c>
      <c r="C1122" s="11" t="s">
        <v>1802</v>
      </c>
      <c r="E1122" s="8">
        <v>137108</v>
      </c>
      <c r="G1122" s="6">
        <f t="shared" si="25"/>
        <v>137108</v>
      </c>
    </row>
    <row r="1123" spans="1:8" hidden="1" x14ac:dyDescent="0.25">
      <c r="A1123" s="265">
        <v>43470</v>
      </c>
      <c r="B1123" s="10" t="s">
        <v>3732</v>
      </c>
      <c r="C1123" s="11" t="s">
        <v>3010</v>
      </c>
      <c r="F1123" s="294">
        <v>75000</v>
      </c>
      <c r="G1123" s="6">
        <f t="shared" si="25"/>
        <v>-75000</v>
      </c>
      <c r="H1123" s="77"/>
    </row>
    <row r="1124" spans="1:8" hidden="1" x14ac:dyDescent="0.25">
      <c r="A1124" s="265">
        <v>43470</v>
      </c>
      <c r="B1124" s="10" t="s">
        <v>2932</v>
      </c>
      <c r="C1124" s="11" t="s">
        <v>3010</v>
      </c>
      <c r="F1124" s="9">
        <v>42500</v>
      </c>
      <c r="G1124" s="6">
        <f t="shared" si="25"/>
        <v>-42500</v>
      </c>
      <c r="H1124" s="78" t="s">
        <v>4358</v>
      </c>
    </row>
    <row r="1125" spans="1:8" hidden="1" x14ac:dyDescent="0.25">
      <c r="A1125" s="265">
        <v>43470</v>
      </c>
      <c r="B1125" s="10" t="s">
        <v>2786</v>
      </c>
      <c r="C1125" s="11" t="s">
        <v>3010</v>
      </c>
      <c r="F1125" s="9">
        <v>42500</v>
      </c>
      <c r="G1125" s="6">
        <f t="shared" si="25"/>
        <v>-42500</v>
      </c>
      <c r="H1125" s="78"/>
    </row>
    <row r="1126" spans="1:8" ht="16.5" hidden="1" thickBot="1" x14ac:dyDescent="0.3">
      <c r="A1126" s="265">
        <v>43470</v>
      </c>
      <c r="B1126" s="10" t="s">
        <v>2651</v>
      </c>
      <c r="C1126" s="11" t="s">
        <v>3010</v>
      </c>
      <c r="F1126" s="295">
        <v>30000</v>
      </c>
      <c r="G1126" s="6">
        <f t="shared" si="25"/>
        <v>-30000</v>
      </c>
      <c r="H1126" s="79"/>
    </row>
    <row r="1127" spans="1:8" hidden="1" x14ac:dyDescent="0.25">
      <c r="A1127" s="265">
        <v>43473</v>
      </c>
      <c r="B1127" s="10" t="s">
        <v>1399</v>
      </c>
      <c r="C1127" s="11" t="s">
        <v>1814</v>
      </c>
      <c r="E1127" s="108"/>
      <c r="F1127" s="110">
        <v>400000</v>
      </c>
      <c r="G1127" s="6">
        <f t="shared" si="25"/>
        <v>-400000</v>
      </c>
      <c r="H1127" s="77" t="s">
        <v>4375</v>
      </c>
    </row>
    <row r="1128" spans="1:8" hidden="1" x14ac:dyDescent="0.25">
      <c r="A1128" s="265">
        <v>43473</v>
      </c>
      <c r="B1128" s="10" t="s">
        <v>1399</v>
      </c>
      <c r="C1128" s="11" t="s">
        <v>166</v>
      </c>
      <c r="E1128" s="108"/>
      <c r="F1128" s="19">
        <v>300000</v>
      </c>
      <c r="G1128" s="6">
        <f t="shared" si="25"/>
        <v>-300000</v>
      </c>
      <c r="H1128" s="31" t="s">
        <v>4375</v>
      </c>
    </row>
    <row r="1129" spans="1:8" hidden="1" x14ac:dyDescent="0.25">
      <c r="A1129" s="265">
        <v>43473</v>
      </c>
      <c r="B1129" s="10" t="s">
        <v>2651</v>
      </c>
      <c r="C1129" s="11" t="s">
        <v>1802</v>
      </c>
      <c r="E1129" s="108"/>
      <c r="F1129" s="19">
        <v>405000</v>
      </c>
      <c r="G1129" s="6">
        <f t="shared" si="25"/>
        <v>-405000</v>
      </c>
      <c r="H1129" s="31" t="s">
        <v>4375</v>
      </c>
    </row>
    <row r="1130" spans="1:8" hidden="1" x14ac:dyDescent="0.25">
      <c r="A1130" s="265">
        <v>43480</v>
      </c>
      <c r="B1130" s="10" t="s">
        <v>2932</v>
      </c>
      <c r="C1130" s="11" t="s">
        <v>180</v>
      </c>
      <c r="E1130" s="108"/>
      <c r="F1130" s="294">
        <v>500000</v>
      </c>
      <c r="G1130" s="6">
        <f t="shared" si="25"/>
        <v>-500000</v>
      </c>
      <c r="H1130" s="77" t="s">
        <v>4393</v>
      </c>
    </row>
    <row r="1131" spans="1:8" hidden="1" x14ac:dyDescent="0.25">
      <c r="A1131" s="265">
        <v>43480</v>
      </c>
      <c r="B1131" s="10" t="s">
        <v>2932</v>
      </c>
      <c r="C1131" s="11" t="s">
        <v>180</v>
      </c>
      <c r="E1131" s="108"/>
      <c r="F1131" s="9">
        <f>500000-F1132-F1133</f>
        <v>72064</v>
      </c>
      <c r="G1131" s="6">
        <f t="shared" si="25"/>
        <v>-72064</v>
      </c>
      <c r="H1131" s="77"/>
    </row>
    <row r="1132" spans="1:8" hidden="1" x14ac:dyDescent="0.25">
      <c r="A1132" s="265">
        <v>43480</v>
      </c>
      <c r="B1132" s="10" t="s">
        <v>3621</v>
      </c>
      <c r="C1132" s="11" t="s">
        <v>180</v>
      </c>
      <c r="E1132" s="108"/>
      <c r="F1132" s="9">
        <v>259221</v>
      </c>
      <c r="G1132" s="6">
        <f t="shared" si="25"/>
        <v>-259221</v>
      </c>
      <c r="H1132" s="78" t="s">
        <v>4394</v>
      </c>
    </row>
    <row r="1133" spans="1:8" hidden="1" x14ac:dyDescent="0.25">
      <c r="A1133" s="265">
        <v>43480</v>
      </c>
      <c r="B1133" s="10" t="s">
        <v>3732</v>
      </c>
      <c r="C1133" s="11" t="s">
        <v>180</v>
      </c>
      <c r="E1133" s="108"/>
      <c r="F1133" s="9">
        <v>168715</v>
      </c>
      <c r="G1133" s="6">
        <f t="shared" si="25"/>
        <v>-168715</v>
      </c>
      <c r="H1133" s="79"/>
    </row>
    <row r="1134" spans="1:8" ht="16.5" hidden="1" thickBot="1" x14ac:dyDescent="0.3">
      <c r="A1134" s="265">
        <v>43480</v>
      </c>
      <c r="B1134" s="10" t="s">
        <v>2932</v>
      </c>
      <c r="C1134" s="11" t="s">
        <v>180</v>
      </c>
      <c r="E1134" s="108"/>
      <c r="F1134" s="295">
        <v>400000</v>
      </c>
      <c r="G1134" s="6">
        <f t="shared" si="25"/>
        <v>-400000</v>
      </c>
      <c r="H1134" s="79" t="s">
        <v>4395</v>
      </c>
    </row>
    <row r="1135" spans="1:8" hidden="1" x14ac:dyDescent="0.25">
      <c r="A1135" s="265">
        <v>43480</v>
      </c>
      <c r="B1135" s="10" t="s">
        <v>1399</v>
      </c>
      <c r="C1135" s="11" t="s">
        <v>164</v>
      </c>
      <c r="E1135" s="8">
        <v>28596</v>
      </c>
      <c r="G1135" s="6">
        <f t="shared" si="25"/>
        <v>28596</v>
      </c>
    </row>
    <row r="1136" spans="1:8" hidden="1" x14ac:dyDescent="0.25">
      <c r="A1136" s="265">
        <v>43481</v>
      </c>
      <c r="B1136" s="10" t="s">
        <v>1399</v>
      </c>
      <c r="C1136" s="11" t="s">
        <v>164</v>
      </c>
      <c r="F1136" s="9">
        <v>75000</v>
      </c>
      <c r="G1136" s="6">
        <f t="shared" si="25"/>
        <v>-75000</v>
      </c>
      <c r="H1136" s="31" t="s">
        <v>4405</v>
      </c>
    </row>
    <row r="1137" spans="1:8" hidden="1" x14ac:dyDescent="0.25">
      <c r="A1137" s="265">
        <v>43489</v>
      </c>
      <c r="B1137" s="10" t="s">
        <v>2651</v>
      </c>
      <c r="C1137" s="11" t="s">
        <v>1802</v>
      </c>
      <c r="E1137" s="8">
        <v>92310</v>
      </c>
      <c r="G1137" s="6">
        <f t="shared" si="25"/>
        <v>92310</v>
      </c>
    </row>
    <row r="1138" spans="1:8" hidden="1" x14ac:dyDescent="0.25">
      <c r="A1138" s="265">
        <v>43489</v>
      </c>
      <c r="B1138" s="10" t="s">
        <v>2651</v>
      </c>
      <c r="C1138" s="11" t="s">
        <v>1802</v>
      </c>
      <c r="E1138" s="8">
        <v>2968</v>
      </c>
      <c r="G1138" s="6">
        <f t="shared" si="25"/>
        <v>2968</v>
      </c>
    </row>
    <row r="1139" spans="1:8" hidden="1" x14ac:dyDescent="0.25">
      <c r="A1139" s="265">
        <v>43491</v>
      </c>
      <c r="B1139" s="10" t="s">
        <v>2651</v>
      </c>
      <c r="C1139" s="11" t="s">
        <v>1802</v>
      </c>
      <c r="E1139" s="108"/>
      <c r="F1139" s="19">
        <v>2505</v>
      </c>
      <c r="G1139" s="6">
        <f t="shared" si="25"/>
        <v>-2505</v>
      </c>
      <c r="H1139" s="7" t="s">
        <v>4469</v>
      </c>
    </row>
    <row r="1140" spans="1:8" hidden="1" x14ac:dyDescent="0.25">
      <c r="A1140" s="265">
        <v>43480</v>
      </c>
      <c r="B1140" s="10" t="s">
        <v>1399</v>
      </c>
      <c r="C1140" s="11" t="s">
        <v>166</v>
      </c>
      <c r="D1140" s="771"/>
      <c r="E1140" s="280">
        <v>80400</v>
      </c>
      <c r="F1140" s="279"/>
      <c r="G1140" s="6">
        <f t="shared" si="25"/>
        <v>80400</v>
      </c>
    </row>
    <row r="1141" spans="1:8" hidden="1" x14ac:dyDescent="0.25">
      <c r="A1141" s="265">
        <v>43480</v>
      </c>
      <c r="B1141" s="10" t="s">
        <v>2786</v>
      </c>
      <c r="C1141" s="11" t="s">
        <v>166</v>
      </c>
      <c r="D1141" s="771"/>
      <c r="E1141" s="281">
        <v>4800</v>
      </c>
      <c r="F1141" s="279"/>
      <c r="G1141" s="6">
        <f t="shared" si="25"/>
        <v>4800</v>
      </c>
    </row>
    <row r="1142" spans="1:8" hidden="1" x14ac:dyDescent="0.25">
      <c r="A1142" s="265">
        <v>43480</v>
      </c>
      <c r="B1142" s="10" t="s">
        <v>2786</v>
      </c>
      <c r="C1142" s="11" t="s">
        <v>166</v>
      </c>
      <c r="D1142" s="771"/>
      <c r="E1142" s="281">
        <v>4800</v>
      </c>
      <c r="F1142" s="279"/>
      <c r="G1142" s="6">
        <f t="shared" si="25"/>
        <v>4800</v>
      </c>
    </row>
    <row r="1143" spans="1:8" hidden="1" x14ac:dyDescent="0.25">
      <c r="A1143" s="265">
        <v>43480</v>
      </c>
      <c r="B1143" s="10" t="s">
        <v>3732</v>
      </c>
      <c r="C1143" s="11" t="s">
        <v>166</v>
      </c>
      <c r="D1143" s="771"/>
      <c r="E1143" s="281">
        <v>27600</v>
      </c>
      <c r="F1143" s="279"/>
      <c r="G1143" s="6">
        <f t="shared" si="25"/>
        <v>27600</v>
      </c>
    </row>
    <row r="1144" spans="1:8" hidden="1" x14ac:dyDescent="0.25">
      <c r="A1144" s="265">
        <v>43480</v>
      </c>
      <c r="B1144" s="10" t="s">
        <v>2786</v>
      </c>
      <c r="C1144" s="11" t="s">
        <v>166</v>
      </c>
      <c r="D1144" s="771"/>
      <c r="E1144" s="281">
        <v>3816</v>
      </c>
      <c r="F1144" s="279"/>
      <c r="G1144" s="6">
        <f t="shared" si="25"/>
        <v>3816</v>
      </c>
    </row>
    <row r="1145" spans="1:8" hidden="1" x14ac:dyDescent="0.25">
      <c r="A1145" s="265">
        <v>43480</v>
      </c>
      <c r="B1145" s="10" t="s">
        <v>1399</v>
      </c>
      <c r="C1145" s="11" t="s">
        <v>166</v>
      </c>
      <c r="D1145" s="771"/>
      <c r="E1145" s="281">
        <v>60775</v>
      </c>
      <c r="F1145" s="279"/>
      <c r="G1145" s="6">
        <f t="shared" si="25"/>
        <v>60775</v>
      </c>
    </row>
    <row r="1146" spans="1:8" hidden="1" x14ac:dyDescent="0.25">
      <c r="A1146" s="265">
        <v>43480</v>
      </c>
      <c r="B1146" s="10" t="s">
        <v>2786</v>
      </c>
      <c r="C1146" s="11" t="s">
        <v>166</v>
      </c>
      <c r="D1146" s="771"/>
      <c r="E1146" s="281">
        <v>22800</v>
      </c>
      <c r="F1146" s="279"/>
      <c r="G1146" s="6">
        <f t="shared" si="25"/>
        <v>22800</v>
      </c>
    </row>
    <row r="1147" spans="1:8" hidden="1" x14ac:dyDescent="0.25">
      <c r="A1147" s="265">
        <v>43480</v>
      </c>
      <c r="B1147" s="10" t="s">
        <v>1399</v>
      </c>
      <c r="C1147" s="11" t="s">
        <v>166</v>
      </c>
      <c r="D1147" s="771"/>
      <c r="E1147" s="281">
        <v>40000</v>
      </c>
      <c r="F1147" s="279"/>
      <c r="G1147" s="6">
        <f t="shared" si="25"/>
        <v>40000</v>
      </c>
    </row>
    <row r="1148" spans="1:8" hidden="1" x14ac:dyDescent="0.25">
      <c r="A1148" s="265">
        <v>43480</v>
      </c>
      <c r="B1148" s="10" t="s">
        <v>1399</v>
      </c>
      <c r="C1148" s="11" t="s">
        <v>166</v>
      </c>
      <c r="D1148" s="771"/>
      <c r="E1148" s="281">
        <v>10000</v>
      </c>
      <c r="F1148" s="279"/>
      <c r="G1148" s="6">
        <f t="shared" si="25"/>
        <v>10000</v>
      </c>
    </row>
    <row r="1149" spans="1:8" hidden="1" x14ac:dyDescent="0.25">
      <c r="A1149" s="265">
        <v>43493</v>
      </c>
      <c r="B1149" s="10" t="s">
        <v>1399</v>
      </c>
      <c r="C1149" s="11" t="s">
        <v>1814</v>
      </c>
      <c r="D1149" s="771"/>
      <c r="E1149" s="22">
        <v>218756</v>
      </c>
      <c r="F1149" s="279"/>
      <c r="G1149" s="6">
        <f t="shared" si="25"/>
        <v>218756</v>
      </c>
    </row>
    <row r="1150" spans="1:8" hidden="1" x14ac:dyDescent="0.25">
      <c r="A1150" s="265">
        <v>43495</v>
      </c>
      <c r="B1150" s="10" t="s">
        <v>2932</v>
      </c>
      <c r="C1150" s="11" t="s">
        <v>180</v>
      </c>
      <c r="D1150" s="771"/>
      <c r="E1150" s="22">
        <v>160000</v>
      </c>
      <c r="F1150" s="279"/>
      <c r="G1150" s="6">
        <f t="shared" si="25"/>
        <v>160000</v>
      </c>
    </row>
    <row r="1151" spans="1:8" hidden="1" x14ac:dyDescent="0.25">
      <c r="A1151" s="265">
        <v>43495</v>
      </c>
      <c r="B1151" s="10" t="s">
        <v>2651</v>
      </c>
      <c r="C1151" s="11" t="s">
        <v>3010</v>
      </c>
      <c r="D1151" s="771"/>
      <c r="E1151" s="280">
        <v>90000</v>
      </c>
      <c r="F1151" s="279"/>
      <c r="G1151" s="6">
        <f t="shared" si="25"/>
        <v>90000</v>
      </c>
    </row>
    <row r="1152" spans="1:8" hidden="1" x14ac:dyDescent="0.25">
      <c r="A1152" s="265">
        <v>43495</v>
      </c>
      <c r="B1152" s="10" t="s">
        <v>3732</v>
      </c>
      <c r="C1152" s="11" t="s">
        <v>3010</v>
      </c>
      <c r="D1152" s="771"/>
      <c r="E1152" s="281">
        <v>135000</v>
      </c>
      <c r="F1152" s="279"/>
      <c r="G1152" s="6">
        <f t="shared" si="25"/>
        <v>135000</v>
      </c>
    </row>
    <row r="1153" spans="1:8" hidden="1" x14ac:dyDescent="0.25">
      <c r="A1153" s="265">
        <v>43495</v>
      </c>
      <c r="B1153" s="10" t="s">
        <v>2932</v>
      </c>
      <c r="C1153" s="11" t="s">
        <v>3010</v>
      </c>
      <c r="D1153" s="771"/>
      <c r="E1153" s="282">
        <v>85000</v>
      </c>
      <c r="F1153" s="279"/>
      <c r="G1153" s="6">
        <f t="shared" si="25"/>
        <v>85000</v>
      </c>
    </row>
    <row r="1154" spans="1:8" hidden="1" x14ac:dyDescent="0.25">
      <c r="A1154" s="265">
        <v>43495</v>
      </c>
      <c r="B1154" s="10" t="s">
        <v>1399</v>
      </c>
      <c r="C1154" s="11" t="s">
        <v>164</v>
      </c>
      <c r="D1154" s="771"/>
      <c r="E1154" s="280">
        <v>5259</v>
      </c>
      <c r="F1154" s="279"/>
      <c r="G1154" s="6">
        <f t="shared" si="25"/>
        <v>5259</v>
      </c>
    </row>
    <row r="1155" spans="1:8" hidden="1" x14ac:dyDescent="0.25">
      <c r="A1155" s="265">
        <v>43495</v>
      </c>
      <c r="B1155" s="10" t="s">
        <v>1399</v>
      </c>
      <c r="C1155" s="11" t="s">
        <v>164</v>
      </c>
      <c r="D1155" s="771"/>
      <c r="E1155" s="281">
        <v>74051</v>
      </c>
      <c r="F1155" s="279"/>
      <c r="G1155" s="6">
        <f t="shared" si="25"/>
        <v>74051</v>
      </c>
    </row>
    <row r="1156" spans="1:8" hidden="1" x14ac:dyDescent="0.25">
      <c r="A1156" s="265">
        <v>43495</v>
      </c>
      <c r="B1156" s="10" t="s">
        <v>1399</v>
      </c>
      <c r="C1156" s="11" t="s">
        <v>164</v>
      </c>
      <c r="D1156" s="771"/>
      <c r="E1156" s="282">
        <v>19773</v>
      </c>
      <c r="F1156" s="279"/>
      <c r="G1156" s="6">
        <f t="shared" si="25"/>
        <v>19773</v>
      </c>
    </row>
    <row r="1157" spans="1:8" hidden="1" x14ac:dyDescent="0.25">
      <c r="A1157" s="265">
        <v>43495</v>
      </c>
      <c r="B1157" s="10" t="s">
        <v>2651</v>
      </c>
      <c r="C1157" s="11" t="s">
        <v>3010</v>
      </c>
      <c r="D1157" s="771"/>
      <c r="E1157" s="299"/>
      <c r="F1157" s="279">
        <v>250000</v>
      </c>
      <c r="G1157" s="6">
        <f t="shared" si="25"/>
        <v>-250000</v>
      </c>
      <c r="H1157" s="123"/>
    </row>
    <row r="1158" spans="1:8" hidden="1" x14ac:dyDescent="0.25">
      <c r="A1158" s="265">
        <v>43500</v>
      </c>
      <c r="B1158" s="10" t="s">
        <v>2651</v>
      </c>
      <c r="C1158" s="11" t="s">
        <v>1802</v>
      </c>
      <c r="D1158" s="771"/>
      <c r="E1158" s="281">
        <v>164818</v>
      </c>
      <c r="F1158" s="279"/>
      <c r="G1158" s="6">
        <f t="shared" si="25"/>
        <v>164818</v>
      </c>
    </row>
    <row r="1159" spans="1:8" hidden="1" x14ac:dyDescent="0.25">
      <c r="A1159" s="265">
        <v>43500</v>
      </c>
      <c r="B1159" s="10" t="s">
        <v>1399</v>
      </c>
      <c r="C1159" s="11" t="s">
        <v>1802</v>
      </c>
      <c r="D1159" s="771"/>
      <c r="E1159" s="281">
        <v>4060</v>
      </c>
      <c r="F1159" s="279"/>
      <c r="G1159" s="6">
        <f t="shared" si="25"/>
        <v>4060</v>
      </c>
    </row>
    <row r="1160" spans="1:8" hidden="1" x14ac:dyDescent="0.25">
      <c r="A1160" s="265">
        <v>43500</v>
      </c>
      <c r="B1160" s="10" t="s">
        <v>2651</v>
      </c>
      <c r="C1160" s="11" t="s">
        <v>1802</v>
      </c>
      <c r="D1160" s="771"/>
      <c r="E1160" s="281">
        <v>66065</v>
      </c>
      <c r="F1160" s="279"/>
      <c r="G1160" s="6">
        <f t="shared" si="25"/>
        <v>66065</v>
      </c>
    </row>
    <row r="1161" spans="1:8" hidden="1" x14ac:dyDescent="0.25">
      <c r="A1161" s="265">
        <v>43500</v>
      </c>
      <c r="B1161" s="10" t="s">
        <v>2651</v>
      </c>
      <c r="C1161" s="11" t="s">
        <v>1802</v>
      </c>
      <c r="D1161" s="771"/>
      <c r="E1161" s="281">
        <v>54061</v>
      </c>
      <c r="F1161" s="279"/>
      <c r="G1161" s="6">
        <f t="shared" si="25"/>
        <v>54061</v>
      </c>
    </row>
    <row r="1162" spans="1:8" hidden="1" x14ac:dyDescent="0.25">
      <c r="A1162" s="265">
        <v>43500</v>
      </c>
      <c r="B1162" s="10" t="s">
        <v>1399</v>
      </c>
      <c r="C1162" s="11" t="s">
        <v>1802</v>
      </c>
      <c r="D1162" s="771"/>
      <c r="E1162" s="281">
        <v>8310</v>
      </c>
      <c r="F1162" s="279"/>
      <c r="G1162" s="6">
        <f t="shared" si="25"/>
        <v>8310</v>
      </c>
    </row>
    <row r="1163" spans="1:8" hidden="1" x14ac:dyDescent="0.25">
      <c r="A1163" s="265">
        <v>43500</v>
      </c>
      <c r="B1163" s="10" t="s">
        <v>2932</v>
      </c>
      <c r="C1163" s="11" t="s">
        <v>3010</v>
      </c>
      <c r="D1163" s="771"/>
      <c r="E1163" s="280">
        <v>10000</v>
      </c>
      <c r="F1163" s="279"/>
      <c r="G1163" s="6">
        <f t="shared" si="25"/>
        <v>10000</v>
      </c>
    </row>
    <row r="1164" spans="1:8" hidden="1" x14ac:dyDescent="0.25">
      <c r="A1164" s="265">
        <v>43500</v>
      </c>
      <c r="B1164" s="10" t="s">
        <v>2651</v>
      </c>
      <c r="C1164" s="11" t="s">
        <v>3010</v>
      </c>
      <c r="D1164" s="771"/>
      <c r="E1164" s="282">
        <v>145000</v>
      </c>
      <c r="F1164" s="279"/>
      <c r="G1164" s="6">
        <f t="shared" si="25"/>
        <v>145000</v>
      </c>
    </row>
    <row r="1165" spans="1:8" hidden="1" x14ac:dyDescent="0.25">
      <c r="A1165" s="265">
        <v>43500</v>
      </c>
      <c r="B1165" s="10" t="s">
        <v>1399</v>
      </c>
      <c r="C1165" s="11" t="s">
        <v>169</v>
      </c>
      <c r="E1165" s="8">
        <v>2094</v>
      </c>
      <c r="G1165" s="6">
        <f t="shared" si="25"/>
        <v>2094</v>
      </c>
    </row>
    <row r="1166" spans="1:8" hidden="1" x14ac:dyDescent="0.25">
      <c r="A1166" s="265">
        <v>43500</v>
      </c>
      <c r="B1166" s="10" t="s">
        <v>1399</v>
      </c>
      <c r="C1166" s="11" t="s">
        <v>169</v>
      </c>
      <c r="E1166" s="8">
        <v>14538</v>
      </c>
      <c r="G1166" s="6">
        <f t="shared" si="25"/>
        <v>14538</v>
      </c>
    </row>
    <row r="1167" spans="1:8" hidden="1" x14ac:dyDescent="0.25">
      <c r="A1167" s="265">
        <v>43500</v>
      </c>
      <c r="B1167" s="10" t="s">
        <v>1399</v>
      </c>
      <c r="C1167" s="11" t="s">
        <v>169</v>
      </c>
      <c r="E1167" s="8">
        <v>23518</v>
      </c>
      <c r="G1167" s="6">
        <f t="shared" si="25"/>
        <v>23518</v>
      </c>
    </row>
    <row r="1168" spans="1:8" hidden="1" x14ac:dyDescent="0.25">
      <c r="A1168" s="265">
        <v>43500</v>
      </c>
      <c r="B1168" s="10" t="s">
        <v>1399</v>
      </c>
      <c r="C1168" s="11" t="s">
        <v>169</v>
      </c>
      <c r="E1168" s="8">
        <v>2815</v>
      </c>
      <c r="G1168" s="6">
        <f t="shared" si="25"/>
        <v>2815</v>
      </c>
    </row>
    <row r="1169" spans="1:8" hidden="1" x14ac:dyDescent="0.25">
      <c r="A1169" s="265">
        <v>43508</v>
      </c>
      <c r="B1169" s="10" t="s">
        <v>2651</v>
      </c>
      <c r="C1169" s="11" t="s">
        <v>1802</v>
      </c>
      <c r="D1169" s="771"/>
      <c r="E1169" s="280">
        <v>1474</v>
      </c>
      <c r="F1169" s="279"/>
      <c r="G1169" s="6">
        <f t="shared" si="25"/>
        <v>1474</v>
      </c>
    </row>
    <row r="1170" spans="1:8" hidden="1" x14ac:dyDescent="0.25">
      <c r="A1170" s="265">
        <v>43508</v>
      </c>
      <c r="B1170" s="10" t="s">
        <v>2651</v>
      </c>
      <c r="C1170" s="11" t="s">
        <v>1802</v>
      </c>
      <c r="D1170" s="771"/>
      <c r="E1170" s="281">
        <v>122831</v>
      </c>
      <c r="F1170" s="279"/>
      <c r="G1170" s="6">
        <f t="shared" si="25"/>
        <v>122831</v>
      </c>
    </row>
    <row r="1171" spans="1:8" hidden="1" x14ac:dyDescent="0.25">
      <c r="A1171" s="265">
        <v>43508</v>
      </c>
      <c r="B1171" s="10" t="s">
        <v>1399</v>
      </c>
      <c r="C1171" s="11" t="s">
        <v>1802</v>
      </c>
      <c r="D1171" s="771"/>
      <c r="E1171" s="281">
        <v>2128</v>
      </c>
      <c r="F1171" s="279"/>
      <c r="G1171" s="6">
        <f t="shared" si="25"/>
        <v>2128</v>
      </c>
    </row>
    <row r="1172" spans="1:8" hidden="1" x14ac:dyDescent="0.25">
      <c r="A1172" s="265">
        <v>43508</v>
      </c>
      <c r="B1172" s="10" t="s">
        <v>1399</v>
      </c>
      <c r="C1172" s="11" t="s">
        <v>1802</v>
      </c>
      <c r="D1172" s="771"/>
      <c r="E1172" s="282">
        <v>3010</v>
      </c>
      <c r="F1172" s="279"/>
      <c r="G1172" s="6">
        <f t="shared" si="25"/>
        <v>3010</v>
      </c>
    </row>
    <row r="1173" spans="1:8" hidden="1" x14ac:dyDescent="0.25">
      <c r="A1173" s="265">
        <v>43508</v>
      </c>
      <c r="B1173" s="10" t="s">
        <v>1399</v>
      </c>
      <c r="C1173" s="11" t="s">
        <v>166</v>
      </c>
      <c r="D1173" s="771"/>
      <c r="E1173" s="22">
        <v>78000</v>
      </c>
      <c r="F1173" s="279"/>
      <c r="G1173" s="6">
        <f t="shared" si="25"/>
        <v>78000</v>
      </c>
    </row>
    <row r="1174" spans="1:8" hidden="1" x14ac:dyDescent="0.25">
      <c r="A1174" s="265">
        <v>43508</v>
      </c>
      <c r="B1174" s="10" t="s">
        <v>1399</v>
      </c>
      <c r="C1174" s="11" t="s">
        <v>164</v>
      </c>
      <c r="E1174" s="8">
        <v>5490</v>
      </c>
      <c r="G1174" s="6">
        <f t="shared" si="25"/>
        <v>5490</v>
      </c>
    </row>
    <row r="1175" spans="1:8" hidden="1" x14ac:dyDescent="0.25">
      <c r="A1175" s="265">
        <v>43508</v>
      </c>
      <c r="B1175" s="10" t="s">
        <v>1399</v>
      </c>
      <c r="C1175" s="11" t="s">
        <v>164</v>
      </c>
      <c r="F1175" s="9">
        <v>13520</v>
      </c>
      <c r="G1175" s="6">
        <f t="shared" si="25"/>
        <v>-13520</v>
      </c>
      <c r="H1175" s="7" t="s">
        <v>4469</v>
      </c>
    </row>
    <row r="1176" spans="1:8" hidden="1" x14ac:dyDescent="0.25">
      <c r="A1176" s="265">
        <v>43512</v>
      </c>
      <c r="B1176" s="10" t="s">
        <v>2932</v>
      </c>
      <c r="C1176" s="11" t="s">
        <v>3010</v>
      </c>
      <c r="E1176" s="291">
        <v>24000</v>
      </c>
      <c r="G1176" s="6">
        <f t="shared" si="25"/>
        <v>24000</v>
      </c>
    </row>
    <row r="1177" spans="1:8" hidden="1" x14ac:dyDescent="0.25">
      <c r="A1177" s="265">
        <v>43512</v>
      </c>
      <c r="B1177" s="10" t="s">
        <v>2651</v>
      </c>
      <c r="C1177" s="11" t="s">
        <v>3010</v>
      </c>
      <c r="E1177" s="8">
        <v>121000</v>
      </c>
      <c r="G1177" s="6">
        <f t="shared" si="25"/>
        <v>121000</v>
      </c>
    </row>
    <row r="1178" spans="1:8" ht="16.5" hidden="1" thickBot="1" x14ac:dyDescent="0.3">
      <c r="A1178" s="265">
        <v>43512</v>
      </c>
      <c r="B1178" s="10" t="s">
        <v>2932</v>
      </c>
      <c r="C1178" s="11" t="s">
        <v>3010</v>
      </c>
      <c r="E1178" s="292">
        <v>15000</v>
      </c>
      <c r="G1178" s="6">
        <f t="shared" si="25"/>
        <v>15000</v>
      </c>
    </row>
    <row r="1179" spans="1:8" ht="16.5" hidden="1" thickBot="1" x14ac:dyDescent="0.3">
      <c r="A1179" s="265">
        <v>43512</v>
      </c>
      <c r="B1179" s="10" t="s">
        <v>2786</v>
      </c>
      <c r="C1179" s="11" t="s">
        <v>161</v>
      </c>
      <c r="F1179" s="300">
        <v>500000</v>
      </c>
      <c r="G1179" s="6">
        <f t="shared" si="25"/>
        <v>-500000</v>
      </c>
      <c r="H1179" s="31" t="s">
        <v>4640</v>
      </c>
    </row>
    <row r="1180" spans="1:8" ht="16.5" hidden="1" thickBot="1" x14ac:dyDescent="0.3">
      <c r="A1180" s="265">
        <v>43512</v>
      </c>
      <c r="B1180" s="10" t="s">
        <v>1399</v>
      </c>
      <c r="C1180" s="11" t="s">
        <v>164</v>
      </c>
      <c r="F1180" s="300">
        <v>100000</v>
      </c>
      <c r="G1180" s="6">
        <f t="shared" si="25"/>
        <v>-100000</v>
      </c>
      <c r="H1180" s="31" t="s">
        <v>4577</v>
      </c>
    </row>
    <row r="1181" spans="1:8" hidden="1" x14ac:dyDescent="0.25">
      <c r="A1181" s="265">
        <v>43512</v>
      </c>
      <c r="B1181" s="10" t="s">
        <v>2651</v>
      </c>
      <c r="C1181" s="11" t="s">
        <v>3010</v>
      </c>
      <c r="E1181" s="108"/>
      <c r="F1181" s="294">
        <v>65000</v>
      </c>
      <c r="G1181" s="6">
        <f t="shared" si="25"/>
        <v>-65000</v>
      </c>
      <c r="H1181" s="31" t="s">
        <v>4576</v>
      </c>
    </row>
    <row r="1182" spans="1:8" ht="16.5" hidden="1" thickBot="1" x14ac:dyDescent="0.3">
      <c r="A1182" s="265">
        <v>43512</v>
      </c>
      <c r="B1182" s="10" t="s">
        <v>3732</v>
      </c>
      <c r="C1182" s="11" t="s">
        <v>3010</v>
      </c>
      <c r="E1182" s="108"/>
      <c r="F1182" s="295">
        <v>135000</v>
      </c>
      <c r="G1182" s="6">
        <f t="shared" si="25"/>
        <v>-135000</v>
      </c>
      <c r="H1182" s="77" t="s">
        <v>4576</v>
      </c>
    </row>
    <row r="1183" spans="1:8" hidden="1" x14ac:dyDescent="0.25">
      <c r="A1183" s="265">
        <v>43517</v>
      </c>
      <c r="B1183" s="10" t="s">
        <v>2651</v>
      </c>
      <c r="C1183" s="11" t="s">
        <v>1802</v>
      </c>
      <c r="E1183" s="291">
        <v>51927</v>
      </c>
      <c r="G1183" s="6">
        <f t="shared" si="25"/>
        <v>51927</v>
      </c>
    </row>
    <row r="1184" spans="1:8" hidden="1" x14ac:dyDescent="0.25">
      <c r="A1184" s="265">
        <v>43517</v>
      </c>
      <c r="B1184" s="10" t="s">
        <v>2651</v>
      </c>
      <c r="C1184" s="11" t="s">
        <v>1802</v>
      </c>
      <c r="E1184" s="8">
        <v>44869</v>
      </c>
      <c r="G1184" s="6">
        <f t="shared" si="25"/>
        <v>44869</v>
      </c>
    </row>
    <row r="1185" spans="1:8" ht="16.5" hidden="1" thickBot="1" x14ac:dyDescent="0.3">
      <c r="A1185" s="265">
        <v>43517</v>
      </c>
      <c r="B1185" s="10" t="s">
        <v>2651</v>
      </c>
      <c r="C1185" s="11" t="s">
        <v>1802</v>
      </c>
      <c r="E1185" s="292">
        <v>707</v>
      </c>
      <c r="G1185" s="6">
        <f t="shared" si="25"/>
        <v>707</v>
      </c>
    </row>
    <row r="1186" spans="1:8" ht="16.5" hidden="1" thickBot="1" x14ac:dyDescent="0.3">
      <c r="A1186" s="265">
        <v>43518</v>
      </c>
      <c r="B1186" s="10" t="s">
        <v>2932</v>
      </c>
      <c r="C1186" s="11" t="s">
        <v>180</v>
      </c>
      <c r="E1186" s="293">
        <v>631320</v>
      </c>
      <c r="G1186" s="6">
        <f t="shared" si="25"/>
        <v>631320</v>
      </c>
    </row>
    <row r="1187" spans="1:8" hidden="1" x14ac:dyDescent="0.25">
      <c r="A1187" s="265">
        <v>43519</v>
      </c>
      <c r="B1187" s="10" t="s">
        <v>2932</v>
      </c>
      <c r="C1187" s="11" t="s">
        <v>166</v>
      </c>
      <c r="E1187" s="291">
        <v>35000</v>
      </c>
      <c r="G1187" s="6">
        <f t="shared" si="25"/>
        <v>35000</v>
      </c>
    </row>
    <row r="1188" spans="1:8" hidden="1" x14ac:dyDescent="0.25">
      <c r="A1188" s="265">
        <v>43519</v>
      </c>
      <c r="B1188" s="10" t="s">
        <v>2651</v>
      </c>
      <c r="C1188" s="11" t="s">
        <v>166</v>
      </c>
      <c r="E1188" s="8">
        <v>18400</v>
      </c>
      <c r="G1188" s="6">
        <f t="shared" si="25"/>
        <v>18400</v>
      </c>
    </row>
    <row r="1189" spans="1:8" ht="16.5" hidden="1" thickBot="1" x14ac:dyDescent="0.3">
      <c r="A1189" s="265">
        <v>43519</v>
      </c>
      <c r="B1189" s="10" t="s">
        <v>2651</v>
      </c>
      <c r="C1189" s="11" t="s">
        <v>166</v>
      </c>
      <c r="E1189" s="292">
        <v>9200</v>
      </c>
      <c r="G1189" s="6">
        <f t="shared" si="25"/>
        <v>9200</v>
      </c>
    </row>
    <row r="1190" spans="1:8" ht="16.5" hidden="1" thickBot="1" x14ac:dyDescent="0.3">
      <c r="A1190" s="265">
        <v>43519</v>
      </c>
      <c r="B1190" s="10" t="s">
        <v>4720</v>
      </c>
      <c r="C1190" s="11" t="s">
        <v>1814</v>
      </c>
      <c r="E1190" s="293">
        <v>199286</v>
      </c>
      <c r="G1190" s="6">
        <f t="shared" si="25"/>
        <v>199286</v>
      </c>
    </row>
    <row r="1191" spans="1:8" hidden="1" x14ac:dyDescent="0.25">
      <c r="A1191" s="265">
        <v>43519</v>
      </c>
      <c r="B1191" s="10" t="s">
        <v>2932</v>
      </c>
      <c r="C1191" s="11" t="s">
        <v>180</v>
      </c>
      <c r="F1191" s="9">
        <v>500000</v>
      </c>
      <c r="G1191" s="6">
        <f t="shared" si="25"/>
        <v>-500000</v>
      </c>
      <c r="H1191" s="31" t="s">
        <v>4624</v>
      </c>
    </row>
    <row r="1192" spans="1:8" hidden="1" x14ac:dyDescent="0.25">
      <c r="A1192" s="265">
        <v>43525</v>
      </c>
      <c r="B1192" s="10" t="s">
        <v>2932</v>
      </c>
      <c r="C1192" s="11" t="s">
        <v>166</v>
      </c>
      <c r="E1192" s="291">
        <v>45000</v>
      </c>
      <c r="G1192" s="6">
        <f t="shared" si="25"/>
        <v>45000</v>
      </c>
    </row>
    <row r="1193" spans="1:8" ht="16.5" hidden="1" thickBot="1" x14ac:dyDescent="0.3">
      <c r="A1193" s="265">
        <v>43525</v>
      </c>
      <c r="B1193" s="10" t="s">
        <v>2651</v>
      </c>
      <c r="C1193" s="11" t="s">
        <v>166</v>
      </c>
      <c r="E1193" s="292">
        <v>12500</v>
      </c>
      <c r="G1193" s="6">
        <f t="shared" si="25"/>
        <v>12500</v>
      </c>
    </row>
    <row r="1194" spans="1:8" ht="16.5" hidden="1" thickBot="1" x14ac:dyDescent="0.3">
      <c r="A1194" s="265">
        <v>43525</v>
      </c>
      <c r="B1194" s="10" t="s">
        <v>1399</v>
      </c>
      <c r="C1194" s="11" t="s">
        <v>164</v>
      </c>
      <c r="E1194" s="293">
        <v>84648</v>
      </c>
      <c r="G1194" s="6">
        <f t="shared" si="25"/>
        <v>84648</v>
      </c>
    </row>
    <row r="1195" spans="1:8" hidden="1" x14ac:dyDescent="0.25">
      <c r="A1195" s="265">
        <v>43529</v>
      </c>
      <c r="B1195" s="10" t="s">
        <v>1399</v>
      </c>
      <c r="C1195" s="11" t="s">
        <v>169</v>
      </c>
      <c r="F1195" s="9">
        <v>100000</v>
      </c>
      <c r="G1195" s="6">
        <f t="shared" si="25"/>
        <v>-100000</v>
      </c>
      <c r="H1195" s="31" t="s">
        <v>4641</v>
      </c>
    </row>
    <row r="1196" spans="1:8" hidden="1" x14ac:dyDescent="0.25">
      <c r="A1196" s="265">
        <v>43529</v>
      </c>
      <c r="B1196" s="10" t="s">
        <v>1399</v>
      </c>
      <c r="C1196" s="11" t="s">
        <v>1814</v>
      </c>
      <c r="F1196" s="9">
        <v>300000</v>
      </c>
      <c r="G1196" s="6">
        <f t="shared" si="25"/>
        <v>-300000</v>
      </c>
      <c r="H1196" s="31" t="s">
        <v>4642</v>
      </c>
    </row>
    <row r="1197" spans="1:8" hidden="1" x14ac:dyDescent="0.25">
      <c r="A1197" s="265">
        <v>43529</v>
      </c>
      <c r="B1197" s="10" t="s">
        <v>2932</v>
      </c>
      <c r="C1197" s="11" t="s">
        <v>180</v>
      </c>
      <c r="F1197" s="9">
        <v>300000</v>
      </c>
      <c r="G1197" s="6">
        <f t="shared" si="25"/>
        <v>-300000</v>
      </c>
      <c r="H1197" s="77" t="s">
        <v>4643</v>
      </c>
    </row>
    <row r="1198" spans="1:8" hidden="1" x14ac:dyDescent="0.25">
      <c r="A1198" s="265">
        <v>43529</v>
      </c>
      <c r="B1198" s="10" t="s">
        <v>40</v>
      </c>
      <c r="C1198" s="11" t="s">
        <v>164</v>
      </c>
      <c r="F1198" s="9">
        <v>1743</v>
      </c>
      <c r="G1198" s="6">
        <f t="shared" si="25"/>
        <v>-1743</v>
      </c>
      <c r="H1198" s="77"/>
    </row>
    <row r="1199" spans="1:8" hidden="1" x14ac:dyDescent="0.25">
      <c r="A1199" s="265">
        <v>43529</v>
      </c>
      <c r="B1199" s="10" t="s">
        <v>11</v>
      </c>
      <c r="C1199" s="11" t="s">
        <v>164</v>
      </c>
      <c r="F1199" s="9">
        <v>5815</v>
      </c>
      <c r="G1199" s="6">
        <f t="shared" si="25"/>
        <v>-5815</v>
      </c>
      <c r="H1199" s="78"/>
    </row>
    <row r="1200" spans="1:8" hidden="1" x14ac:dyDescent="0.25">
      <c r="A1200" s="265">
        <v>43529</v>
      </c>
      <c r="B1200" s="10" t="s">
        <v>4644</v>
      </c>
      <c r="C1200" s="11" t="s">
        <v>164</v>
      </c>
      <c r="F1200" s="9">
        <v>900</v>
      </c>
      <c r="G1200" s="6">
        <f t="shared" si="25"/>
        <v>-900</v>
      </c>
      <c r="H1200" s="78" t="s">
        <v>4645</v>
      </c>
    </row>
    <row r="1201" spans="1:8" hidden="1" x14ac:dyDescent="0.25">
      <c r="A1201" s="265">
        <v>43529</v>
      </c>
      <c r="B1201" s="10" t="s">
        <v>1399</v>
      </c>
      <c r="C1201" s="11" t="s">
        <v>164</v>
      </c>
      <c r="F1201" s="9">
        <f>75000-F1200-F1199-F1198</f>
        <v>66542</v>
      </c>
      <c r="G1201" s="6">
        <f t="shared" si="25"/>
        <v>-66542</v>
      </c>
      <c r="H1201" s="79"/>
    </row>
    <row r="1202" spans="1:8" ht="16.5" hidden="1" thickBot="1" x14ac:dyDescent="0.3">
      <c r="A1202" s="265">
        <v>43525</v>
      </c>
      <c r="B1202" s="10" t="s">
        <v>2651</v>
      </c>
      <c r="C1202" s="11" t="s">
        <v>3010</v>
      </c>
      <c r="E1202" s="293"/>
      <c r="F1202" s="9">
        <v>41000</v>
      </c>
      <c r="G1202" s="6">
        <f>E1202-F1202</f>
        <v>-41000</v>
      </c>
    </row>
    <row r="1203" spans="1:8" hidden="1" x14ac:dyDescent="0.25">
      <c r="A1203" s="265">
        <v>43529</v>
      </c>
      <c r="B1203" s="10" t="s">
        <v>2932</v>
      </c>
      <c r="C1203" s="11" t="s">
        <v>3010</v>
      </c>
      <c r="F1203" s="9">
        <f>25000+109000</f>
        <v>134000</v>
      </c>
      <c r="G1203" s="6">
        <f>E1203-F1203</f>
        <v>-134000</v>
      </c>
    </row>
    <row r="1204" spans="1:8" hidden="1" x14ac:dyDescent="0.25">
      <c r="A1204" s="265">
        <v>43525</v>
      </c>
      <c r="B1204" s="10" t="s">
        <v>2651</v>
      </c>
      <c r="C1204" s="11" t="s">
        <v>3010</v>
      </c>
      <c r="F1204" s="9">
        <v>25000</v>
      </c>
      <c r="G1204" s="6">
        <f>E1204-F1204</f>
        <v>-25000</v>
      </c>
    </row>
    <row r="1205" spans="1:8" hidden="1" x14ac:dyDescent="0.25">
      <c r="A1205" s="265">
        <v>43525</v>
      </c>
      <c r="B1205" s="10" t="s">
        <v>2651</v>
      </c>
      <c r="C1205" s="11" t="s">
        <v>3010</v>
      </c>
      <c r="E1205" s="8">
        <v>122500</v>
      </c>
      <c r="G1205" s="6">
        <f>E1205-F1205</f>
        <v>122500</v>
      </c>
    </row>
    <row r="1206" spans="1:8" hidden="1" x14ac:dyDescent="0.25">
      <c r="A1206" s="265">
        <v>43535</v>
      </c>
      <c r="B1206" s="10" t="s">
        <v>1399</v>
      </c>
      <c r="C1206" s="11" t="s">
        <v>1802</v>
      </c>
      <c r="E1206" s="291">
        <v>3220</v>
      </c>
      <c r="G1206" s="6">
        <f t="shared" ref="G1206:G1263" si="26">E1206-F1206</f>
        <v>3220</v>
      </c>
    </row>
    <row r="1207" spans="1:8" hidden="1" x14ac:dyDescent="0.25">
      <c r="A1207" s="265">
        <v>43535</v>
      </c>
      <c r="B1207" s="10" t="s">
        <v>2651</v>
      </c>
      <c r="C1207" s="11" t="s">
        <v>1802</v>
      </c>
      <c r="E1207" s="8">
        <v>29777</v>
      </c>
      <c r="G1207" s="6">
        <f t="shared" si="26"/>
        <v>29777</v>
      </c>
    </row>
    <row r="1208" spans="1:8" hidden="1" x14ac:dyDescent="0.25">
      <c r="A1208" s="265">
        <v>43535</v>
      </c>
      <c r="B1208" s="10" t="s">
        <v>2651</v>
      </c>
      <c r="C1208" s="11" t="s">
        <v>1802</v>
      </c>
      <c r="E1208" s="8">
        <v>218807</v>
      </c>
      <c r="G1208" s="6">
        <f t="shared" si="26"/>
        <v>218807</v>
      </c>
    </row>
    <row r="1209" spans="1:8" hidden="1" x14ac:dyDescent="0.25">
      <c r="A1209" s="265">
        <v>43535</v>
      </c>
      <c r="B1209" s="10" t="s">
        <v>2651</v>
      </c>
      <c r="C1209" s="11" t="s">
        <v>1802</v>
      </c>
      <c r="E1209" s="8">
        <v>35853</v>
      </c>
      <c r="G1209" s="6">
        <f t="shared" si="26"/>
        <v>35853</v>
      </c>
    </row>
    <row r="1210" spans="1:8" hidden="1" x14ac:dyDescent="0.25">
      <c r="A1210" s="265">
        <v>43535</v>
      </c>
      <c r="B1210" s="10" t="s">
        <v>2651</v>
      </c>
      <c r="C1210" s="11" t="s">
        <v>1802</v>
      </c>
      <c r="E1210" s="8">
        <v>16052</v>
      </c>
      <c r="G1210" s="6">
        <f t="shared" si="26"/>
        <v>16052</v>
      </c>
    </row>
    <row r="1211" spans="1:8" hidden="1" x14ac:dyDescent="0.25">
      <c r="A1211" s="265">
        <v>43535</v>
      </c>
      <c r="B1211" s="10" t="s">
        <v>18</v>
      </c>
      <c r="C1211" s="11" t="s">
        <v>1802</v>
      </c>
      <c r="E1211" s="8">
        <v>1189</v>
      </c>
      <c r="G1211" s="6">
        <f t="shared" si="26"/>
        <v>1189</v>
      </c>
    </row>
    <row r="1212" spans="1:8" hidden="1" x14ac:dyDescent="0.25">
      <c r="A1212" s="265">
        <v>43535</v>
      </c>
      <c r="B1212" s="10" t="s">
        <v>2651</v>
      </c>
      <c r="C1212" s="11" t="s">
        <v>1802</v>
      </c>
      <c r="E1212" s="8">
        <v>18123</v>
      </c>
      <c r="G1212" s="6">
        <f t="shared" si="26"/>
        <v>18123</v>
      </c>
    </row>
    <row r="1213" spans="1:8" ht="16.5" hidden="1" thickBot="1" x14ac:dyDescent="0.3">
      <c r="A1213" s="265">
        <v>43535</v>
      </c>
      <c r="B1213" s="10" t="s">
        <v>1399</v>
      </c>
      <c r="C1213" s="11" t="s">
        <v>1802</v>
      </c>
      <c r="E1213" s="292">
        <v>43480</v>
      </c>
      <c r="G1213" s="6">
        <f t="shared" si="26"/>
        <v>43480</v>
      </c>
    </row>
    <row r="1214" spans="1:8" ht="16.5" hidden="1" thickBot="1" x14ac:dyDescent="0.3">
      <c r="A1214" s="265">
        <v>43544</v>
      </c>
      <c r="B1214" s="10" t="s">
        <v>4720</v>
      </c>
      <c r="C1214" s="11" t="s">
        <v>166</v>
      </c>
      <c r="E1214" s="293">
        <v>50000</v>
      </c>
      <c r="G1214" s="6">
        <f t="shared" si="26"/>
        <v>50000</v>
      </c>
    </row>
    <row r="1215" spans="1:8" hidden="1" x14ac:dyDescent="0.25">
      <c r="A1215" s="265">
        <v>43544</v>
      </c>
      <c r="B1215" s="10" t="s">
        <v>2932</v>
      </c>
      <c r="C1215" s="11" t="s">
        <v>3010</v>
      </c>
      <c r="E1215" s="8">
        <v>157740</v>
      </c>
      <c r="G1215" s="6">
        <f t="shared" si="26"/>
        <v>157740</v>
      </c>
    </row>
    <row r="1216" spans="1:8" hidden="1" x14ac:dyDescent="0.25">
      <c r="A1216" s="265">
        <v>43544</v>
      </c>
      <c r="B1216" s="10" t="s">
        <v>2651</v>
      </c>
      <c r="C1216" s="11" t="s">
        <v>3010</v>
      </c>
      <c r="E1216" s="8">
        <v>6800</v>
      </c>
      <c r="G1216" s="6">
        <f t="shared" si="26"/>
        <v>6800</v>
      </c>
    </row>
    <row r="1217" spans="1:8" hidden="1" x14ac:dyDescent="0.25">
      <c r="A1217" s="265">
        <v>43549</v>
      </c>
      <c r="B1217" s="10" t="s">
        <v>1399</v>
      </c>
      <c r="C1217" s="11" t="s">
        <v>1802</v>
      </c>
      <c r="E1217" s="291">
        <v>8176</v>
      </c>
      <c r="G1217" s="330">
        <f t="shared" si="26"/>
        <v>8176</v>
      </c>
    </row>
    <row r="1218" spans="1:8" hidden="1" x14ac:dyDescent="0.25">
      <c r="A1218" s="265">
        <v>43549</v>
      </c>
      <c r="B1218" s="10" t="s">
        <v>2651</v>
      </c>
      <c r="C1218" s="11" t="s">
        <v>1802</v>
      </c>
      <c r="E1218" s="8">
        <v>24519</v>
      </c>
      <c r="G1218" s="331">
        <f t="shared" si="26"/>
        <v>24519</v>
      </c>
    </row>
    <row r="1219" spans="1:8" hidden="1" x14ac:dyDescent="0.25">
      <c r="A1219" s="265">
        <v>43549</v>
      </c>
      <c r="B1219" s="10" t="s">
        <v>2651</v>
      </c>
      <c r="C1219" s="11" t="s">
        <v>1802</v>
      </c>
      <c r="E1219" s="8">
        <v>128523</v>
      </c>
      <c r="G1219" s="331">
        <f t="shared" si="26"/>
        <v>128523</v>
      </c>
    </row>
    <row r="1220" spans="1:8" hidden="1" x14ac:dyDescent="0.25">
      <c r="A1220" s="265">
        <v>43549</v>
      </c>
      <c r="B1220" s="10" t="s">
        <v>1399</v>
      </c>
      <c r="C1220" s="11" t="s">
        <v>1802</v>
      </c>
      <c r="E1220" s="8">
        <v>4418</v>
      </c>
      <c r="G1220" s="331">
        <f t="shared" si="26"/>
        <v>4418</v>
      </c>
    </row>
    <row r="1221" spans="1:8" hidden="1" x14ac:dyDescent="0.25">
      <c r="A1221" s="265">
        <v>43549</v>
      </c>
      <c r="B1221" s="10" t="s">
        <v>2651</v>
      </c>
      <c r="C1221" s="11" t="s">
        <v>1802</v>
      </c>
      <c r="E1221" s="8">
        <v>11769</v>
      </c>
      <c r="G1221" s="331">
        <f t="shared" si="26"/>
        <v>11769</v>
      </c>
    </row>
    <row r="1222" spans="1:8" hidden="1" x14ac:dyDescent="0.25">
      <c r="A1222" s="265">
        <v>43549</v>
      </c>
      <c r="B1222" s="10" t="s">
        <v>2651</v>
      </c>
      <c r="C1222" s="11" t="s">
        <v>1802</v>
      </c>
      <c r="E1222" s="8">
        <v>59626</v>
      </c>
      <c r="G1222" s="331">
        <f t="shared" si="26"/>
        <v>59626</v>
      </c>
    </row>
    <row r="1223" spans="1:8" hidden="1" x14ac:dyDescent="0.25">
      <c r="A1223" s="265">
        <v>43549</v>
      </c>
      <c r="B1223" s="10" t="s">
        <v>2651</v>
      </c>
      <c r="C1223" s="11" t="s">
        <v>1802</v>
      </c>
      <c r="E1223" s="8">
        <v>42931</v>
      </c>
      <c r="G1223" s="331">
        <f t="shared" si="26"/>
        <v>42931</v>
      </c>
    </row>
    <row r="1224" spans="1:8" hidden="1" x14ac:dyDescent="0.25">
      <c r="A1224" s="112">
        <v>43549</v>
      </c>
      <c r="B1224" s="10" t="s">
        <v>4720</v>
      </c>
      <c r="C1224" s="11" t="s">
        <v>166</v>
      </c>
      <c r="E1224" s="8">
        <v>53000</v>
      </c>
      <c r="G1224" s="6">
        <f t="shared" si="26"/>
        <v>53000</v>
      </c>
    </row>
    <row r="1225" spans="1:8" hidden="1" x14ac:dyDescent="0.25">
      <c r="A1225" s="112">
        <v>43549</v>
      </c>
      <c r="B1225" s="10" t="s">
        <v>2932</v>
      </c>
      <c r="C1225" s="11" t="s">
        <v>166</v>
      </c>
      <c r="E1225" s="8">
        <v>35000</v>
      </c>
      <c r="G1225" s="6">
        <f t="shared" si="26"/>
        <v>35000</v>
      </c>
    </row>
    <row r="1226" spans="1:8" hidden="1" x14ac:dyDescent="0.25">
      <c r="A1226" s="112">
        <v>43549</v>
      </c>
      <c r="B1226" s="10" t="s">
        <v>4720</v>
      </c>
      <c r="C1226" s="11" t="s">
        <v>166</v>
      </c>
      <c r="D1226" s="771"/>
      <c r="E1226" s="281">
        <v>63600</v>
      </c>
      <c r="F1226" s="279"/>
      <c r="G1226" s="6">
        <f t="shared" si="26"/>
        <v>63600</v>
      </c>
    </row>
    <row r="1227" spans="1:8" hidden="1" x14ac:dyDescent="0.25">
      <c r="A1227" s="112">
        <v>43549</v>
      </c>
      <c r="B1227" s="10" t="s">
        <v>4720</v>
      </c>
      <c r="C1227" s="11" t="s">
        <v>166</v>
      </c>
      <c r="D1227" s="771"/>
      <c r="E1227" s="281">
        <v>31800</v>
      </c>
      <c r="F1227" s="279"/>
      <c r="G1227" s="6">
        <f t="shared" si="26"/>
        <v>31800</v>
      </c>
    </row>
    <row r="1228" spans="1:8" hidden="1" x14ac:dyDescent="0.25">
      <c r="A1228" s="112">
        <v>43549</v>
      </c>
      <c r="B1228" s="10" t="s">
        <v>3732</v>
      </c>
      <c r="C1228" s="11" t="s">
        <v>1802</v>
      </c>
      <c r="D1228" s="771"/>
      <c r="E1228" s="281"/>
      <c r="F1228" s="333">
        <v>2039</v>
      </c>
      <c r="G1228" s="6">
        <f t="shared" si="26"/>
        <v>-2039</v>
      </c>
      <c r="H1228" s="77"/>
    </row>
    <row r="1229" spans="1:8" hidden="1" x14ac:dyDescent="0.25">
      <c r="A1229" s="112">
        <v>43549</v>
      </c>
      <c r="B1229" s="10" t="s">
        <v>2932</v>
      </c>
      <c r="C1229" s="11" t="s">
        <v>1802</v>
      </c>
      <c r="D1229" s="771"/>
      <c r="E1229" s="281"/>
      <c r="F1229" s="334">
        <v>151493</v>
      </c>
      <c r="G1229" s="6">
        <f t="shared" si="26"/>
        <v>-151493</v>
      </c>
      <c r="H1229" s="78"/>
    </row>
    <row r="1230" spans="1:8" hidden="1" x14ac:dyDescent="0.25">
      <c r="A1230" s="112">
        <v>43549</v>
      </c>
      <c r="B1230" s="10" t="s">
        <v>18</v>
      </c>
      <c r="C1230" s="11" t="s">
        <v>1802</v>
      </c>
      <c r="D1230" s="771"/>
      <c r="E1230" s="281"/>
      <c r="F1230" s="334">
        <v>1189</v>
      </c>
      <c r="G1230" s="6">
        <f t="shared" si="26"/>
        <v>-1189</v>
      </c>
      <c r="H1230" s="78" t="s">
        <v>4754</v>
      </c>
    </row>
    <row r="1231" spans="1:8" hidden="1" x14ac:dyDescent="0.25">
      <c r="A1231" s="112">
        <v>43549</v>
      </c>
      <c r="B1231" s="10" t="s">
        <v>1399</v>
      </c>
      <c r="C1231" s="11" t="s">
        <v>1802</v>
      </c>
      <c r="D1231" s="771"/>
      <c r="E1231" s="281"/>
      <c r="F1231" s="334">
        <v>212956</v>
      </c>
      <c r="G1231" s="6">
        <f t="shared" si="26"/>
        <v>-212956</v>
      </c>
      <c r="H1231" s="78"/>
    </row>
    <row r="1232" spans="1:8" ht="16.5" hidden="1" thickBot="1" x14ac:dyDescent="0.3">
      <c r="A1232" s="112">
        <v>43549</v>
      </c>
      <c r="B1232" s="10" t="s">
        <v>2651</v>
      </c>
      <c r="C1232" s="11" t="s">
        <v>1802</v>
      </c>
      <c r="D1232" s="771"/>
      <c r="E1232" s="281"/>
      <c r="F1232" s="335">
        <f>500000-F1231-F1230-F1229-F1228</f>
        <v>132323</v>
      </c>
      <c r="G1232" s="6">
        <f t="shared" si="26"/>
        <v>-132323</v>
      </c>
      <c r="H1232" s="79"/>
    </row>
    <row r="1233" spans="1:8" hidden="1" x14ac:dyDescent="0.25">
      <c r="A1233" s="112">
        <v>43549</v>
      </c>
      <c r="B1233" s="10" t="s">
        <v>2651</v>
      </c>
      <c r="C1233" s="11" t="s">
        <v>1802</v>
      </c>
      <c r="D1233" s="771"/>
      <c r="E1233" s="281"/>
      <c r="F1233" s="279">
        <v>477500</v>
      </c>
      <c r="G1233" s="6">
        <f t="shared" si="26"/>
        <v>-477500</v>
      </c>
      <c r="H1233" s="78" t="s">
        <v>4754</v>
      </c>
    </row>
    <row r="1234" spans="1:8" ht="16.5" hidden="1" thickBot="1" x14ac:dyDescent="0.3">
      <c r="A1234" s="112">
        <v>43568</v>
      </c>
      <c r="B1234" s="10" t="s">
        <v>2932</v>
      </c>
      <c r="C1234" s="11" t="s">
        <v>166</v>
      </c>
      <c r="E1234" s="293">
        <v>23400</v>
      </c>
      <c r="G1234" s="6">
        <f t="shared" si="26"/>
        <v>23400</v>
      </c>
    </row>
    <row r="1235" spans="1:8" hidden="1" x14ac:dyDescent="0.25">
      <c r="A1235" s="112">
        <v>43568</v>
      </c>
      <c r="B1235" s="10" t="s">
        <v>4720</v>
      </c>
      <c r="C1235" s="11" t="s">
        <v>1814</v>
      </c>
      <c r="E1235" s="291">
        <v>9652</v>
      </c>
      <c r="G1235" s="6">
        <f t="shared" si="26"/>
        <v>9652</v>
      </c>
    </row>
    <row r="1236" spans="1:8" ht="16.5" hidden="1" thickBot="1" x14ac:dyDescent="0.3">
      <c r="A1236" s="112">
        <v>43568</v>
      </c>
      <c r="B1236" s="10" t="s">
        <v>4720</v>
      </c>
      <c r="C1236" s="11" t="s">
        <v>1814</v>
      </c>
      <c r="E1236" s="292">
        <v>74142</v>
      </c>
      <c r="G1236" s="6">
        <f t="shared" si="26"/>
        <v>74142</v>
      </c>
    </row>
    <row r="1237" spans="1:8" hidden="1" x14ac:dyDescent="0.25">
      <c r="A1237" s="112">
        <v>43568</v>
      </c>
      <c r="B1237" s="10" t="s">
        <v>2932</v>
      </c>
      <c r="C1237" s="11" t="s">
        <v>3010</v>
      </c>
      <c r="F1237" s="9">
        <v>157740</v>
      </c>
      <c r="G1237" s="6">
        <f t="shared" si="26"/>
        <v>-157740</v>
      </c>
      <c r="H1237" s="77"/>
    </row>
    <row r="1238" spans="1:8" hidden="1" x14ac:dyDescent="0.25">
      <c r="A1238" s="112">
        <v>43568</v>
      </c>
      <c r="B1238" s="10" t="s">
        <v>2651</v>
      </c>
      <c r="C1238" s="11" t="s">
        <v>3010</v>
      </c>
      <c r="F1238" s="9">
        <v>6800</v>
      </c>
      <c r="G1238" s="6">
        <f t="shared" si="26"/>
        <v>-6800</v>
      </c>
      <c r="H1238" s="78" t="s">
        <v>4802</v>
      </c>
    </row>
    <row r="1239" spans="1:8" hidden="1" x14ac:dyDescent="0.25">
      <c r="A1239" s="112">
        <v>43568</v>
      </c>
      <c r="B1239" s="10" t="s">
        <v>2651</v>
      </c>
      <c r="C1239" s="11" t="s">
        <v>3010</v>
      </c>
      <c r="F1239" s="9">
        <v>-540</v>
      </c>
      <c r="G1239" s="6">
        <f t="shared" si="26"/>
        <v>540</v>
      </c>
      <c r="H1239" s="79"/>
    </row>
    <row r="1240" spans="1:8" hidden="1" x14ac:dyDescent="0.25">
      <c r="A1240" s="112">
        <v>43571</v>
      </c>
      <c r="B1240" s="10" t="s">
        <v>2786</v>
      </c>
      <c r="C1240" s="11" t="s">
        <v>161</v>
      </c>
      <c r="E1240" s="108"/>
      <c r="F1240" s="19">
        <v>200000</v>
      </c>
      <c r="G1240" s="6">
        <f t="shared" si="26"/>
        <v>-200000</v>
      </c>
      <c r="H1240" s="78" t="s">
        <v>4805</v>
      </c>
    </row>
    <row r="1241" spans="1:8" hidden="1" x14ac:dyDescent="0.25">
      <c r="A1241" s="112">
        <v>43571</v>
      </c>
      <c r="B1241" s="10" t="s">
        <v>2932</v>
      </c>
      <c r="C1241" s="11" t="s">
        <v>180</v>
      </c>
      <c r="E1241" s="108"/>
      <c r="F1241" s="19">
        <v>400000</v>
      </c>
      <c r="G1241" s="6">
        <f t="shared" si="26"/>
        <v>-400000</v>
      </c>
      <c r="H1241" s="78" t="s">
        <v>4806</v>
      </c>
    </row>
    <row r="1242" spans="1:8" hidden="1" x14ac:dyDescent="0.25">
      <c r="A1242" s="112">
        <v>43571</v>
      </c>
      <c r="B1242" s="10" t="s">
        <v>1399</v>
      </c>
      <c r="C1242" s="11" t="s">
        <v>1814</v>
      </c>
      <c r="E1242" s="108"/>
      <c r="F1242" s="19">
        <v>300000</v>
      </c>
      <c r="G1242" s="6">
        <f t="shared" si="26"/>
        <v>-300000</v>
      </c>
      <c r="H1242" s="78" t="s">
        <v>4809</v>
      </c>
    </row>
    <row r="1243" spans="1:8" hidden="1" x14ac:dyDescent="0.25">
      <c r="A1243" s="112">
        <v>43571</v>
      </c>
      <c r="B1243" s="10" t="s">
        <v>1399</v>
      </c>
      <c r="C1243" s="11" t="s">
        <v>164</v>
      </c>
      <c r="E1243" s="108"/>
      <c r="F1243" s="19">
        <v>35000</v>
      </c>
      <c r="G1243" s="6">
        <f t="shared" si="26"/>
        <v>-35000</v>
      </c>
      <c r="H1243" s="78" t="s">
        <v>4812</v>
      </c>
    </row>
    <row r="1244" spans="1:8" hidden="1" x14ac:dyDescent="0.25">
      <c r="A1244" s="112">
        <v>43574</v>
      </c>
      <c r="B1244" s="10" t="s">
        <v>1399</v>
      </c>
      <c r="C1244" s="11" t="s">
        <v>1802</v>
      </c>
      <c r="E1244" s="291">
        <v>60000</v>
      </c>
      <c r="G1244" s="6">
        <f t="shared" si="26"/>
        <v>60000</v>
      </c>
    </row>
    <row r="1245" spans="1:8" hidden="1" x14ac:dyDescent="0.25">
      <c r="A1245" s="112">
        <v>43574</v>
      </c>
      <c r="B1245" s="10" t="s">
        <v>2651</v>
      </c>
      <c r="C1245" s="11" t="s">
        <v>1802</v>
      </c>
      <c r="E1245" s="8">
        <v>19668</v>
      </c>
      <c r="G1245" s="6">
        <f t="shared" si="26"/>
        <v>19668</v>
      </c>
    </row>
    <row r="1246" spans="1:8" hidden="1" x14ac:dyDescent="0.25">
      <c r="A1246" s="112">
        <v>43574</v>
      </c>
      <c r="B1246" s="10" t="s">
        <v>2651</v>
      </c>
      <c r="C1246" s="11" t="s">
        <v>1802</v>
      </c>
      <c r="E1246" s="8">
        <v>51207</v>
      </c>
      <c r="G1246" s="6">
        <f t="shared" si="26"/>
        <v>51207</v>
      </c>
    </row>
    <row r="1247" spans="1:8" hidden="1" x14ac:dyDescent="0.25">
      <c r="A1247" s="112">
        <v>43574</v>
      </c>
      <c r="B1247" s="10" t="s">
        <v>2651</v>
      </c>
      <c r="C1247" s="11" t="s">
        <v>1802</v>
      </c>
      <c r="E1247" s="8">
        <v>2067</v>
      </c>
      <c r="G1247" s="6">
        <f t="shared" si="26"/>
        <v>2067</v>
      </c>
    </row>
    <row r="1248" spans="1:8" hidden="1" x14ac:dyDescent="0.25">
      <c r="A1248" s="112">
        <v>43574</v>
      </c>
      <c r="B1248" s="10" t="s">
        <v>1399</v>
      </c>
      <c r="C1248" s="11" t="s">
        <v>1802</v>
      </c>
      <c r="E1248" s="8">
        <v>1708</v>
      </c>
      <c r="G1248" s="6">
        <f t="shared" si="26"/>
        <v>1708</v>
      </c>
    </row>
    <row r="1249" spans="1:8" hidden="1" x14ac:dyDescent="0.25">
      <c r="A1249" s="112">
        <v>43574</v>
      </c>
      <c r="B1249" s="10" t="s">
        <v>2651</v>
      </c>
      <c r="C1249" s="11" t="s">
        <v>1802</v>
      </c>
      <c r="E1249" s="8">
        <v>43272</v>
      </c>
      <c r="G1249" s="6">
        <f t="shared" si="26"/>
        <v>43272</v>
      </c>
    </row>
    <row r="1250" spans="1:8" hidden="1" x14ac:dyDescent="0.25">
      <c r="A1250" s="112">
        <v>43574</v>
      </c>
      <c r="B1250" s="10" t="s">
        <v>2651</v>
      </c>
      <c r="C1250" s="11" t="s">
        <v>1802</v>
      </c>
      <c r="E1250" s="8">
        <v>83066</v>
      </c>
      <c r="G1250" s="6">
        <f t="shared" si="26"/>
        <v>83066</v>
      </c>
    </row>
    <row r="1251" spans="1:8" hidden="1" x14ac:dyDescent="0.25">
      <c r="A1251" s="112">
        <v>43574</v>
      </c>
      <c r="B1251" s="10" t="s">
        <v>1399</v>
      </c>
      <c r="C1251" s="11" t="s">
        <v>1802</v>
      </c>
      <c r="E1251" s="8">
        <v>2040</v>
      </c>
      <c r="G1251" s="6">
        <f t="shared" si="26"/>
        <v>2040</v>
      </c>
    </row>
    <row r="1252" spans="1:8" ht="16.5" hidden="1" thickBot="1" x14ac:dyDescent="0.3">
      <c r="A1252" s="112">
        <v>43574</v>
      </c>
      <c r="B1252" s="10" t="s">
        <v>2651</v>
      </c>
      <c r="C1252" s="11" t="s">
        <v>1802</v>
      </c>
      <c r="E1252" s="292">
        <v>17118</v>
      </c>
      <c r="G1252" s="6">
        <f t="shared" si="26"/>
        <v>17118</v>
      </c>
    </row>
    <row r="1253" spans="1:8" hidden="1" x14ac:dyDescent="0.25">
      <c r="A1253" s="112">
        <v>43580</v>
      </c>
      <c r="B1253" s="10" t="s">
        <v>2932</v>
      </c>
      <c r="C1253" s="11" t="s">
        <v>166</v>
      </c>
      <c r="E1253" s="8">
        <v>24000</v>
      </c>
      <c r="G1253" s="6">
        <f t="shared" si="26"/>
        <v>24000</v>
      </c>
    </row>
    <row r="1254" spans="1:8" hidden="1" x14ac:dyDescent="0.25">
      <c r="A1254" s="112">
        <v>43580</v>
      </c>
      <c r="B1254" s="10" t="s">
        <v>2932</v>
      </c>
      <c r="C1254" s="11" t="s">
        <v>180</v>
      </c>
      <c r="E1254" s="8">
        <v>66000</v>
      </c>
      <c r="G1254" s="6">
        <f t="shared" si="26"/>
        <v>66000</v>
      </c>
    </row>
    <row r="1255" spans="1:8" hidden="1" x14ac:dyDescent="0.25">
      <c r="A1255" s="112">
        <v>43580</v>
      </c>
      <c r="B1255" s="10" t="s">
        <v>1399</v>
      </c>
      <c r="C1255" s="11" t="s">
        <v>164</v>
      </c>
      <c r="E1255" s="8">
        <v>19095</v>
      </c>
      <c r="G1255" s="6">
        <f t="shared" si="26"/>
        <v>19095</v>
      </c>
    </row>
    <row r="1256" spans="1:8" hidden="1" x14ac:dyDescent="0.25">
      <c r="A1256" s="112">
        <v>43580</v>
      </c>
      <c r="B1256" s="10" t="s">
        <v>2651</v>
      </c>
      <c r="C1256" s="11" t="s">
        <v>3010</v>
      </c>
      <c r="F1256" s="9">
        <v>15000</v>
      </c>
      <c r="G1256" s="6">
        <f t="shared" si="26"/>
        <v>-15000</v>
      </c>
      <c r="H1256" s="7" t="s">
        <v>4844</v>
      </c>
    </row>
    <row r="1257" spans="1:8" hidden="1" x14ac:dyDescent="0.25">
      <c r="A1257" s="112">
        <v>43580</v>
      </c>
      <c r="B1257" s="10" t="s">
        <v>2651</v>
      </c>
      <c r="C1257" s="11" t="s">
        <v>3010</v>
      </c>
      <c r="F1257" s="9">
        <v>540</v>
      </c>
      <c r="G1257" s="6">
        <f t="shared" si="26"/>
        <v>-540</v>
      </c>
      <c r="H1257" s="7" t="s">
        <v>3917</v>
      </c>
    </row>
    <row r="1258" spans="1:8" hidden="1" x14ac:dyDescent="0.25">
      <c r="A1258" s="112">
        <v>43580</v>
      </c>
      <c r="B1258" s="10" t="s">
        <v>2651</v>
      </c>
      <c r="C1258" s="11" t="s">
        <v>3010</v>
      </c>
      <c r="F1258" s="9">
        <v>82500</v>
      </c>
      <c r="G1258" s="6">
        <f t="shared" si="26"/>
        <v>-82500</v>
      </c>
      <c r="H1258" s="31" t="s">
        <v>4843</v>
      </c>
    </row>
    <row r="1259" spans="1:8" hidden="1" x14ac:dyDescent="0.25">
      <c r="A1259" s="112">
        <v>43582</v>
      </c>
      <c r="B1259" s="10" t="s">
        <v>2651</v>
      </c>
      <c r="C1259" s="11" t="s">
        <v>1802</v>
      </c>
      <c r="E1259" s="108">
        <v>48168</v>
      </c>
      <c r="F1259" s="109"/>
      <c r="G1259" s="6">
        <f t="shared" si="26"/>
        <v>48168</v>
      </c>
    </row>
    <row r="1260" spans="1:8" hidden="1" x14ac:dyDescent="0.25">
      <c r="A1260" s="112">
        <v>43582</v>
      </c>
      <c r="B1260" s="10" t="s">
        <v>2651</v>
      </c>
      <c r="C1260" s="11" t="s">
        <v>1802</v>
      </c>
      <c r="E1260" s="108">
        <v>5264</v>
      </c>
      <c r="F1260" s="110"/>
      <c r="G1260" s="6">
        <f t="shared" si="26"/>
        <v>5264</v>
      </c>
    </row>
    <row r="1261" spans="1:8" hidden="1" x14ac:dyDescent="0.25">
      <c r="A1261" s="112">
        <v>43582</v>
      </c>
      <c r="B1261" s="10" t="s">
        <v>2651</v>
      </c>
      <c r="C1261" s="11" t="s">
        <v>1802</v>
      </c>
      <c r="E1261" s="108">
        <v>44503</v>
      </c>
      <c r="F1261" s="110"/>
      <c r="G1261" s="6">
        <f t="shared" si="26"/>
        <v>44503</v>
      </c>
    </row>
    <row r="1262" spans="1:8" hidden="1" x14ac:dyDescent="0.25">
      <c r="A1262" s="112">
        <v>43582</v>
      </c>
      <c r="B1262" s="10" t="s">
        <v>2651</v>
      </c>
      <c r="C1262" s="11" t="s">
        <v>1802</v>
      </c>
      <c r="E1262" s="108">
        <v>3198</v>
      </c>
      <c r="F1262" s="110"/>
      <c r="G1262" s="6">
        <f t="shared" si="26"/>
        <v>3198</v>
      </c>
    </row>
    <row r="1263" spans="1:8" hidden="1" x14ac:dyDescent="0.25">
      <c r="A1263" s="112">
        <v>43582</v>
      </c>
      <c r="B1263" s="10" t="s">
        <v>1399</v>
      </c>
      <c r="C1263" s="11" t="s">
        <v>1802</v>
      </c>
      <c r="E1263" s="108">
        <v>2592</v>
      </c>
      <c r="F1263" s="111"/>
      <c r="G1263" s="6">
        <f t="shared" si="26"/>
        <v>2592</v>
      </c>
    </row>
    <row r="1264" spans="1:8" hidden="1" x14ac:dyDescent="0.25">
      <c r="A1264" s="112">
        <v>43580</v>
      </c>
      <c r="B1264" s="10" t="s">
        <v>2932</v>
      </c>
      <c r="C1264" s="11" t="s">
        <v>180</v>
      </c>
      <c r="E1264" s="108"/>
      <c r="F1264" s="19">
        <v>250000</v>
      </c>
      <c r="G1264" s="6">
        <f t="shared" ref="G1264:G1299" si="27">E1264-F1264</f>
        <v>-250000</v>
      </c>
      <c r="H1264" s="78" t="s">
        <v>4849</v>
      </c>
    </row>
    <row r="1265" spans="1:8" hidden="1" x14ac:dyDescent="0.25">
      <c r="A1265" s="112">
        <v>43587</v>
      </c>
      <c r="B1265" s="10" t="s">
        <v>1399</v>
      </c>
      <c r="C1265" s="11" t="s">
        <v>166</v>
      </c>
      <c r="E1265" s="8">
        <v>50800</v>
      </c>
      <c r="G1265" s="6">
        <f t="shared" si="27"/>
        <v>50800</v>
      </c>
    </row>
    <row r="1266" spans="1:8" hidden="1" x14ac:dyDescent="0.25">
      <c r="A1266" s="112">
        <v>43595</v>
      </c>
      <c r="B1266" s="10" t="s">
        <v>4883</v>
      </c>
      <c r="C1266" s="11" t="s">
        <v>164</v>
      </c>
      <c r="E1266" s="8">
        <v>262657</v>
      </c>
      <c r="G1266" s="6">
        <f t="shared" si="27"/>
        <v>262657</v>
      </c>
    </row>
    <row r="1267" spans="1:8" hidden="1" x14ac:dyDescent="0.25">
      <c r="A1267" s="112">
        <v>43595</v>
      </c>
      <c r="B1267" s="10" t="s">
        <v>1399</v>
      </c>
      <c r="C1267" s="11" t="s">
        <v>164</v>
      </c>
      <c r="E1267" s="8">
        <v>63122</v>
      </c>
      <c r="G1267" s="6">
        <f t="shared" si="27"/>
        <v>63122</v>
      </c>
    </row>
    <row r="1268" spans="1:8" hidden="1" x14ac:dyDescent="0.25">
      <c r="A1268" s="112">
        <v>43595</v>
      </c>
      <c r="B1268" s="10" t="s">
        <v>1399</v>
      </c>
      <c r="C1268" s="11" t="s">
        <v>164</v>
      </c>
      <c r="E1268" s="8">
        <v>23172</v>
      </c>
      <c r="G1268" s="6">
        <f t="shared" si="27"/>
        <v>23172</v>
      </c>
    </row>
    <row r="1269" spans="1:8" hidden="1" x14ac:dyDescent="0.25">
      <c r="A1269" s="112">
        <v>43599</v>
      </c>
      <c r="B1269" s="10" t="s">
        <v>2932</v>
      </c>
      <c r="C1269" s="11" t="s">
        <v>3010</v>
      </c>
      <c r="D1269" s="771"/>
      <c r="E1269" s="280">
        <v>80000</v>
      </c>
      <c r="F1269" s="279"/>
      <c r="G1269" s="6">
        <f t="shared" si="27"/>
        <v>80000</v>
      </c>
    </row>
    <row r="1270" spans="1:8" hidden="1" x14ac:dyDescent="0.25">
      <c r="A1270" s="112">
        <v>43599</v>
      </c>
      <c r="B1270" s="10" t="s">
        <v>2651</v>
      </c>
      <c r="C1270" s="11" t="s">
        <v>3010</v>
      </c>
      <c r="D1270" s="771"/>
      <c r="E1270" s="281">
        <v>85000</v>
      </c>
      <c r="F1270" s="279"/>
      <c r="G1270" s="6">
        <f t="shared" si="27"/>
        <v>85000</v>
      </c>
    </row>
    <row r="1271" spans="1:8" hidden="1" x14ac:dyDescent="0.25">
      <c r="A1271" s="112">
        <v>43607</v>
      </c>
      <c r="B1271" s="10" t="s">
        <v>1399</v>
      </c>
      <c r="C1271" s="11" t="s">
        <v>1814</v>
      </c>
      <c r="E1271" s="8">
        <v>97336</v>
      </c>
      <c r="G1271" s="6">
        <f t="shared" si="27"/>
        <v>97336</v>
      </c>
    </row>
    <row r="1272" spans="1:8" hidden="1" x14ac:dyDescent="0.25">
      <c r="A1272" s="112">
        <v>43613</v>
      </c>
      <c r="B1272" s="10" t="s">
        <v>1399</v>
      </c>
      <c r="C1272" s="11" t="s">
        <v>164</v>
      </c>
      <c r="F1272" s="9">
        <v>108607</v>
      </c>
      <c r="G1272" s="6">
        <f t="shared" si="27"/>
        <v>-108607</v>
      </c>
      <c r="H1272" s="77" t="s">
        <v>4978</v>
      </c>
    </row>
    <row r="1273" spans="1:8" hidden="1" x14ac:dyDescent="0.25">
      <c r="A1273" s="112">
        <v>43613</v>
      </c>
      <c r="B1273" s="10" t="s">
        <v>4883</v>
      </c>
      <c r="C1273" s="11" t="s">
        <v>164</v>
      </c>
      <c r="F1273" s="9">
        <f>300000-F1272</f>
        <v>191393</v>
      </c>
      <c r="G1273" s="6">
        <f t="shared" si="27"/>
        <v>-191393</v>
      </c>
      <c r="H1273" s="79" t="s">
        <v>4979</v>
      </c>
    </row>
    <row r="1274" spans="1:8" hidden="1" x14ac:dyDescent="0.25">
      <c r="A1274" s="112">
        <v>43614</v>
      </c>
      <c r="B1274" s="10" t="s">
        <v>4720</v>
      </c>
      <c r="C1274" s="11" t="s">
        <v>166</v>
      </c>
      <c r="F1274" s="9">
        <v>198400</v>
      </c>
      <c r="G1274" s="6">
        <f t="shared" si="27"/>
        <v>-198400</v>
      </c>
      <c r="H1274" s="77"/>
    </row>
    <row r="1275" spans="1:8" hidden="1" x14ac:dyDescent="0.25">
      <c r="A1275" s="112">
        <v>43614</v>
      </c>
      <c r="B1275" s="10" t="s">
        <v>1399</v>
      </c>
      <c r="C1275" s="11" t="s">
        <v>166</v>
      </c>
      <c r="F1275" s="9">
        <v>25524</v>
      </c>
      <c r="G1275" s="6">
        <f t="shared" si="27"/>
        <v>-25524</v>
      </c>
      <c r="H1275" s="78" t="s">
        <v>4980</v>
      </c>
    </row>
    <row r="1276" spans="1:8" hidden="1" x14ac:dyDescent="0.25">
      <c r="A1276" s="112">
        <v>43614</v>
      </c>
      <c r="B1276" s="10" t="s">
        <v>2932</v>
      </c>
      <c r="C1276" s="11" t="s">
        <v>166</v>
      </c>
      <c r="F1276" s="9">
        <f>82400</f>
        <v>82400</v>
      </c>
      <c r="G1276" s="6">
        <f t="shared" si="27"/>
        <v>-82400</v>
      </c>
      <c r="H1276" s="78"/>
    </row>
    <row r="1277" spans="1:8" hidden="1" x14ac:dyDescent="0.25">
      <c r="A1277" s="112">
        <v>43614</v>
      </c>
      <c r="B1277" s="10" t="s">
        <v>2651</v>
      </c>
      <c r="C1277" s="11" t="s">
        <v>166</v>
      </c>
      <c r="F1277" s="9">
        <v>28500</v>
      </c>
      <c r="G1277" s="6">
        <f t="shared" si="27"/>
        <v>-28500</v>
      </c>
      <c r="H1277" s="78"/>
    </row>
    <row r="1278" spans="1:8" hidden="1" x14ac:dyDescent="0.25">
      <c r="A1278" s="112">
        <v>43614</v>
      </c>
      <c r="B1278" s="10" t="s">
        <v>1399</v>
      </c>
      <c r="C1278" s="11" t="s">
        <v>166</v>
      </c>
      <c r="F1278" s="9">
        <f>500000-F1276-F1275-F1274-14011-14489</f>
        <v>165176</v>
      </c>
      <c r="G1278" s="6">
        <f t="shared" si="27"/>
        <v>-165176</v>
      </c>
      <c r="H1278" s="79"/>
    </row>
    <row r="1279" spans="1:8" hidden="1" x14ac:dyDescent="0.25">
      <c r="A1279" s="112">
        <v>43614</v>
      </c>
      <c r="B1279" s="10" t="s">
        <v>1399</v>
      </c>
      <c r="C1279" s="11" t="s">
        <v>1814</v>
      </c>
      <c r="F1279" s="9">
        <v>300000</v>
      </c>
      <c r="G1279" s="6">
        <f t="shared" si="27"/>
        <v>-300000</v>
      </c>
      <c r="H1279" s="78" t="s">
        <v>4981</v>
      </c>
    </row>
    <row r="1280" spans="1:8" hidden="1" x14ac:dyDescent="0.25">
      <c r="A1280" s="112">
        <v>43619</v>
      </c>
      <c r="B1280" s="10" t="s">
        <v>2932</v>
      </c>
      <c r="C1280" s="11" t="s">
        <v>3010</v>
      </c>
      <c r="E1280" s="8">
        <v>135000</v>
      </c>
      <c r="G1280" s="6">
        <f t="shared" si="27"/>
        <v>135000</v>
      </c>
    </row>
    <row r="1281" spans="1:8" hidden="1" x14ac:dyDescent="0.25">
      <c r="A1281" s="112">
        <v>43628</v>
      </c>
      <c r="B1281" s="10" t="s">
        <v>2651</v>
      </c>
      <c r="C1281" s="11" t="s">
        <v>1802</v>
      </c>
      <c r="D1281" s="771"/>
      <c r="E1281" s="280">
        <v>240</v>
      </c>
      <c r="F1281" s="279"/>
      <c r="G1281" s="6">
        <f t="shared" si="27"/>
        <v>240</v>
      </c>
    </row>
    <row r="1282" spans="1:8" hidden="1" x14ac:dyDescent="0.25">
      <c r="A1282" s="112">
        <v>43628</v>
      </c>
      <c r="B1282" s="10" t="s">
        <v>2651</v>
      </c>
      <c r="C1282" s="11" t="s">
        <v>1802</v>
      </c>
      <c r="D1282" s="771"/>
      <c r="E1282" s="281">
        <v>3340</v>
      </c>
      <c r="F1282" s="279"/>
      <c r="G1282" s="6">
        <f t="shared" si="27"/>
        <v>3340</v>
      </c>
    </row>
    <row r="1283" spans="1:8" hidden="1" x14ac:dyDescent="0.25">
      <c r="A1283" s="112">
        <v>43628</v>
      </c>
      <c r="B1283" s="10" t="s">
        <v>2651</v>
      </c>
      <c r="C1283" s="11" t="s">
        <v>1802</v>
      </c>
      <c r="D1283" s="771"/>
      <c r="E1283" s="281">
        <v>5002</v>
      </c>
      <c r="F1283" s="279"/>
      <c r="G1283" s="6">
        <f t="shared" si="27"/>
        <v>5002</v>
      </c>
    </row>
    <row r="1284" spans="1:8" hidden="1" x14ac:dyDescent="0.25">
      <c r="A1284" s="112">
        <v>43628</v>
      </c>
      <c r="B1284" s="10" t="s">
        <v>2651</v>
      </c>
      <c r="C1284" s="11" t="s">
        <v>1802</v>
      </c>
      <c r="D1284" s="771"/>
      <c r="E1284" s="281">
        <v>11617</v>
      </c>
      <c r="F1284" s="279"/>
      <c r="G1284" s="6">
        <f t="shared" si="27"/>
        <v>11617</v>
      </c>
    </row>
    <row r="1285" spans="1:8" hidden="1" x14ac:dyDescent="0.25">
      <c r="A1285" s="112">
        <v>43628</v>
      </c>
      <c r="B1285" s="10" t="s">
        <v>1399</v>
      </c>
      <c r="C1285" s="11" t="s">
        <v>1802</v>
      </c>
      <c r="D1285" s="771"/>
      <c r="E1285" s="281">
        <v>15086</v>
      </c>
      <c r="F1285" s="279"/>
      <c r="G1285" s="6">
        <f t="shared" si="27"/>
        <v>15086</v>
      </c>
    </row>
    <row r="1286" spans="1:8" hidden="1" x14ac:dyDescent="0.25">
      <c r="A1286" s="112">
        <v>43628</v>
      </c>
      <c r="B1286" s="10" t="s">
        <v>1399</v>
      </c>
      <c r="C1286" s="11" t="s">
        <v>1802</v>
      </c>
      <c r="D1286" s="771"/>
      <c r="E1286" s="281">
        <v>93219</v>
      </c>
      <c r="F1286" s="279"/>
      <c r="G1286" s="6">
        <f t="shared" si="27"/>
        <v>93219</v>
      </c>
    </row>
    <row r="1287" spans="1:8" hidden="1" x14ac:dyDescent="0.25">
      <c r="A1287" s="112">
        <v>43628</v>
      </c>
      <c r="B1287" s="10" t="s">
        <v>1399</v>
      </c>
      <c r="C1287" s="11" t="s">
        <v>1802</v>
      </c>
      <c r="D1287" s="771"/>
      <c r="E1287" s="282">
        <v>4560</v>
      </c>
      <c r="F1287" s="279"/>
      <c r="G1287" s="6">
        <f t="shared" si="27"/>
        <v>4560</v>
      </c>
    </row>
    <row r="1288" spans="1:8" hidden="1" x14ac:dyDescent="0.25">
      <c r="A1288" s="112">
        <v>43628</v>
      </c>
      <c r="B1288" s="10" t="s">
        <v>1399</v>
      </c>
      <c r="C1288" s="11" t="s">
        <v>164</v>
      </c>
      <c r="E1288" s="282">
        <v>1193</v>
      </c>
      <c r="G1288" s="6">
        <f t="shared" si="27"/>
        <v>1193</v>
      </c>
    </row>
    <row r="1289" spans="1:8" hidden="1" x14ac:dyDescent="0.25">
      <c r="A1289" s="112">
        <v>43634</v>
      </c>
      <c r="B1289" s="10" t="s">
        <v>2651</v>
      </c>
      <c r="C1289" s="11" t="s">
        <v>1802</v>
      </c>
      <c r="F1289" s="9">
        <v>487500</v>
      </c>
      <c r="G1289" s="6">
        <f t="shared" si="27"/>
        <v>-487500</v>
      </c>
      <c r="H1289" s="7" t="s">
        <v>5038</v>
      </c>
    </row>
    <row r="1290" spans="1:8" hidden="1" x14ac:dyDescent="0.25">
      <c r="A1290" s="112">
        <v>43628</v>
      </c>
      <c r="B1290" s="10" t="s">
        <v>2651</v>
      </c>
      <c r="C1290" s="11" t="s">
        <v>169</v>
      </c>
      <c r="E1290" s="8">
        <v>55080</v>
      </c>
      <c r="G1290" s="6">
        <f t="shared" si="27"/>
        <v>55080</v>
      </c>
    </row>
    <row r="1291" spans="1:8" hidden="1" x14ac:dyDescent="0.25">
      <c r="A1291" s="112">
        <v>43634</v>
      </c>
      <c r="B1291" s="10" t="s">
        <v>2651</v>
      </c>
      <c r="C1291" s="11" t="s">
        <v>169</v>
      </c>
      <c r="E1291" s="8">
        <v>55687</v>
      </c>
      <c r="G1291" s="6">
        <f t="shared" si="27"/>
        <v>55687</v>
      </c>
    </row>
    <row r="1292" spans="1:8" hidden="1" x14ac:dyDescent="0.25">
      <c r="A1292" s="112">
        <v>43634</v>
      </c>
      <c r="B1292" s="10" t="s">
        <v>1399</v>
      </c>
      <c r="C1292" s="11" t="s">
        <v>164</v>
      </c>
      <c r="E1292" s="8">
        <v>34265</v>
      </c>
      <c r="G1292" s="6">
        <f t="shared" si="27"/>
        <v>34265</v>
      </c>
    </row>
    <row r="1293" spans="1:8" hidden="1" x14ac:dyDescent="0.25">
      <c r="A1293" s="112">
        <v>43634</v>
      </c>
      <c r="B1293" s="10" t="s">
        <v>1399</v>
      </c>
      <c r="C1293" s="11" t="s">
        <v>166</v>
      </c>
      <c r="E1293" s="8">
        <v>14600</v>
      </c>
      <c r="G1293" s="6">
        <f t="shared" si="27"/>
        <v>14600</v>
      </c>
    </row>
    <row r="1294" spans="1:8" hidden="1" x14ac:dyDescent="0.25">
      <c r="A1294" s="112">
        <v>43634</v>
      </c>
      <c r="B1294" s="10" t="s">
        <v>1399</v>
      </c>
      <c r="C1294" s="11" t="s">
        <v>166</v>
      </c>
      <c r="E1294" s="8">
        <v>6665</v>
      </c>
      <c r="G1294" s="6">
        <f t="shared" si="27"/>
        <v>6665</v>
      </c>
    </row>
    <row r="1295" spans="1:8" hidden="1" x14ac:dyDescent="0.25">
      <c r="A1295" s="112">
        <v>43634</v>
      </c>
      <c r="B1295" s="10" t="s">
        <v>1399</v>
      </c>
      <c r="C1295" s="11" t="s">
        <v>166</v>
      </c>
      <c r="E1295" s="8">
        <v>52800</v>
      </c>
      <c r="G1295" s="6">
        <f t="shared" si="27"/>
        <v>52800</v>
      </c>
    </row>
    <row r="1296" spans="1:8" hidden="1" x14ac:dyDescent="0.25">
      <c r="A1296" s="112">
        <v>43645</v>
      </c>
      <c r="B1296" s="10" t="s">
        <v>3732</v>
      </c>
      <c r="C1296" s="11" t="s">
        <v>166</v>
      </c>
      <c r="E1296" s="8">
        <v>4300</v>
      </c>
      <c r="G1296" s="6">
        <f t="shared" si="27"/>
        <v>4300</v>
      </c>
    </row>
    <row r="1297" spans="1:8" hidden="1" x14ac:dyDescent="0.25">
      <c r="A1297" s="112">
        <v>43645</v>
      </c>
      <c r="B1297" s="10" t="s">
        <v>1399</v>
      </c>
      <c r="C1297" s="11" t="s">
        <v>166</v>
      </c>
      <c r="E1297" s="8">
        <v>80000</v>
      </c>
      <c r="G1297" s="6">
        <f t="shared" si="27"/>
        <v>80000</v>
      </c>
    </row>
    <row r="1298" spans="1:8" hidden="1" x14ac:dyDescent="0.25">
      <c r="A1298" s="112">
        <v>43645</v>
      </c>
      <c r="B1298" s="347" t="s">
        <v>2651</v>
      </c>
      <c r="C1298" s="348" t="s">
        <v>1802</v>
      </c>
      <c r="E1298" s="349"/>
      <c r="F1298" s="350">
        <v>50000</v>
      </c>
      <c r="G1298" s="6">
        <f t="shared" si="27"/>
        <v>-50000</v>
      </c>
    </row>
    <row r="1299" spans="1:8" hidden="1" x14ac:dyDescent="0.25">
      <c r="A1299" s="112">
        <v>43649</v>
      </c>
      <c r="B1299" s="10" t="s">
        <v>2651</v>
      </c>
      <c r="C1299" s="11" t="s">
        <v>1802</v>
      </c>
      <c r="E1299" s="291">
        <v>3154</v>
      </c>
      <c r="G1299" s="6">
        <f t="shared" si="27"/>
        <v>3154</v>
      </c>
    </row>
    <row r="1300" spans="1:8" hidden="1" x14ac:dyDescent="0.25">
      <c r="A1300" s="112">
        <v>43649</v>
      </c>
      <c r="B1300" s="10" t="s">
        <v>2651</v>
      </c>
      <c r="C1300" s="11" t="s">
        <v>1802</v>
      </c>
      <c r="E1300" s="8">
        <v>4846</v>
      </c>
      <c r="G1300" s="6">
        <f t="shared" ref="G1300:G1433" si="28">E1300-F1300</f>
        <v>4846</v>
      </c>
    </row>
    <row r="1301" spans="1:8" hidden="1" x14ac:dyDescent="0.25">
      <c r="A1301" s="112">
        <v>43649</v>
      </c>
      <c r="B1301" s="10" t="s">
        <v>1399</v>
      </c>
      <c r="C1301" s="11" t="s">
        <v>1802</v>
      </c>
      <c r="E1301" s="8">
        <v>9090</v>
      </c>
      <c r="G1301" s="6">
        <f t="shared" si="28"/>
        <v>9090</v>
      </c>
    </row>
    <row r="1302" spans="1:8" hidden="1" x14ac:dyDescent="0.25">
      <c r="A1302" s="112">
        <v>43649</v>
      </c>
      <c r="B1302" s="10" t="s">
        <v>2651</v>
      </c>
      <c r="C1302" s="11" t="s">
        <v>1802</v>
      </c>
      <c r="E1302" s="8">
        <v>11775</v>
      </c>
      <c r="G1302" s="6">
        <f t="shared" si="28"/>
        <v>11775</v>
      </c>
    </row>
    <row r="1303" spans="1:8" ht="16.5" hidden="1" thickBot="1" x14ac:dyDescent="0.3">
      <c r="A1303" s="112">
        <v>43649</v>
      </c>
      <c r="B1303" s="10" t="s">
        <v>1399</v>
      </c>
      <c r="C1303" s="11" t="s">
        <v>1802</v>
      </c>
      <c r="E1303" s="292">
        <v>13142</v>
      </c>
      <c r="G1303" s="6">
        <f t="shared" si="28"/>
        <v>13142</v>
      </c>
    </row>
    <row r="1304" spans="1:8" ht="16.5" hidden="1" thickBot="1" x14ac:dyDescent="0.3">
      <c r="A1304" s="112">
        <v>43649</v>
      </c>
      <c r="B1304" s="10" t="s">
        <v>5051</v>
      </c>
      <c r="C1304" s="11" t="s">
        <v>166</v>
      </c>
      <c r="E1304" s="293">
        <v>9600</v>
      </c>
      <c r="G1304" s="6">
        <f t="shared" si="28"/>
        <v>9600</v>
      </c>
    </row>
    <row r="1305" spans="1:8" hidden="1" x14ac:dyDescent="0.25">
      <c r="A1305" s="112">
        <v>43649</v>
      </c>
      <c r="B1305" s="10" t="s">
        <v>1399</v>
      </c>
      <c r="C1305" s="11" t="s">
        <v>1814</v>
      </c>
      <c r="E1305" s="8">
        <v>2549</v>
      </c>
      <c r="G1305" s="6">
        <f t="shared" si="28"/>
        <v>2549</v>
      </c>
    </row>
    <row r="1306" spans="1:8" hidden="1" x14ac:dyDescent="0.25">
      <c r="A1306" s="112">
        <v>43649</v>
      </c>
      <c r="B1306" s="10" t="s">
        <v>1399</v>
      </c>
      <c r="C1306" s="11" t="s">
        <v>1814</v>
      </c>
      <c r="E1306" s="8">
        <v>103104</v>
      </c>
      <c r="G1306" s="6">
        <f t="shared" si="28"/>
        <v>103104</v>
      </c>
    </row>
    <row r="1307" spans="1:8" hidden="1" x14ac:dyDescent="0.25">
      <c r="A1307" s="112">
        <v>43649</v>
      </c>
      <c r="B1307" s="10" t="s">
        <v>2932</v>
      </c>
      <c r="C1307" s="11" t="s">
        <v>3010</v>
      </c>
      <c r="E1307" s="8">
        <v>15000</v>
      </c>
      <c r="G1307" s="6">
        <f t="shared" si="28"/>
        <v>15000</v>
      </c>
    </row>
    <row r="1308" spans="1:8" hidden="1" x14ac:dyDescent="0.25">
      <c r="A1308" s="112">
        <v>43649</v>
      </c>
      <c r="B1308" s="10" t="s">
        <v>5051</v>
      </c>
      <c r="C1308" s="11" t="s">
        <v>169</v>
      </c>
      <c r="E1308" s="291">
        <v>32000</v>
      </c>
      <c r="G1308" s="6">
        <f t="shared" si="28"/>
        <v>32000</v>
      </c>
    </row>
    <row r="1309" spans="1:8" hidden="1" x14ac:dyDescent="0.25">
      <c r="A1309" s="112">
        <v>43650</v>
      </c>
      <c r="B1309" s="10" t="s">
        <v>5051</v>
      </c>
      <c r="C1309" s="11" t="s">
        <v>169</v>
      </c>
      <c r="E1309" s="8">
        <v>32000</v>
      </c>
      <c r="G1309" s="6">
        <f t="shared" si="28"/>
        <v>32000</v>
      </c>
    </row>
    <row r="1310" spans="1:8" ht="16.5" hidden="1" thickBot="1" x14ac:dyDescent="0.3">
      <c r="A1310" s="112">
        <v>43650</v>
      </c>
      <c r="B1310" s="10" t="s">
        <v>5051</v>
      </c>
      <c r="C1310" s="11" t="s">
        <v>169</v>
      </c>
      <c r="E1310" s="292">
        <v>20544</v>
      </c>
      <c r="G1310" s="6">
        <f t="shared" si="28"/>
        <v>20544</v>
      </c>
    </row>
    <row r="1311" spans="1:8" hidden="1" x14ac:dyDescent="0.25">
      <c r="A1311" s="112">
        <v>43662</v>
      </c>
      <c r="B1311" s="10" t="s">
        <v>5051</v>
      </c>
      <c r="C1311" s="11" t="s">
        <v>166</v>
      </c>
      <c r="E1311" s="8">
        <v>26700</v>
      </c>
      <c r="G1311" s="6">
        <f t="shared" si="28"/>
        <v>26700</v>
      </c>
    </row>
    <row r="1312" spans="1:8" hidden="1" x14ac:dyDescent="0.25">
      <c r="A1312" s="112">
        <v>43662</v>
      </c>
      <c r="B1312" s="10" t="s">
        <v>4883</v>
      </c>
      <c r="C1312" s="11" t="s">
        <v>164</v>
      </c>
      <c r="F1312" s="9">
        <v>50000</v>
      </c>
      <c r="G1312" s="6">
        <f t="shared" si="28"/>
        <v>-50000</v>
      </c>
      <c r="H1312" s="123" t="s">
        <v>5097</v>
      </c>
    </row>
    <row r="1313" spans="1:8" hidden="1" x14ac:dyDescent="0.25">
      <c r="A1313" s="112">
        <v>43662</v>
      </c>
      <c r="B1313" s="10" t="s">
        <v>5051</v>
      </c>
      <c r="C1313" s="11" t="s">
        <v>169</v>
      </c>
      <c r="E1313" s="8">
        <v>81000</v>
      </c>
      <c r="G1313" s="6">
        <f t="shared" si="28"/>
        <v>81000</v>
      </c>
    </row>
    <row r="1314" spans="1:8" hidden="1" x14ac:dyDescent="0.25">
      <c r="A1314" s="112">
        <v>43662</v>
      </c>
      <c r="B1314" s="10" t="s">
        <v>1399</v>
      </c>
      <c r="C1314" s="11" t="s">
        <v>1814</v>
      </c>
      <c r="E1314" s="8">
        <v>113298</v>
      </c>
      <c r="G1314" s="6">
        <f t="shared" si="28"/>
        <v>113298</v>
      </c>
    </row>
    <row r="1315" spans="1:8" hidden="1" x14ac:dyDescent="0.25">
      <c r="A1315" s="112">
        <v>43662</v>
      </c>
      <c r="B1315" s="10" t="s">
        <v>5051</v>
      </c>
      <c r="C1315" s="11" t="s">
        <v>169</v>
      </c>
      <c r="F1315" s="9">
        <v>170644</v>
      </c>
      <c r="G1315" s="6">
        <f t="shared" si="28"/>
        <v>-170644</v>
      </c>
      <c r="H1315" s="77" t="s">
        <v>5105</v>
      </c>
    </row>
    <row r="1316" spans="1:8" hidden="1" x14ac:dyDescent="0.25">
      <c r="A1316" s="112">
        <v>43662</v>
      </c>
      <c r="B1316" s="10" t="s">
        <v>1399</v>
      </c>
      <c r="C1316" s="11" t="s">
        <v>169</v>
      </c>
      <c r="F1316" s="9">
        <v>18333</v>
      </c>
      <c r="G1316" s="6">
        <f t="shared" si="28"/>
        <v>-18333</v>
      </c>
      <c r="H1316" s="78"/>
    </row>
    <row r="1317" spans="1:8" hidden="1" x14ac:dyDescent="0.25">
      <c r="A1317" s="112">
        <v>43662</v>
      </c>
      <c r="B1317" s="10" t="s">
        <v>2651</v>
      </c>
      <c r="C1317" s="11" t="s">
        <v>169</v>
      </c>
      <c r="F1317" s="9">
        <f>300000-F1315-F1316</f>
        <v>111023</v>
      </c>
      <c r="G1317" s="6">
        <f t="shared" si="28"/>
        <v>-111023</v>
      </c>
      <c r="H1317" s="79" t="s">
        <v>5106</v>
      </c>
    </row>
    <row r="1318" spans="1:8" hidden="1" x14ac:dyDescent="0.25">
      <c r="A1318" s="112">
        <v>43668</v>
      </c>
      <c r="B1318" s="13" t="s">
        <v>4813</v>
      </c>
      <c r="C1318" s="11" t="s">
        <v>161</v>
      </c>
      <c r="E1318" s="8">
        <v>15712</v>
      </c>
      <c r="G1318" s="6">
        <f t="shared" si="28"/>
        <v>15712</v>
      </c>
    </row>
    <row r="1319" spans="1:8" hidden="1" x14ac:dyDescent="0.25">
      <c r="A1319" s="112">
        <v>43669</v>
      </c>
      <c r="B1319" s="10" t="s">
        <v>2786</v>
      </c>
      <c r="C1319" s="11" t="s">
        <v>161</v>
      </c>
      <c r="F1319" s="9">
        <v>148899</v>
      </c>
      <c r="G1319" s="6">
        <f t="shared" si="28"/>
        <v>-148899</v>
      </c>
    </row>
    <row r="1320" spans="1:8" hidden="1" x14ac:dyDescent="0.25">
      <c r="A1320" s="112">
        <v>43669</v>
      </c>
      <c r="B1320" s="10" t="s">
        <v>4813</v>
      </c>
      <c r="C1320" s="11" t="s">
        <v>161</v>
      </c>
      <c r="F1320" s="9">
        <v>15712</v>
      </c>
      <c r="G1320" s="6">
        <f t="shared" si="28"/>
        <v>-15712</v>
      </c>
    </row>
    <row r="1321" spans="1:8" hidden="1" x14ac:dyDescent="0.25">
      <c r="A1321" s="112">
        <v>43669</v>
      </c>
      <c r="B1321" s="10" t="s">
        <v>3732</v>
      </c>
      <c r="C1321" s="11" t="s">
        <v>161</v>
      </c>
      <c r="F1321" s="9">
        <v>35376</v>
      </c>
      <c r="G1321" s="6">
        <f t="shared" si="28"/>
        <v>-35376</v>
      </c>
    </row>
    <row r="1322" spans="1:8" hidden="1" x14ac:dyDescent="0.25">
      <c r="A1322" s="112">
        <v>43669</v>
      </c>
      <c r="B1322" s="10" t="s">
        <v>40</v>
      </c>
      <c r="C1322" s="11" t="s">
        <v>161</v>
      </c>
      <c r="F1322" s="9">
        <f>200000-F1321-F1320-F1319</f>
        <v>13</v>
      </c>
      <c r="G1322" s="6">
        <f t="shared" si="28"/>
        <v>-13</v>
      </c>
    </row>
    <row r="1323" spans="1:8" hidden="1" x14ac:dyDescent="0.25">
      <c r="A1323" s="112">
        <v>43669</v>
      </c>
      <c r="B1323" s="10" t="s">
        <v>2932</v>
      </c>
      <c r="C1323" s="11" t="s">
        <v>180</v>
      </c>
      <c r="F1323" s="9">
        <v>130000</v>
      </c>
      <c r="G1323" s="6">
        <f t="shared" si="28"/>
        <v>-130000</v>
      </c>
      <c r="H1323" s="7" t="s">
        <v>5117</v>
      </c>
    </row>
    <row r="1324" spans="1:8" hidden="1" x14ac:dyDescent="0.25">
      <c r="A1324" s="112">
        <v>43671</v>
      </c>
      <c r="B1324" s="10" t="s">
        <v>2651</v>
      </c>
      <c r="C1324" s="11" t="s">
        <v>1802</v>
      </c>
      <c r="F1324" s="9">
        <f>500000+316250</f>
        <v>816250</v>
      </c>
      <c r="G1324" s="6">
        <f t="shared" si="28"/>
        <v>-816250</v>
      </c>
      <c r="H1324" s="31" t="s">
        <v>5537</v>
      </c>
    </row>
    <row r="1325" spans="1:8" hidden="1" x14ac:dyDescent="0.25">
      <c r="A1325" s="112">
        <v>43672</v>
      </c>
      <c r="B1325" s="10" t="s">
        <v>1399</v>
      </c>
      <c r="C1325" s="11" t="s">
        <v>166</v>
      </c>
      <c r="E1325" s="8">
        <v>25600</v>
      </c>
      <c r="G1325" s="6">
        <f t="shared" si="28"/>
        <v>25600</v>
      </c>
    </row>
    <row r="1326" spans="1:8" hidden="1" x14ac:dyDescent="0.25">
      <c r="A1326" s="112">
        <v>43672</v>
      </c>
      <c r="B1326" s="10" t="s">
        <v>2651</v>
      </c>
      <c r="C1326" s="11" t="s">
        <v>166</v>
      </c>
      <c r="E1326" s="8">
        <v>28500</v>
      </c>
      <c r="G1326" s="6">
        <f t="shared" si="28"/>
        <v>28500</v>
      </c>
    </row>
    <row r="1327" spans="1:8" hidden="1" x14ac:dyDescent="0.25">
      <c r="A1327" s="112">
        <v>43672</v>
      </c>
      <c r="B1327" s="10" t="s">
        <v>5051</v>
      </c>
      <c r="C1327" s="11" t="s">
        <v>169</v>
      </c>
      <c r="E1327" s="8">
        <v>5100</v>
      </c>
      <c r="G1327" s="6">
        <f t="shared" si="28"/>
        <v>5100</v>
      </c>
    </row>
    <row r="1328" spans="1:8" hidden="1" x14ac:dyDescent="0.25">
      <c r="A1328" s="112">
        <v>43679</v>
      </c>
      <c r="B1328" s="10" t="s">
        <v>2651</v>
      </c>
      <c r="C1328" s="11" t="s">
        <v>3010</v>
      </c>
      <c r="E1328" s="8">
        <v>137898</v>
      </c>
      <c r="G1328" s="6">
        <f t="shared" si="28"/>
        <v>137898</v>
      </c>
    </row>
    <row r="1329" spans="1:8" hidden="1" x14ac:dyDescent="0.25">
      <c r="A1329" s="112">
        <v>43680</v>
      </c>
      <c r="B1329" s="10" t="s">
        <v>1399</v>
      </c>
      <c r="C1329" s="11" t="s">
        <v>1814</v>
      </c>
      <c r="E1329" s="8">
        <v>198234</v>
      </c>
      <c r="G1329" s="6">
        <f t="shared" si="28"/>
        <v>198234</v>
      </c>
    </row>
    <row r="1330" spans="1:8" hidden="1" x14ac:dyDescent="0.25">
      <c r="A1330" s="112">
        <v>43680</v>
      </c>
      <c r="B1330" s="10" t="s">
        <v>1399</v>
      </c>
      <c r="C1330" s="11" t="s">
        <v>1802</v>
      </c>
      <c r="E1330" s="8">
        <v>1344</v>
      </c>
      <c r="G1330" s="6">
        <f t="shared" si="28"/>
        <v>1344</v>
      </c>
    </row>
    <row r="1331" spans="1:8" hidden="1" x14ac:dyDescent="0.25">
      <c r="A1331" s="112">
        <v>43680</v>
      </c>
      <c r="B1331" s="10" t="s">
        <v>1399</v>
      </c>
      <c r="C1331" s="11" t="s">
        <v>1802</v>
      </c>
      <c r="E1331" s="8">
        <v>3395</v>
      </c>
      <c r="G1331" s="6">
        <f t="shared" si="28"/>
        <v>3395</v>
      </c>
      <c r="H1331" s="7" t="s">
        <v>5167</v>
      </c>
    </row>
    <row r="1332" spans="1:8" hidden="1" x14ac:dyDescent="0.25">
      <c r="A1332" s="112">
        <v>43680</v>
      </c>
      <c r="B1332" s="10" t="s">
        <v>18</v>
      </c>
      <c r="C1332" s="11" t="s">
        <v>1802</v>
      </c>
      <c r="E1332" s="8">
        <v>755</v>
      </c>
      <c r="G1332" s="6">
        <f t="shared" si="28"/>
        <v>755</v>
      </c>
    </row>
    <row r="1333" spans="1:8" hidden="1" x14ac:dyDescent="0.25">
      <c r="A1333" s="112">
        <v>43680</v>
      </c>
      <c r="B1333" s="10" t="s">
        <v>1399</v>
      </c>
      <c r="C1333" s="11" t="s">
        <v>1802</v>
      </c>
      <c r="E1333" s="8">
        <v>1614</v>
      </c>
      <c r="G1333" s="6">
        <f t="shared" si="28"/>
        <v>1614</v>
      </c>
    </row>
    <row r="1334" spans="1:8" hidden="1" x14ac:dyDescent="0.25">
      <c r="A1334" s="112">
        <v>43680</v>
      </c>
      <c r="B1334" s="10" t="s">
        <v>2648</v>
      </c>
      <c r="C1334" s="11" t="s">
        <v>1802</v>
      </c>
      <c r="E1334" s="8">
        <v>8402</v>
      </c>
      <c r="G1334" s="6">
        <f t="shared" si="28"/>
        <v>8402</v>
      </c>
    </row>
    <row r="1335" spans="1:8" hidden="1" x14ac:dyDescent="0.25">
      <c r="A1335" s="112">
        <v>43680</v>
      </c>
      <c r="B1335" s="10" t="s">
        <v>1399</v>
      </c>
      <c r="C1335" s="11" t="s">
        <v>1802</v>
      </c>
      <c r="E1335" s="8">
        <v>2706</v>
      </c>
      <c r="G1335" s="6">
        <f t="shared" si="28"/>
        <v>2706</v>
      </c>
    </row>
    <row r="1336" spans="1:8" hidden="1" x14ac:dyDescent="0.25">
      <c r="A1336" s="112">
        <v>43680</v>
      </c>
      <c r="B1336" s="10" t="s">
        <v>1399</v>
      </c>
      <c r="C1336" s="11" t="s">
        <v>1802</v>
      </c>
      <c r="E1336" s="8">
        <v>4059</v>
      </c>
      <c r="G1336" s="6">
        <f t="shared" si="28"/>
        <v>4059</v>
      </c>
    </row>
    <row r="1337" spans="1:8" hidden="1" x14ac:dyDescent="0.25">
      <c r="A1337" s="112">
        <v>43680</v>
      </c>
      <c r="B1337" s="10" t="s">
        <v>2651</v>
      </c>
      <c r="C1337" s="11" t="s">
        <v>1802</v>
      </c>
      <c r="E1337" s="8">
        <v>103903</v>
      </c>
      <c r="G1337" s="6">
        <f t="shared" si="28"/>
        <v>103903</v>
      </c>
    </row>
    <row r="1338" spans="1:8" hidden="1" x14ac:dyDescent="0.25">
      <c r="A1338" s="112">
        <v>43680</v>
      </c>
      <c r="B1338" s="10" t="s">
        <v>1399</v>
      </c>
      <c r="C1338" s="11" t="s">
        <v>1802</v>
      </c>
      <c r="E1338" s="8">
        <v>6048</v>
      </c>
      <c r="G1338" s="6">
        <f t="shared" si="28"/>
        <v>6048</v>
      </c>
    </row>
    <row r="1339" spans="1:8" hidden="1" x14ac:dyDescent="0.25">
      <c r="A1339" s="112">
        <v>43680</v>
      </c>
      <c r="B1339" s="10" t="s">
        <v>1399</v>
      </c>
      <c r="C1339" s="11" t="s">
        <v>1802</v>
      </c>
      <c r="E1339" s="8">
        <v>204327</v>
      </c>
      <c r="G1339" s="6">
        <f t="shared" si="28"/>
        <v>204327</v>
      </c>
    </row>
    <row r="1340" spans="1:8" hidden="1" x14ac:dyDescent="0.25">
      <c r="A1340" s="112">
        <v>43680</v>
      </c>
      <c r="B1340" s="10" t="s">
        <v>1399</v>
      </c>
      <c r="C1340" s="11" t="s">
        <v>1802</v>
      </c>
      <c r="E1340" s="8">
        <v>2707</v>
      </c>
      <c r="G1340" s="6">
        <f t="shared" si="28"/>
        <v>2707</v>
      </c>
    </row>
    <row r="1341" spans="1:8" hidden="1" x14ac:dyDescent="0.25">
      <c r="A1341" s="112">
        <v>43680</v>
      </c>
      <c r="B1341" s="10" t="s">
        <v>2932</v>
      </c>
      <c r="C1341" s="11" t="s">
        <v>3010</v>
      </c>
      <c r="F1341" s="9">
        <f>80000+135000+15000</f>
        <v>230000</v>
      </c>
      <c r="G1341" s="6">
        <f t="shared" si="28"/>
        <v>-230000</v>
      </c>
      <c r="H1341" s="77"/>
    </row>
    <row r="1342" spans="1:8" hidden="1" x14ac:dyDescent="0.25">
      <c r="A1342" s="112">
        <v>43680</v>
      </c>
      <c r="B1342" s="10" t="s">
        <v>2651</v>
      </c>
      <c r="C1342" s="11" t="s">
        <v>3010</v>
      </c>
      <c r="F1342" s="9">
        <v>85000</v>
      </c>
      <c r="G1342" s="6">
        <f t="shared" si="28"/>
        <v>-85000</v>
      </c>
      <c r="H1342" s="79" t="s">
        <v>5169</v>
      </c>
    </row>
    <row r="1343" spans="1:8" hidden="1" x14ac:dyDescent="0.25">
      <c r="A1343" s="112">
        <v>43683</v>
      </c>
      <c r="B1343" s="10" t="s">
        <v>1399</v>
      </c>
      <c r="C1343" s="11" t="s">
        <v>1814</v>
      </c>
      <c r="E1343" s="8">
        <v>86214</v>
      </c>
      <c r="G1343" s="6">
        <f t="shared" si="28"/>
        <v>86214</v>
      </c>
    </row>
    <row r="1344" spans="1:8" hidden="1" x14ac:dyDescent="0.25">
      <c r="A1344" s="112">
        <v>43697</v>
      </c>
      <c r="B1344" s="10" t="s">
        <v>2651</v>
      </c>
      <c r="C1344" s="11" t="s">
        <v>169</v>
      </c>
      <c r="E1344" s="8">
        <v>58875</v>
      </c>
      <c r="G1344" s="6">
        <f t="shared" si="28"/>
        <v>58875</v>
      </c>
    </row>
    <row r="1345" spans="1:8" hidden="1" x14ac:dyDescent="0.25">
      <c r="A1345" s="112">
        <v>43701</v>
      </c>
      <c r="B1345" s="10" t="s">
        <v>1399</v>
      </c>
      <c r="C1345" s="11" t="s">
        <v>166</v>
      </c>
      <c r="E1345" s="8">
        <v>38400</v>
      </c>
      <c r="G1345" s="6">
        <f t="shared" si="28"/>
        <v>38400</v>
      </c>
    </row>
    <row r="1346" spans="1:8" hidden="1" x14ac:dyDescent="0.25">
      <c r="A1346" s="112">
        <v>43704</v>
      </c>
      <c r="B1346" s="10" t="s">
        <v>1399</v>
      </c>
      <c r="C1346" s="11" t="s">
        <v>1814</v>
      </c>
      <c r="F1346" s="9">
        <v>403500</v>
      </c>
      <c r="G1346" s="6">
        <f t="shared" si="28"/>
        <v>-403500</v>
      </c>
      <c r="H1346" s="7" t="s">
        <v>5238</v>
      </c>
    </row>
    <row r="1347" spans="1:8" hidden="1" x14ac:dyDescent="0.25">
      <c r="A1347" s="112">
        <v>43704</v>
      </c>
      <c r="B1347" s="10" t="s">
        <v>2651</v>
      </c>
      <c r="C1347" s="11" t="s">
        <v>169</v>
      </c>
      <c r="F1347" s="9">
        <v>59345</v>
      </c>
      <c r="G1347" s="6">
        <f t="shared" si="28"/>
        <v>-59345</v>
      </c>
      <c r="H1347" s="7" t="s">
        <v>5239</v>
      </c>
    </row>
    <row r="1348" spans="1:8" hidden="1" x14ac:dyDescent="0.25">
      <c r="A1348" s="112">
        <v>43704</v>
      </c>
      <c r="B1348" s="10" t="s">
        <v>2932</v>
      </c>
      <c r="C1348" s="11" t="s">
        <v>166</v>
      </c>
      <c r="D1348" s="771"/>
      <c r="E1348" s="22">
        <v>18960</v>
      </c>
      <c r="F1348" s="279"/>
      <c r="G1348" s="6">
        <f t="shared" si="28"/>
        <v>18960</v>
      </c>
    </row>
    <row r="1349" spans="1:8" hidden="1" x14ac:dyDescent="0.25">
      <c r="A1349" s="112">
        <v>43704</v>
      </c>
      <c r="B1349" s="10" t="s">
        <v>3732</v>
      </c>
      <c r="C1349" s="11" t="s">
        <v>166</v>
      </c>
      <c r="E1349" s="108"/>
      <c r="F1349" s="109">
        <v>4300</v>
      </c>
      <c r="G1349" s="6">
        <f t="shared" si="28"/>
        <v>-4300</v>
      </c>
      <c r="H1349" s="77"/>
    </row>
    <row r="1350" spans="1:8" hidden="1" x14ac:dyDescent="0.25">
      <c r="A1350" s="112">
        <v>43704</v>
      </c>
      <c r="B1350" s="10" t="s">
        <v>1399</v>
      </c>
      <c r="C1350" s="11" t="s">
        <v>166</v>
      </c>
      <c r="E1350" s="108"/>
      <c r="F1350" s="110">
        <f>14489+38400</f>
        <v>52889</v>
      </c>
      <c r="G1350" s="6">
        <f t="shared" si="28"/>
        <v>-52889</v>
      </c>
      <c r="H1350" s="78"/>
    </row>
    <row r="1351" spans="1:8" hidden="1" x14ac:dyDescent="0.25">
      <c r="A1351" s="112">
        <v>43704</v>
      </c>
      <c r="B1351" s="10" t="s">
        <v>5051</v>
      </c>
      <c r="C1351" s="11" t="s">
        <v>166</v>
      </c>
      <c r="E1351" s="108"/>
      <c r="F1351" s="110">
        <v>36300</v>
      </c>
      <c r="G1351" s="6">
        <f t="shared" si="28"/>
        <v>-36300</v>
      </c>
      <c r="H1351" s="78" t="s">
        <v>5240</v>
      </c>
    </row>
    <row r="1352" spans="1:8" hidden="1" x14ac:dyDescent="0.25">
      <c r="A1352" s="112">
        <v>43704</v>
      </c>
      <c r="B1352" s="10" t="s">
        <v>2932</v>
      </c>
      <c r="C1352" s="11" t="s">
        <v>166</v>
      </c>
      <c r="E1352" s="108"/>
      <c r="F1352" s="111">
        <f>100000-F1351-F1350-F1349</f>
        <v>6511</v>
      </c>
      <c r="G1352" s="6">
        <f t="shared" si="28"/>
        <v>-6511</v>
      </c>
      <c r="H1352" s="79"/>
    </row>
    <row r="1353" spans="1:8" hidden="1" x14ac:dyDescent="0.25">
      <c r="A1353" s="112">
        <v>43704</v>
      </c>
      <c r="B1353" s="10" t="s">
        <v>2932</v>
      </c>
      <c r="C1353" s="11" t="s">
        <v>166</v>
      </c>
      <c r="D1353" s="771"/>
      <c r="E1353" s="22">
        <v>13000</v>
      </c>
      <c r="F1353" s="279"/>
      <c r="G1353" s="6">
        <f t="shared" si="28"/>
        <v>13000</v>
      </c>
    </row>
    <row r="1354" spans="1:8" hidden="1" x14ac:dyDescent="0.25">
      <c r="A1354" s="112">
        <v>43704</v>
      </c>
      <c r="B1354" s="10" t="s">
        <v>1399</v>
      </c>
      <c r="C1354" s="11" t="s">
        <v>166</v>
      </c>
      <c r="D1354" s="771"/>
      <c r="E1354" s="299">
        <v>3200</v>
      </c>
      <c r="F1354" s="279"/>
      <c r="G1354" s="6">
        <f t="shared" si="28"/>
        <v>3200</v>
      </c>
    </row>
    <row r="1355" spans="1:8" hidden="1" x14ac:dyDescent="0.25">
      <c r="A1355" s="112">
        <v>43714</v>
      </c>
      <c r="B1355" s="10" t="s">
        <v>5226</v>
      </c>
      <c r="C1355" s="11" t="s">
        <v>169</v>
      </c>
      <c r="E1355" s="8">
        <v>162425</v>
      </c>
      <c r="G1355" s="6">
        <f t="shared" si="28"/>
        <v>162425</v>
      </c>
    </row>
    <row r="1356" spans="1:8" hidden="1" x14ac:dyDescent="0.25">
      <c r="A1356" s="112">
        <v>43714</v>
      </c>
      <c r="B1356" s="10" t="s">
        <v>2932</v>
      </c>
      <c r="C1356" s="11" t="s">
        <v>3010</v>
      </c>
      <c r="E1356" s="8">
        <v>103497</v>
      </c>
      <c r="G1356" s="6">
        <f t="shared" si="28"/>
        <v>103497</v>
      </c>
    </row>
    <row r="1357" spans="1:8" hidden="1" x14ac:dyDescent="0.25">
      <c r="A1357" s="112">
        <v>43714</v>
      </c>
      <c r="B1357" s="10" t="s">
        <v>2651</v>
      </c>
      <c r="C1357" s="11" t="s">
        <v>3010</v>
      </c>
      <c r="E1357" s="8">
        <v>7052</v>
      </c>
      <c r="G1357" s="6">
        <f t="shared" si="28"/>
        <v>7052</v>
      </c>
    </row>
    <row r="1358" spans="1:8" hidden="1" x14ac:dyDescent="0.25">
      <c r="A1358" s="112">
        <v>43720</v>
      </c>
      <c r="B1358" s="10" t="s">
        <v>5226</v>
      </c>
      <c r="C1358" s="11" t="s">
        <v>169</v>
      </c>
      <c r="E1358" s="8">
        <v>129340</v>
      </c>
      <c r="G1358" s="6">
        <f t="shared" si="28"/>
        <v>129340</v>
      </c>
    </row>
    <row r="1359" spans="1:8" hidden="1" x14ac:dyDescent="0.25">
      <c r="A1359" s="112">
        <v>43720</v>
      </c>
      <c r="B1359" s="10" t="s">
        <v>1399</v>
      </c>
      <c r="C1359" s="149" t="s">
        <v>1802</v>
      </c>
      <c r="E1359" s="8">
        <v>20115</v>
      </c>
      <c r="G1359" s="6">
        <f t="shared" si="28"/>
        <v>20115</v>
      </c>
    </row>
    <row r="1360" spans="1:8" hidden="1" x14ac:dyDescent="0.25">
      <c r="A1360" s="112">
        <v>43720</v>
      </c>
      <c r="B1360" s="10" t="s">
        <v>2651</v>
      </c>
      <c r="C1360" s="11" t="s">
        <v>1802</v>
      </c>
      <c r="E1360" s="8">
        <v>1789</v>
      </c>
      <c r="G1360" s="6">
        <f t="shared" si="28"/>
        <v>1789</v>
      </c>
    </row>
    <row r="1361" spans="1:8" hidden="1" x14ac:dyDescent="0.25">
      <c r="A1361" s="112">
        <v>43720</v>
      </c>
      <c r="B1361" s="10" t="s">
        <v>2651</v>
      </c>
      <c r="C1361" s="11" t="s">
        <v>1802</v>
      </c>
      <c r="E1361" s="8">
        <v>2174</v>
      </c>
      <c r="G1361" s="6">
        <f t="shared" si="28"/>
        <v>2174</v>
      </c>
    </row>
    <row r="1362" spans="1:8" hidden="1" x14ac:dyDescent="0.25">
      <c r="A1362" s="112">
        <v>43720</v>
      </c>
      <c r="B1362" s="10" t="s">
        <v>2651</v>
      </c>
      <c r="C1362" s="11" t="s">
        <v>1802</v>
      </c>
      <c r="E1362" s="8">
        <v>3559</v>
      </c>
      <c r="G1362" s="6">
        <f t="shared" si="28"/>
        <v>3559</v>
      </c>
    </row>
    <row r="1363" spans="1:8" hidden="1" x14ac:dyDescent="0.25">
      <c r="A1363" s="112">
        <v>43720</v>
      </c>
      <c r="B1363" s="10" t="s">
        <v>2651</v>
      </c>
      <c r="C1363" s="11" t="s">
        <v>1802</v>
      </c>
      <c r="E1363" s="8">
        <v>19080</v>
      </c>
      <c r="G1363" s="6">
        <f t="shared" si="28"/>
        <v>19080</v>
      </c>
    </row>
    <row r="1364" spans="1:8" hidden="1" x14ac:dyDescent="0.25">
      <c r="A1364" s="112">
        <v>43720</v>
      </c>
      <c r="B1364" s="10" t="s">
        <v>1399</v>
      </c>
      <c r="C1364" s="11" t="s">
        <v>1802</v>
      </c>
      <c r="E1364" s="8">
        <v>3408</v>
      </c>
      <c r="G1364" s="6">
        <f t="shared" si="28"/>
        <v>3408</v>
      </c>
    </row>
    <row r="1365" spans="1:8" hidden="1" x14ac:dyDescent="0.25">
      <c r="A1365" s="112">
        <v>43724</v>
      </c>
      <c r="B1365" s="10" t="s">
        <v>5226</v>
      </c>
      <c r="C1365" s="11" t="s">
        <v>169</v>
      </c>
      <c r="E1365" s="8">
        <v>258180</v>
      </c>
      <c r="G1365" s="6">
        <f t="shared" si="28"/>
        <v>258180</v>
      </c>
    </row>
    <row r="1366" spans="1:8" hidden="1" x14ac:dyDescent="0.25">
      <c r="A1366" s="112">
        <v>43724</v>
      </c>
      <c r="B1366" s="10" t="s">
        <v>5226</v>
      </c>
      <c r="C1366" s="11" t="s">
        <v>169</v>
      </c>
      <c r="E1366" s="8">
        <v>65170</v>
      </c>
      <c r="G1366" s="6">
        <f t="shared" si="28"/>
        <v>65170</v>
      </c>
    </row>
    <row r="1367" spans="1:8" hidden="1" x14ac:dyDescent="0.25">
      <c r="A1367" s="112">
        <v>43724</v>
      </c>
      <c r="B1367" s="10" t="s">
        <v>5226</v>
      </c>
      <c r="C1367" s="11" t="s">
        <v>169</v>
      </c>
      <c r="E1367" s="8">
        <v>45027</v>
      </c>
      <c r="G1367" s="6">
        <f t="shared" si="28"/>
        <v>45027</v>
      </c>
    </row>
    <row r="1368" spans="1:8" hidden="1" x14ac:dyDescent="0.25">
      <c r="A1368" s="112">
        <v>43724</v>
      </c>
      <c r="B1368" s="10" t="s">
        <v>5226</v>
      </c>
      <c r="C1368" s="11" t="s">
        <v>169</v>
      </c>
      <c r="E1368" s="8">
        <v>13100</v>
      </c>
      <c r="G1368" s="6">
        <f t="shared" si="28"/>
        <v>13100</v>
      </c>
    </row>
    <row r="1369" spans="1:8" hidden="1" x14ac:dyDescent="0.25">
      <c r="A1369" s="112">
        <v>43724</v>
      </c>
      <c r="B1369" s="10" t="s">
        <v>1399</v>
      </c>
      <c r="C1369" s="11" t="s">
        <v>166</v>
      </c>
      <c r="D1369" s="771"/>
      <c r="E1369" s="22">
        <v>27320</v>
      </c>
      <c r="F1369" s="279"/>
      <c r="G1369" s="6">
        <f t="shared" si="28"/>
        <v>27320</v>
      </c>
    </row>
    <row r="1370" spans="1:8" hidden="1" x14ac:dyDescent="0.25">
      <c r="A1370" s="112">
        <v>43724</v>
      </c>
      <c r="B1370" s="10" t="s">
        <v>2651</v>
      </c>
      <c r="C1370" s="11" t="s">
        <v>166</v>
      </c>
      <c r="D1370" s="771"/>
      <c r="E1370" s="22">
        <v>9600</v>
      </c>
      <c r="F1370" s="279"/>
      <c r="G1370" s="6">
        <f t="shared" si="28"/>
        <v>9600</v>
      </c>
    </row>
    <row r="1371" spans="1:8" hidden="1" x14ac:dyDescent="0.25">
      <c r="A1371" s="112">
        <v>43724</v>
      </c>
      <c r="B1371" s="10" t="s">
        <v>5226</v>
      </c>
      <c r="C1371" s="11" t="s">
        <v>3010</v>
      </c>
      <c r="E1371" s="8">
        <v>42936</v>
      </c>
      <c r="G1371" s="6">
        <f t="shared" si="28"/>
        <v>42936</v>
      </c>
    </row>
    <row r="1372" spans="1:8" hidden="1" x14ac:dyDescent="0.25">
      <c r="A1372" s="112">
        <v>43724</v>
      </c>
      <c r="B1372" s="10" t="s">
        <v>2651</v>
      </c>
      <c r="C1372" s="11" t="s">
        <v>3010</v>
      </c>
      <c r="E1372" s="8">
        <v>54712</v>
      </c>
      <c r="G1372" s="6">
        <f t="shared" si="28"/>
        <v>54712</v>
      </c>
    </row>
    <row r="1373" spans="1:8" hidden="1" x14ac:dyDescent="0.25">
      <c r="A1373" s="112">
        <v>43729</v>
      </c>
      <c r="B1373" s="10" t="s">
        <v>2651</v>
      </c>
      <c r="C1373" s="11" t="s">
        <v>3010</v>
      </c>
      <c r="F1373" s="9">
        <v>200000</v>
      </c>
      <c r="G1373" s="6">
        <f t="shared" si="28"/>
        <v>-200000</v>
      </c>
      <c r="H1373" s="77" t="s">
        <v>5301</v>
      </c>
    </row>
    <row r="1374" spans="1:8" hidden="1" x14ac:dyDescent="0.25">
      <c r="A1374" s="112">
        <v>43729</v>
      </c>
      <c r="B1374" s="10" t="s">
        <v>2932</v>
      </c>
      <c r="C1374" s="11" t="s">
        <v>3010</v>
      </c>
      <c r="F1374" s="9">
        <v>50000</v>
      </c>
      <c r="G1374" s="6">
        <f t="shared" si="28"/>
        <v>-50000</v>
      </c>
      <c r="H1374" s="79"/>
    </row>
    <row r="1375" spans="1:8" hidden="1" x14ac:dyDescent="0.25">
      <c r="A1375" s="112">
        <v>43729</v>
      </c>
      <c r="B1375" s="10" t="s">
        <v>2932</v>
      </c>
      <c r="C1375" s="11" t="s">
        <v>3010</v>
      </c>
      <c r="F1375" s="9">
        <v>16000</v>
      </c>
      <c r="G1375" s="6">
        <f t="shared" si="28"/>
        <v>-16000</v>
      </c>
      <c r="H1375" s="31" t="s">
        <v>5308</v>
      </c>
    </row>
    <row r="1376" spans="1:8" hidden="1" x14ac:dyDescent="0.25">
      <c r="A1376" s="112">
        <v>43732</v>
      </c>
      <c r="B1376" s="10" t="s">
        <v>5226</v>
      </c>
      <c r="C1376" s="11" t="s">
        <v>169</v>
      </c>
      <c r="E1376" s="8">
        <v>10850</v>
      </c>
      <c r="G1376" s="6">
        <f t="shared" si="28"/>
        <v>10850</v>
      </c>
    </row>
    <row r="1377" spans="1:7" hidden="1" x14ac:dyDescent="0.25">
      <c r="A1377" s="112">
        <v>43728</v>
      </c>
      <c r="B1377" s="10" t="s">
        <v>5226</v>
      </c>
      <c r="C1377" s="11" t="s">
        <v>169</v>
      </c>
      <c r="E1377" s="8">
        <v>65170</v>
      </c>
      <c r="G1377" s="6">
        <f t="shared" si="28"/>
        <v>65170</v>
      </c>
    </row>
    <row r="1378" spans="1:7" hidden="1" x14ac:dyDescent="0.25">
      <c r="A1378" s="112">
        <v>43732</v>
      </c>
      <c r="B1378" s="10" t="s">
        <v>5226</v>
      </c>
      <c r="C1378" s="11" t="s">
        <v>169</v>
      </c>
      <c r="E1378" s="8">
        <v>17844</v>
      </c>
      <c r="G1378" s="6">
        <f t="shared" si="28"/>
        <v>17844</v>
      </c>
    </row>
    <row r="1379" spans="1:7" hidden="1" x14ac:dyDescent="0.25">
      <c r="A1379" s="112">
        <v>43714</v>
      </c>
      <c r="B1379" s="10" t="s">
        <v>5226</v>
      </c>
      <c r="C1379" s="11" t="s">
        <v>166</v>
      </c>
      <c r="E1379" s="8">
        <v>6400</v>
      </c>
      <c r="G1379" s="6">
        <f t="shared" si="28"/>
        <v>6400</v>
      </c>
    </row>
    <row r="1380" spans="1:7" hidden="1" x14ac:dyDescent="0.25">
      <c r="A1380" s="112">
        <v>43736</v>
      </c>
      <c r="B1380" s="10" t="s">
        <v>1399</v>
      </c>
      <c r="C1380" s="11" t="s">
        <v>1814</v>
      </c>
      <c r="E1380" s="8">
        <v>64879</v>
      </c>
      <c r="G1380" s="6">
        <f t="shared" si="28"/>
        <v>64879</v>
      </c>
    </row>
    <row r="1381" spans="1:7" hidden="1" x14ac:dyDescent="0.25">
      <c r="A1381" s="112">
        <v>43745</v>
      </c>
      <c r="B1381" s="10" t="s">
        <v>2651</v>
      </c>
      <c r="C1381" s="11" t="s">
        <v>1802</v>
      </c>
      <c r="E1381" s="8">
        <v>5699</v>
      </c>
      <c r="G1381" s="6">
        <f t="shared" si="28"/>
        <v>5699</v>
      </c>
    </row>
    <row r="1382" spans="1:7" hidden="1" x14ac:dyDescent="0.25">
      <c r="A1382" s="112">
        <v>43745</v>
      </c>
      <c r="B1382" s="10" t="s">
        <v>2932</v>
      </c>
      <c r="C1382" s="11" t="s">
        <v>1802</v>
      </c>
      <c r="E1382" s="8">
        <v>22119</v>
      </c>
      <c r="G1382" s="6">
        <f t="shared" si="28"/>
        <v>22119</v>
      </c>
    </row>
    <row r="1383" spans="1:7" hidden="1" x14ac:dyDescent="0.25">
      <c r="A1383" s="112">
        <v>43745</v>
      </c>
      <c r="B1383" s="10" t="s">
        <v>1399</v>
      </c>
      <c r="C1383" s="11" t="s">
        <v>1802</v>
      </c>
      <c r="E1383" s="8">
        <v>2259</v>
      </c>
      <c r="G1383" s="6">
        <f t="shared" si="28"/>
        <v>2259</v>
      </c>
    </row>
    <row r="1384" spans="1:7" hidden="1" x14ac:dyDescent="0.25">
      <c r="A1384" s="112">
        <v>43745</v>
      </c>
      <c r="B1384" s="10" t="s">
        <v>2651</v>
      </c>
      <c r="C1384" s="11" t="s">
        <v>1802</v>
      </c>
      <c r="E1384" s="8">
        <v>3802</v>
      </c>
      <c r="G1384" s="6">
        <f t="shared" si="28"/>
        <v>3802</v>
      </c>
    </row>
    <row r="1385" spans="1:7" hidden="1" x14ac:dyDescent="0.25">
      <c r="A1385" s="112">
        <v>43745</v>
      </c>
      <c r="B1385" s="10" t="s">
        <v>1399</v>
      </c>
      <c r="C1385" s="11" t="s">
        <v>1802</v>
      </c>
      <c r="E1385" s="8">
        <v>7250</v>
      </c>
      <c r="G1385" s="6">
        <f t="shared" si="28"/>
        <v>7250</v>
      </c>
    </row>
    <row r="1386" spans="1:7" hidden="1" x14ac:dyDescent="0.25">
      <c r="A1386" s="112">
        <v>43745</v>
      </c>
      <c r="B1386" s="10" t="s">
        <v>5319</v>
      </c>
      <c r="C1386" s="11" t="s">
        <v>1802</v>
      </c>
      <c r="E1386" s="8">
        <v>42521</v>
      </c>
      <c r="G1386" s="6">
        <f t="shared" si="28"/>
        <v>42521</v>
      </c>
    </row>
    <row r="1387" spans="1:7" hidden="1" x14ac:dyDescent="0.25">
      <c r="A1387" s="112">
        <v>43745</v>
      </c>
      <c r="B1387" s="10" t="s">
        <v>2651</v>
      </c>
      <c r="C1387" s="11" t="s">
        <v>1802</v>
      </c>
      <c r="E1387" s="8">
        <v>1510</v>
      </c>
      <c r="G1387" s="6">
        <f t="shared" si="28"/>
        <v>1510</v>
      </c>
    </row>
    <row r="1388" spans="1:7" hidden="1" x14ac:dyDescent="0.25">
      <c r="A1388" s="112">
        <v>43745</v>
      </c>
      <c r="B1388" s="10" t="s">
        <v>1399</v>
      </c>
      <c r="C1388" s="11" t="s">
        <v>1802</v>
      </c>
      <c r="E1388" s="8">
        <v>1790</v>
      </c>
      <c r="G1388" s="6">
        <f t="shared" si="28"/>
        <v>1790</v>
      </c>
    </row>
    <row r="1389" spans="1:7" hidden="1" x14ac:dyDescent="0.25">
      <c r="A1389" s="112">
        <v>43745</v>
      </c>
      <c r="B1389" s="10" t="s">
        <v>1399</v>
      </c>
      <c r="C1389" s="11" t="s">
        <v>1802</v>
      </c>
      <c r="E1389" s="8">
        <v>18596</v>
      </c>
      <c r="G1389" s="6">
        <f t="shared" si="28"/>
        <v>18596</v>
      </c>
    </row>
    <row r="1390" spans="1:7" hidden="1" x14ac:dyDescent="0.25">
      <c r="A1390" s="112">
        <v>43745</v>
      </c>
      <c r="B1390" s="10" t="s">
        <v>2651</v>
      </c>
      <c r="C1390" s="11" t="s">
        <v>1802</v>
      </c>
      <c r="E1390" s="8">
        <v>14805</v>
      </c>
      <c r="G1390" s="6">
        <f t="shared" si="28"/>
        <v>14805</v>
      </c>
    </row>
    <row r="1391" spans="1:7" hidden="1" x14ac:dyDescent="0.25">
      <c r="A1391" s="112">
        <v>43745</v>
      </c>
      <c r="B1391" s="10" t="s">
        <v>5319</v>
      </c>
      <c r="C1391" s="11" t="s">
        <v>1802</v>
      </c>
      <c r="E1391" s="8">
        <v>10158</v>
      </c>
      <c r="G1391" s="6">
        <f t="shared" si="28"/>
        <v>10158</v>
      </c>
    </row>
    <row r="1392" spans="1:7" hidden="1" x14ac:dyDescent="0.25">
      <c r="A1392" s="112">
        <v>43745</v>
      </c>
      <c r="B1392" s="10" t="s">
        <v>18</v>
      </c>
      <c r="C1392" s="11" t="s">
        <v>1802</v>
      </c>
      <c r="E1392" s="8">
        <v>998</v>
      </c>
      <c r="G1392" s="6">
        <f t="shared" si="28"/>
        <v>998</v>
      </c>
    </row>
    <row r="1393" spans="1:8" hidden="1" x14ac:dyDescent="0.25">
      <c r="A1393" s="112">
        <v>43748</v>
      </c>
      <c r="B1393" s="10" t="s">
        <v>5226</v>
      </c>
      <c r="C1393" s="11" t="s">
        <v>169</v>
      </c>
      <c r="E1393" s="8">
        <v>46332</v>
      </c>
      <c r="G1393" s="6">
        <f t="shared" si="28"/>
        <v>46332</v>
      </c>
    </row>
    <row r="1394" spans="1:8" hidden="1" x14ac:dyDescent="0.25">
      <c r="A1394" s="112">
        <v>43748</v>
      </c>
      <c r="B1394" s="10" t="s">
        <v>2932</v>
      </c>
      <c r="C1394" s="11" t="s">
        <v>169</v>
      </c>
      <c r="E1394" s="8">
        <v>1190</v>
      </c>
      <c r="G1394" s="6">
        <f t="shared" si="28"/>
        <v>1190</v>
      </c>
    </row>
    <row r="1395" spans="1:8" hidden="1" x14ac:dyDescent="0.25">
      <c r="A1395" s="112">
        <v>43748</v>
      </c>
      <c r="B1395" s="10" t="s">
        <v>2651</v>
      </c>
      <c r="C1395" s="11" t="s">
        <v>3010</v>
      </c>
      <c r="E1395" s="8">
        <v>7080</v>
      </c>
      <c r="G1395" s="6">
        <f t="shared" si="28"/>
        <v>7080</v>
      </c>
    </row>
    <row r="1396" spans="1:8" hidden="1" x14ac:dyDescent="0.25">
      <c r="A1396" s="112">
        <v>43748</v>
      </c>
      <c r="B1396" s="10" t="s">
        <v>2932</v>
      </c>
      <c r="C1396" s="11" t="s">
        <v>3010</v>
      </c>
      <c r="E1396" s="8">
        <v>63900</v>
      </c>
      <c r="G1396" s="6">
        <f t="shared" si="28"/>
        <v>63900</v>
      </c>
    </row>
    <row r="1397" spans="1:8" hidden="1" x14ac:dyDescent="0.25">
      <c r="A1397" s="112">
        <v>43748</v>
      </c>
      <c r="B1397" s="10" t="s">
        <v>2932</v>
      </c>
      <c r="C1397" s="11" t="s">
        <v>3010</v>
      </c>
      <c r="F1397" s="9">
        <v>75</v>
      </c>
      <c r="G1397" s="6">
        <f t="shared" si="28"/>
        <v>-75</v>
      </c>
      <c r="H1397" s="7" t="s">
        <v>3917</v>
      </c>
    </row>
    <row r="1398" spans="1:8" hidden="1" x14ac:dyDescent="0.25">
      <c r="A1398" s="112">
        <v>43753</v>
      </c>
      <c r="B1398" s="10" t="s">
        <v>2651</v>
      </c>
      <c r="C1398" s="11" t="s">
        <v>3010</v>
      </c>
      <c r="F1398" s="9">
        <v>6742</v>
      </c>
      <c r="G1398" s="6">
        <f t="shared" si="28"/>
        <v>-6742</v>
      </c>
      <c r="H1398" s="77"/>
    </row>
    <row r="1399" spans="1:8" hidden="1" x14ac:dyDescent="0.25">
      <c r="A1399" s="112">
        <v>43753</v>
      </c>
      <c r="B1399" s="10" t="s">
        <v>2932</v>
      </c>
      <c r="C1399" s="11" t="s">
        <v>3010</v>
      </c>
      <c r="F1399" s="9">
        <v>101322</v>
      </c>
      <c r="G1399" s="6">
        <f t="shared" si="28"/>
        <v>-101322</v>
      </c>
      <c r="H1399" s="78" t="s">
        <v>5560</v>
      </c>
    </row>
    <row r="1400" spans="1:8" hidden="1" x14ac:dyDescent="0.25">
      <c r="A1400" s="112">
        <v>43753</v>
      </c>
      <c r="B1400" s="10" t="s">
        <v>5226</v>
      </c>
      <c r="C1400" s="11" t="s">
        <v>3010</v>
      </c>
      <c r="F1400" s="9">
        <v>42936</v>
      </c>
      <c r="G1400" s="6">
        <f t="shared" si="28"/>
        <v>-42936</v>
      </c>
      <c r="H1400" s="79" t="s">
        <v>5561</v>
      </c>
    </row>
    <row r="1401" spans="1:8" hidden="1" x14ac:dyDescent="0.25">
      <c r="A1401" s="112">
        <v>43755</v>
      </c>
      <c r="B1401" s="10" t="s">
        <v>2651</v>
      </c>
      <c r="C1401" s="11" t="s">
        <v>3010</v>
      </c>
      <c r="E1401" s="8">
        <v>16272</v>
      </c>
      <c r="G1401" s="6">
        <f t="shared" si="28"/>
        <v>16272</v>
      </c>
    </row>
    <row r="1402" spans="1:8" hidden="1" x14ac:dyDescent="0.25">
      <c r="A1402" s="112">
        <v>43767</v>
      </c>
      <c r="B1402" s="10" t="s">
        <v>1399</v>
      </c>
      <c r="C1402" s="11" t="s">
        <v>1814</v>
      </c>
      <c r="E1402" s="8">
        <v>386932</v>
      </c>
      <c r="G1402" s="6">
        <f t="shared" si="28"/>
        <v>386932</v>
      </c>
    </row>
    <row r="1403" spans="1:8" hidden="1" x14ac:dyDescent="0.25">
      <c r="A1403" s="112">
        <v>43769</v>
      </c>
      <c r="B1403" s="10" t="s">
        <v>2932</v>
      </c>
      <c r="C1403" s="11" t="s">
        <v>166</v>
      </c>
      <c r="E1403" s="8">
        <v>13000</v>
      </c>
      <c r="G1403" s="6">
        <f t="shared" si="28"/>
        <v>13000</v>
      </c>
    </row>
    <row r="1404" spans="1:8" hidden="1" x14ac:dyDescent="0.25">
      <c r="A1404" s="112">
        <v>43769</v>
      </c>
      <c r="B1404" s="10" t="s">
        <v>1399</v>
      </c>
      <c r="C1404" s="11" t="s">
        <v>166</v>
      </c>
      <c r="E1404" s="8">
        <v>10700</v>
      </c>
      <c r="G1404" s="6">
        <f t="shared" si="28"/>
        <v>10700</v>
      </c>
    </row>
    <row r="1405" spans="1:8" hidden="1" x14ac:dyDescent="0.25">
      <c r="A1405" s="112">
        <v>43769</v>
      </c>
      <c r="B1405" s="10" t="s">
        <v>1399</v>
      </c>
      <c r="C1405" s="11" t="s">
        <v>166</v>
      </c>
      <c r="E1405" s="8">
        <v>65221</v>
      </c>
      <c r="G1405" s="6">
        <f t="shared" si="28"/>
        <v>65221</v>
      </c>
    </row>
    <row r="1406" spans="1:8" hidden="1" x14ac:dyDescent="0.25">
      <c r="A1406" s="112">
        <v>43769</v>
      </c>
      <c r="B1406" s="10" t="s">
        <v>1399</v>
      </c>
      <c r="C1406" s="11" t="s">
        <v>166</v>
      </c>
      <c r="E1406" s="8">
        <v>92400</v>
      </c>
      <c r="G1406" s="6">
        <f t="shared" si="28"/>
        <v>92400</v>
      </c>
    </row>
    <row r="1407" spans="1:8" hidden="1" x14ac:dyDescent="0.25">
      <c r="A1407" s="112">
        <v>43769</v>
      </c>
      <c r="B1407" s="10" t="s">
        <v>1399</v>
      </c>
      <c r="C1407" s="11" t="s">
        <v>166</v>
      </c>
      <c r="E1407" s="8">
        <v>61600</v>
      </c>
      <c r="G1407" s="6">
        <f t="shared" si="28"/>
        <v>61600</v>
      </c>
    </row>
    <row r="1408" spans="1:8" hidden="1" x14ac:dyDescent="0.25">
      <c r="A1408" s="112">
        <v>43763</v>
      </c>
      <c r="B1408" s="10" t="s">
        <v>2651</v>
      </c>
      <c r="C1408" s="11" t="s">
        <v>1802</v>
      </c>
      <c r="E1408" s="8">
        <v>49612</v>
      </c>
      <c r="G1408" s="6">
        <f t="shared" si="28"/>
        <v>49612</v>
      </c>
      <c r="H1408" s="7" t="s">
        <v>5464</v>
      </c>
    </row>
    <row r="1409" spans="1:8" hidden="1" x14ac:dyDescent="0.25">
      <c r="A1409" s="112">
        <v>43763</v>
      </c>
      <c r="B1409" s="10" t="s">
        <v>1399</v>
      </c>
      <c r="C1409" s="11" t="s">
        <v>1802</v>
      </c>
      <c r="E1409" s="8">
        <v>7099</v>
      </c>
      <c r="G1409" s="6">
        <f t="shared" si="28"/>
        <v>7099</v>
      </c>
    </row>
    <row r="1410" spans="1:8" hidden="1" x14ac:dyDescent="0.25">
      <c r="A1410" s="112">
        <v>43763</v>
      </c>
      <c r="B1410" s="10" t="s">
        <v>1399</v>
      </c>
      <c r="C1410" s="11" t="s">
        <v>1802</v>
      </c>
      <c r="E1410" s="8">
        <v>17180</v>
      </c>
      <c r="G1410" s="6">
        <f t="shared" si="28"/>
        <v>17180</v>
      </c>
    </row>
    <row r="1411" spans="1:8" hidden="1" x14ac:dyDescent="0.25">
      <c r="A1411" s="112">
        <v>43763</v>
      </c>
      <c r="B1411" s="10" t="s">
        <v>2651</v>
      </c>
      <c r="C1411" s="11" t="s">
        <v>1802</v>
      </c>
      <c r="E1411" s="8">
        <v>150448</v>
      </c>
      <c r="G1411" s="6">
        <f t="shared" si="28"/>
        <v>150448</v>
      </c>
    </row>
    <row r="1412" spans="1:8" hidden="1" x14ac:dyDescent="0.25">
      <c r="A1412" s="112">
        <v>43763</v>
      </c>
      <c r="B1412" s="10" t="s">
        <v>2651</v>
      </c>
      <c r="C1412" s="11" t="s">
        <v>1802</v>
      </c>
      <c r="E1412" s="8">
        <v>7570</v>
      </c>
      <c r="G1412" s="6">
        <f t="shared" si="28"/>
        <v>7570</v>
      </c>
    </row>
    <row r="1413" spans="1:8" hidden="1" x14ac:dyDescent="0.25">
      <c r="A1413" s="112">
        <v>43763</v>
      </c>
      <c r="B1413" s="10" t="s">
        <v>1399</v>
      </c>
      <c r="C1413" s="11" t="s">
        <v>1802</v>
      </c>
      <c r="E1413" s="8">
        <v>7422</v>
      </c>
      <c r="G1413" s="6">
        <f t="shared" si="28"/>
        <v>7422</v>
      </c>
    </row>
    <row r="1414" spans="1:8" hidden="1" x14ac:dyDescent="0.25">
      <c r="A1414" s="112">
        <v>43763</v>
      </c>
      <c r="B1414" s="10" t="s">
        <v>2651</v>
      </c>
      <c r="C1414" s="11" t="s">
        <v>1802</v>
      </c>
      <c r="E1414" s="8">
        <v>25000</v>
      </c>
      <c r="G1414" s="6">
        <f t="shared" si="28"/>
        <v>25000</v>
      </c>
    </row>
    <row r="1415" spans="1:8" hidden="1" x14ac:dyDescent="0.25">
      <c r="A1415" s="112">
        <v>43775</v>
      </c>
      <c r="B1415" s="10" t="s">
        <v>5226</v>
      </c>
      <c r="C1415" s="11" t="s">
        <v>169</v>
      </c>
      <c r="E1415" s="108"/>
      <c r="F1415" s="374">
        <v>500000</v>
      </c>
      <c r="G1415" s="6">
        <f t="shared" si="28"/>
        <v>-500000</v>
      </c>
      <c r="H1415" s="376" t="s">
        <v>5503</v>
      </c>
    </row>
    <row r="1416" spans="1:8" hidden="1" x14ac:dyDescent="0.25">
      <c r="A1416" s="112">
        <v>43775</v>
      </c>
      <c r="B1416" s="10" t="s">
        <v>2932</v>
      </c>
      <c r="C1416" s="11" t="s">
        <v>166</v>
      </c>
      <c r="E1416" s="108"/>
      <c r="F1416" s="374">
        <v>38449</v>
      </c>
      <c r="G1416" s="6">
        <f t="shared" si="28"/>
        <v>-38449</v>
      </c>
      <c r="H1416" s="377"/>
    </row>
    <row r="1417" spans="1:8" hidden="1" x14ac:dyDescent="0.25">
      <c r="A1417" s="112">
        <v>43775</v>
      </c>
      <c r="B1417" s="10" t="s">
        <v>1399</v>
      </c>
      <c r="C1417" s="11" t="s">
        <v>166</v>
      </c>
      <c r="E1417" s="108"/>
      <c r="F1417" s="375">
        <f>260441-14890</f>
        <v>245551</v>
      </c>
      <c r="G1417" s="6">
        <f t="shared" si="28"/>
        <v>-245551</v>
      </c>
      <c r="H1417" s="378"/>
    </row>
    <row r="1418" spans="1:8" hidden="1" x14ac:dyDescent="0.25">
      <c r="A1418" s="112">
        <v>43775</v>
      </c>
      <c r="B1418" s="10" t="s">
        <v>2651</v>
      </c>
      <c r="C1418" s="11" t="s">
        <v>166</v>
      </c>
      <c r="E1418" s="108"/>
      <c r="F1418" s="375">
        <v>9600</v>
      </c>
      <c r="G1418" s="6">
        <f t="shared" si="28"/>
        <v>-9600</v>
      </c>
      <c r="H1418" s="378" t="s">
        <v>5504</v>
      </c>
    </row>
    <row r="1419" spans="1:8" hidden="1" x14ac:dyDescent="0.25">
      <c r="A1419" s="112">
        <v>43775</v>
      </c>
      <c r="B1419" s="10" t="s">
        <v>5226</v>
      </c>
      <c r="C1419" s="11" t="s">
        <v>166</v>
      </c>
      <c r="E1419" s="108"/>
      <c r="F1419" s="375">
        <v>6400</v>
      </c>
      <c r="G1419" s="6">
        <f t="shared" si="28"/>
        <v>-6400</v>
      </c>
      <c r="H1419" s="378"/>
    </row>
    <row r="1420" spans="1:8" hidden="1" x14ac:dyDescent="0.25">
      <c r="A1420" s="112">
        <v>43775</v>
      </c>
      <c r="B1420" s="10" t="s">
        <v>2932</v>
      </c>
      <c r="C1420" s="11" t="s">
        <v>161</v>
      </c>
      <c r="E1420" s="8">
        <v>158880</v>
      </c>
      <c r="G1420" s="6">
        <f t="shared" si="28"/>
        <v>158880</v>
      </c>
    </row>
    <row r="1421" spans="1:8" hidden="1" x14ac:dyDescent="0.25">
      <c r="A1421" s="112">
        <v>43775</v>
      </c>
      <c r="B1421" s="10" t="s">
        <v>2932</v>
      </c>
      <c r="C1421" s="11" t="s">
        <v>161</v>
      </c>
      <c r="F1421" s="9">
        <v>443</v>
      </c>
      <c r="G1421" s="6">
        <f t="shared" si="28"/>
        <v>-443</v>
      </c>
      <c r="H1421" s="7" t="s">
        <v>3917</v>
      </c>
    </row>
    <row r="1422" spans="1:8" hidden="1" x14ac:dyDescent="0.25">
      <c r="A1422" s="112">
        <v>43781</v>
      </c>
      <c r="B1422" s="10" t="s">
        <v>5547</v>
      </c>
      <c r="C1422" s="11" t="s">
        <v>169</v>
      </c>
      <c r="E1422" s="8">
        <v>2500</v>
      </c>
      <c r="G1422" s="6">
        <f t="shared" si="28"/>
        <v>2500</v>
      </c>
    </row>
    <row r="1423" spans="1:8" hidden="1" x14ac:dyDescent="0.25">
      <c r="A1423" s="112">
        <v>43781</v>
      </c>
      <c r="B1423" s="10" t="s">
        <v>5547</v>
      </c>
      <c r="C1423" s="11" t="s">
        <v>169</v>
      </c>
      <c r="E1423" s="8">
        <v>3450</v>
      </c>
      <c r="G1423" s="6">
        <f t="shared" si="28"/>
        <v>3450</v>
      </c>
    </row>
    <row r="1424" spans="1:8" hidden="1" x14ac:dyDescent="0.25">
      <c r="A1424" s="112">
        <v>43781</v>
      </c>
      <c r="B1424" s="10" t="s">
        <v>1399</v>
      </c>
      <c r="C1424" s="11" t="s">
        <v>1814</v>
      </c>
      <c r="E1424" s="8">
        <v>154606</v>
      </c>
      <c r="G1424" s="6">
        <f t="shared" si="28"/>
        <v>154606</v>
      </c>
    </row>
    <row r="1425" spans="1:8" hidden="1" x14ac:dyDescent="0.25">
      <c r="A1425" s="112">
        <v>43781</v>
      </c>
      <c r="B1425" s="10" t="s">
        <v>1399</v>
      </c>
      <c r="C1425" s="11" t="s">
        <v>1814</v>
      </c>
      <c r="E1425" s="8">
        <v>43839</v>
      </c>
      <c r="G1425" s="6">
        <f t="shared" si="28"/>
        <v>43839</v>
      </c>
    </row>
    <row r="1426" spans="1:8" hidden="1" x14ac:dyDescent="0.25">
      <c r="A1426" s="112">
        <v>43781</v>
      </c>
      <c r="B1426" s="10" t="s">
        <v>2932</v>
      </c>
      <c r="C1426" s="11" t="s">
        <v>3010</v>
      </c>
      <c r="E1426" s="8">
        <v>22656</v>
      </c>
      <c r="G1426" s="6">
        <f t="shared" si="28"/>
        <v>22656</v>
      </c>
    </row>
    <row r="1427" spans="1:8" hidden="1" x14ac:dyDescent="0.25">
      <c r="A1427" s="112">
        <v>43781</v>
      </c>
      <c r="B1427" s="10" t="s">
        <v>2651</v>
      </c>
      <c r="C1427" s="11" t="s">
        <v>3010</v>
      </c>
      <c r="E1427" s="8">
        <v>71887</v>
      </c>
      <c r="G1427" s="6">
        <f t="shared" si="28"/>
        <v>71887</v>
      </c>
    </row>
    <row r="1428" spans="1:8" hidden="1" x14ac:dyDescent="0.25">
      <c r="A1428" s="112">
        <v>43781</v>
      </c>
      <c r="B1428" s="10" t="s">
        <v>2651</v>
      </c>
      <c r="C1428" s="11" t="s">
        <v>3010</v>
      </c>
      <c r="E1428" s="8">
        <v>114000</v>
      </c>
      <c r="G1428" s="6">
        <f t="shared" si="28"/>
        <v>114000</v>
      </c>
    </row>
    <row r="1429" spans="1:8" hidden="1" x14ac:dyDescent="0.25">
      <c r="A1429" s="112">
        <v>43781</v>
      </c>
      <c r="B1429" s="10" t="s">
        <v>3732</v>
      </c>
      <c r="C1429" s="11" t="s">
        <v>3010</v>
      </c>
      <c r="E1429" s="8">
        <v>10278</v>
      </c>
      <c r="G1429" s="6">
        <f t="shared" si="28"/>
        <v>10278</v>
      </c>
    </row>
    <row r="1430" spans="1:8" hidden="1" x14ac:dyDescent="0.25">
      <c r="A1430" s="112">
        <v>43781</v>
      </c>
      <c r="B1430" s="10" t="s">
        <v>1399</v>
      </c>
      <c r="C1430" s="11" t="s">
        <v>3010</v>
      </c>
      <c r="E1430" s="8">
        <v>14000</v>
      </c>
      <c r="G1430" s="6">
        <f t="shared" si="28"/>
        <v>14000</v>
      </c>
    </row>
    <row r="1431" spans="1:8" hidden="1" x14ac:dyDescent="0.25">
      <c r="A1431" s="112">
        <v>43781</v>
      </c>
      <c r="B1431" s="10" t="s">
        <v>2651</v>
      </c>
      <c r="C1431" s="11" t="s">
        <v>3010</v>
      </c>
      <c r="F1431" s="9">
        <v>100000</v>
      </c>
      <c r="G1431" s="6">
        <f t="shared" si="28"/>
        <v>-100000</v>
      </c>
    </row>
    <row r="1432" spans="1:8" hidden="1" x14ac:dyDescent="0.25">
      <c r="A1432" s="112">
        <v>43781</v>
      </c>
      <c r="B1432" s="10" t="s">
        <v>2932</v>
      </c>
      <c r="C1432" s="11" t="s">
        <v>161</v>
      </c>
      <c r="F1432" s="9">
        <v>158880</v>
      </c>
      <c r="G1432" s="6">
        <f t="shared" si="28"/>
        <v>-158880</v>
      </c>
      <c r="H1432" s="31" t="s">
        <v>5563</v>
      </c>
    </row>
    <row r="1433" spans="1:8" hidden="1" x14ac:dyDescent="0.25">
      <c r="A1433" s="112">
        <v>43782</v>
      </c>
      <c r="B1433" s="10" t="s">
        <v>2651</v>
      </c>
      <c r="C1433" s="11" t="s">
        <v>1802</v>
      </c>
      <c r="E1433" s="8">
        <v>23543</v>
      </c>
      <c r="G1433" s="6">
        <f t="shared" si="28"/>
        <v>23543</v>
      </c>
    </row>
    <row r="1434" spans="1:8" hidden="1" x14ac:dyDescent="0.25">
      <c r="A1434" s="112">
        <v>43812</v>
      </c>
      <c r="B1434" s="10" t="s">
        <v>5547</v>
      </c>
      <c r="C1434" s="11" t="s">
        <v>1802</v>
      </c>
      <c r="E1434" s="8">
        <v>41183</v>
      </c>
      <c r="G1434" s="6">
        <f t="shared" ref="G1434:G1537" si="29">E1434-F1434</f>
        <v>41183</v>
      </c>
    </row>
    <row r="1435" spans="1:8" hidden="1" x14ac:dyDescent="0.25">
      <c r="A1435" s="112">
        <v>43812</v>
      </c>
      <c r="B1435" s="10" t="s">
        <v>5547</v>
      </c>
      <c r="C1435" s="11" t="s">
        <v>1802</v>
      </c>
      <c r="E1435" s="8">
        <v>58230</v>
      </c>
      <c r="G1435" s="6">
        <f t="shared" si="29"/>
        <v>58230</v>
      </c>
    </row>
    <row r="1436" spans="1:8" hidden="1" x14ac:dyDescent="0.25">
      <c r="A1436" s="112">
        <v>43812</v>
      </c>
      <c r="B1436" s="10" t="s">
        <v>5547</v>
      </c>
      <c r="C1436" s="11" t="s">
        <v>1802</v>
      </c>
      <c r="E1436" s="8">
        <v>2926</v>
      </c>
      <c r="G1436" s="6">
        <f t="shared" si="29"/>
        <v>2926</v>
      </c>
    </row>
    <row r="1437" spans="1:8" hidden="1" x14ac:dyDescent="0.25">
      <c r="A1437" s="112">
        <v>43812</v>
      </c>
      <c r="B1437" s="10" t="s">
        <v>1399</v>
      </c>
      <c r="C1437" s="11" t="s">
        <v>1802</v>
      </c>
      <c r="E1437" s="8">
        <v>17270</v>
      </c>
      <c r="G1437" s="6">
        <f t="shared" si="29"/>
        <v>17270</v>
      </c>
    </row>
    <row r="1438" spans="1:8" hidden="1" x14ac:dyDescent="0.25">
      <c r="A1438" s="112">
        <v>43812</v>
      </c>
      <c r="B1438" s="10" t="s">
        <v>2651</v>
      </c>
      <c r="C1438" s="11" t="s">
        <v>1802</v>
      </c>
      <c r="E1438" s="8">
        <v>15882</v>
      </c>
      <c r="G1438" s="6">
        <f t="shared" si="29"/>
        <v>15882</v>
      </c>
    </row>
    <row r="1439" spans="1:8" hidden="1" x14ac:dyDescent="0.25">
      <c r="A1439" s="112">
        <v>43812</v>
      </c>
      <c r="B1439" s="10" t="s">
        <v>2651</v>
      </c>
      <c r="C1439" s="11" t="s">
        <v>1802</v>
      </c>
      <c r="E1439" s="8">
        <v>21770</v>
      </c>
      <c r="G1439" s="6">
        <f t="shared" si="29"/>
        <v>21770</v>
      </c>
    </row>
    <row r="1440" spans="1:8" hidden="1" x14ac:dyDescent="0.25">
      <c r="A1440" s="112">
        <v>43812</v>
      </c>
      <c r="B1440" s="10" t="s">
        <v>2651</v>
      </c>
      <c r="C1440" s="11" t="s">
        <v>1802</v>
      </c>
      <c r="E1440" s="8">
        <v>3427</v>
      </c>
      <c r="G1440" s="6">
        <f t="shared" si="29"/>
        <v>3427</v>
      </c>
    </row>
    <row r="1441" spans="1:8" hidden="1" x14ac:dyDescent="0.25">
      <c r="A1441" s="112">
        <v>43812</v>
      </c>
      <c r="B1441" s="10" t="s">
        <v>1399</v>
      </c>
      <c r="C1441" s="11" t="s">
        <v>1802</v>
      </c>
      <c r="E1441" s="8">
        <v>3296</v>
      </c>
      <c r="G1441" s="6">
        <f t="shared" si="29"/>
        <v>3296</v>
      </c>
    </row>
    <row r="1442" spans="1:8" hidden="1" x14ac:dyDescent="0.25">
      <c r="A1442" s="112">
        <v>43812</v>
      </c>
      <c r="B1442" s="10" t="s">
        <v>1399</v>
      </c>
      <c r="C1442" s="11" t="s">
        <v>1802</v>
      </c>
      <c r="E1442" s="8">
        <v>20063</v>
      </c>
      <c r="G1442" s="6">
        <f t="shared" si="29"/>
        <v>20063</v>
      </c>
    </row>
    <row r="1443" spans="1:8" hidden="1" x14ac:dyDescent="0.25">
      <c r="A1443" s="112">
        <v>43812</v>
      </c>
      <c r="B1443" s="10" t="s">
        <v>2651</v>
      </c>
      <c r="C1443" s="11" t="s">
        <v>1802</v>
      </c>
      <c r="E1443" s="8">
        <v>60884</v>
      </c>
      <c r="G1443" s="6">
        <f t="shared" si="29"/>
        <v>60884</v>
      </c>
    </row>
    <row r="1444" spans="1:8" hidden="1" x14ac:dyDescent="0.25">
      <c r="A1444" s="112">
        <v>43812</v>
      </c>
      <c r="B1444" s="10" t="s">
        <v>1399</v>
      </c>
      <c r="C1444" s="11" t="s">
        <v>166</v>
      </c>
      <c r="E1444" s="8">
        <v>92400</v>
      </c>
      <c r="G1444" s="6">
        <f t="shared" si="29"/>
        <v>92400</v>
      </c>
    </row>
    <row r="1445" spans="1:8" hidden="1" x14ac:dyDescent="0.25">
      <c r="A1445" s="112">
        <v>43812</v>
      </c>
      <c r="B1445" s="10" t="s">
        <v>2932</v>
      </c>
      <c r="C1445" s="11" t="s">
        <v>169</v>
      </c>
      <c r="E1445" s="8">
        <v>3498</v>
      </c>
      <c r="G1445" s="6">
        <f t="shared" si="29"/>
        <v>3498</v>
      </c>
    </row>
    <row r="1446" spans="1:8" hidden="1" x14ac:dyDescent="0.25">
      <c r="A1446" s="112">
        <v>43812</v>
      </c>
      <c r="B1446" s="10" t="s">
        <v>1399</v>
      </c>
      <c r="C1446" s="11" t="s">
        <v>164</v>
      </c>
      <c r="E1446" s="8">
        <v>31827</v>
      </c>
      <c r="G1446" s="6">
        <f t="shared" si="29"/>
        <v>31827</v>
      </c>
    </row>
    <row r="1447" spans="1:8" hidden="1" x14ac:dyDescent="0.25">
      <c r="A1447" s="112">
        <v>43819</v>
      </c>
      <c r="B1447" s="10" t="s">
        <v>2651</v>
      </c>
      <c r="C1447" s="11" t="s">
        <v>1802</v>
      </c>
      <c r="D1447" s="771"/>
      <c r="E1447" s="280">
        <v>1900</v>
      </c>
      <c r="F1447" s="279"/>
      <c r="G1447" s="6">
        <f t="shared" si="29"/>
        <v>1900</v>
      </c>
    </row>
    <row r="1448" spans="1:8" hidden="1" x14ac:dyDescent="0.25">
      <c r="A1448" s="112">
        <v>43819</v>
      </c>
      <c r="B1448" s="10" t="s">
        <v>2651</v>
      </c>
      <c r="C1448" s="11" t="s">
        <v>1802</v>
      </c>
      <c r="D1448" s="771"/>
      <c r="E1448" s="281">
        <v>1560</v>
      </c>
      <c r="F1448" s="279"/>
      <c r="G1448" s="6">
        <f t="shared" si="29"/>
        <v>1560</v>
      </c>
    </row>
    <row r="1449" spans="1:8" hidden="1" x14ac:dyDescent="0.25">
      <c r="A1449" s="112">
        <v>43819</v>
      </c>
      <c r="B1449" s="10" t="s">
        <v>5547</v>
      </c>
      <c r="C1449" s="11" t="s">
        <v>1802</v>
      </c>
      <c r="D1449" s="771"/>
      <c r="E1449" s="281">
        <v>8354</v>
      </c>
      <c r="F1449" s="279"/>
      <c r="G1449" s="6">
        <f t="shared" si="29"/>
        <v>8354</v>
      </c>
    </row>
    <row r="1450" spans="1:8" hidden="1" x14ac:dyDescent="0.25">
      <c r="A1450" s="112">
        <v>43819</v>
      </c>
      <c r="B1450" s="10" t="s">
        <v>2651</v>
      </c>
      <c r="C1450" s="11" t="s">
        <v>1802</v>
      </c>
      <c r="D1450" s="771"/>
      <c r="E1450" s="281">
        <v>16142</v>
      </c>
      <c r="F1450" s="279"/>
      <c r="G1450" s="6">
        <f t="shared" si="29"/>
        <v>16142</v>
      </c>
    </row>
    <row r="1451" spans="1:8" hidden="1" x14ac:dyDescent="0.25">
      <c r="A1451" s="112">
        <v>43819</v>
      </c>
      <c r="B1451" s="10" t="s">
        <v>5547</v>
      </c>
      <c r="C1451" s="11" t="s">
        <v>1802</v>
      </c>
      <c r="D1451" s="771"/>
      <c r="E1451" s="281">
        <v>12115</v>
      </c>
      <c r="F1451" s="279"/>
      <c r="G1451" s="6">
        <f t="shared" si="29"/>
        <v>12115</v>
      </c>
    </row>
    <row r="1452" spans="1:8" hidden="1" x14ac:dyDescent="0.25">
      <c r="A1452" s="112">
        <v>43819</v>
      </c>
      <c r="B1452" s="10" t="s">
        <v>5547</v>
      </c>
      <c r="C1452" s="11" t="s">
        <v>1802</v>
      </c>
      <c r="D1452" s="771"/>
      <c r="E1452" s="281">
        <v>18371</v>
      </c>
      <c r="F1452" s="279"/>
      <c r="G1452" s="6">
        <f t="shared" si="29"/>
        <v>18371</v>
      </c>
    </row>
    <row r="1453" spans="1:8" hidden="1" x14ac:dyDescent="0.25">
      <c r="A1453" s="112">
        <v>43819</v>
      </c>
      <c r="B1453" s="10" t="s">
        <v>5547</v>
      </c>
      <c r="C1453" s="11" t="s">
        <v>1802</v>
      </c>
      <c r="D1453" s="771"/>
      <c r="E1453" s="281">
        <v>2706</v>
      </c>
      <c r="F1453" s="279"/>
      <c r="G1453" s="6">
        <f t="shared" si="29"/>
        <v>2706</v>
      </c>
    </row>
    <row r="1454" spans="1:8" hidden="1" x14ac:dyDescent="0.25">
      <c r="A1454" s="112">
        <v>43819</v>
      </c>
      <c r="B1454" s="10" t="s">
        <v>5547</v>
      </c>
      <c r="C1454" s="11" t="s">
        <v>1802</v>
      </c>
      <c r="D1454" s="771"/>
      <c r="E1454" s="282">
        <v>6442</v>
      </c>
      <c r="F1454" s="279"/>
      <c r="G1454" s="6">
        <f t="shared" si="29"/>
        <v>6442</v>
      </c>
    </row>
    <row r="1455" spans="1:8" hidden="1" x14ac:dyDescent="0.25">
      <c r="A1455" s="112">
        <v>43823</v>
      </c>
      <c r="B1455" s="10" t="s">
        <v>1399</v>
      </c>
      <c r="C1455" s="11" t="s">
        <v>166</v>
      </c>
      <c r="F1455" s="9">
        <f>107290+31200+92400</f>
        <v>230890</v>
      </c>
      <c r="G1455" s="6">
        <f t="shared" si="29"/>
        <v>-230890</v>
      </c>
      <c r="H1455" s="31" t="s">
        <v>5605</v>
      </c>
    </row>
    <row r="1456" spans="1:8" hidden="1" x14ac:dyDescent="0.25">
      <c r="A1456" s="112">
        <v>43823</v>
      </c>
      <c r="B1456" s="10" t="s">
        <v>1399</v>
      </c>
      <c r="C1456" s="11" t="s">
        <v>166</v>
      </c>
      <c r="F1456" s="9">
        <f>250000-F1455</f>
        <v>19110</v>
      </c>
      <c r="G1456" s="6">
        <f t="shared" si="29"/>
        <v>-19110</v>
      </c>
      <c r="H1456" s="31" t="s">
        <v>5605</v>
      </c>
    </row>
    <row r="1457" spans="1:8" hidden="1" x14ac:dyDescent="0.25">
      <c r="A1457" s="112">
        <v>43823</v>
      </c>
      <c r="B1457" s="10" t="s">
        <v>1399</v>
      </c>
      <c r="C1457" s="11" t="s">
        <v>1814</v>
      </c>
      <c r="F1457" s="9">
        <v>250000</v>
      </c>
      <c r="G1457" s="6">
        <f t="shared" si="29"/>
        <v>-250000</v>
      </c>
      <c r="H1457" s="31" t="s">
        <v>5605</v>
      </c>
    </row>
    <row r="1458" spans="1:8" hidden="1" x14ac:dyDescent="0.25">
      <c r="A1458" s="112">
        <v>43823</v>
      </c>
      <c r="B1458" s="10" t="s">
        <v>2932</v>
      </c>
      <c r="C1458" s="11" t="s">
        <v>180</v>
      </c>
      <c r="E1458" s="8">
        <v>88000</v>
      </c>
      <c r="G1458" s="6">
        <f t="shared" si="29"/>
        <v>88000</v>
      </c>
    </row>
    <row r="1459" spans="1:8" hidden="1" x14ac:dyDescent="0.25">
      <c r="A1459" s="112">
        <v>43823</v>
      </c>
      <c r="B1459" s="10" t="s">
        <v>2932</v>
      </c>
      <c r="C1459" s="11" t="s">
        <v>180</v>
      </c>
      <c r="F1459" s="9">
        <v>188000</v>
      </c>
      <c r="G1459" s="6">
        <f t="shared" si="29"/>
        <v>-188000</v>
      </c>
      <c r="H1459" s="7" t="s">
        <v>5556</v>
      </c>
    </row>
    <row r="1460" spans="1:8" hidden="1" x14ac:dyDescent="0.25">
      <c r="A1460" s="112">
        <v>43823</v>
      </c>
      <c r="B1460" s="10" t="s">
        <v>2932</v>
      </c>
      <c r="C1460" s="11" t="s">
        <v>180</v>
      </c>
      <c r="F1460" s="9">
        <v>256</v>
      </c>
      <c r="G1460" s="6">
        <f t="shared" si="29"/>
        <v>-256</v>
      </c>
      <c r="H1460" s="7" t="s">
        <v>3917</v>
      </c>
    </row>
    <row r="1461" spans="1:8" hidden="1" x14ac:dyDescent="0.25">
      <c r="A1461" s="112">
        <v>43823</v>
      </c>
      <c r="B1461" s="10" t="s">
        <v>2932</v>
      </c>
      <c r="C1461" s="11" t="s">
        <v>180</v>
      </c>
      <c r="E1461" s="8">
        <v>71000</v>
      </c>
      <c r="G1461" s="6">
        <f t="shared" si="29"/>
        <v>71000</v>
      </c>
    </row>
    <row r="1462" spans="1:8" hidden="1" x14ac:dyDescent="0.25">
      <c r="A1462" s="112">
        <v>43823</v>
      </c>
      <c r="B1462" s="10" t="s">
        <v>3732</v>
      </c>
      <c r="C1462" s="11" t="s">
        <v>3010</v>
      </c>
      <c r="F1462" s="9">
        <v>10278</v>
      </c>
      <c r="G1462" s="6">
        <f t="shared" si="29"/>
        <v>-10278</v>
      </c>
      <c r="H1462" s="7" t="s">
        <v>3917</v>
      </c>
    </row>
    <row r="1463" spans="1:8" hidden="1" x14ac:dyDescent="0.25">
      <c r="A1463" s="112">
        <v>43823</v>
      </c>
      <c r="B1463" s="10" t="s">
        <v>2932</v>
      </c>
      <c r="C1463" s="11" t="s">
        <v>3010</v>
      </c>
      <c r="F1463" s="9">
        <v>22656</v>
      </c>
      <c r="G1463" s="6">
        <f t="shared" si="29"/>
        <v>-22656</v>
      </c>
      <c r="H1463" s="7" t="s">
        <v>3917</v>
      </c>
    </row>
    <row r="1464" spans="1:8" hidden="1" x14ac:dyDescent="0.25">
      <c r="A1464" s="112">
        <v>43823</v>
      </c>
      <c r="B1464" s="10" t="s">
        <v>1399</v>
      </c>
      <c r="C1464" s="11" t="s">
        <v>3010</v>
      </c>
      <c r="F1464" s="9">
        <v>14000</v>
      </c>
      <c r="G1464" s="6">
        <f t="shared" si="29"/>
        <v>-14000</v>
      </c>
      <c r="H1464" s="7" t="s">
        <v>3917</v>
      </c>
    </row>
    <row r="1465" spans="1:8" hidden="1" x14ac:dyDescent="0.25">
      <c r="A1465" s="112">
        <v>43823</v>
      </c>
      <c r="B1465" s="10" t="s">
        <v>2651</v>
      </c>
      <c r="C1465" s="11" t="s">
        <v>3010</v>
      </c>
      <c r="F1465" s="9">
        <v>102159</v>
      </c>
      <c r="G1465" s="6">
        <f t="shared" si="29"/>
        <v>-102159</v>
      </c>
      <c r="H1465" s="7" t="s">
        <v>3917</v>
      </c>
    </row>
    <row r="1466" spans="1:8" hidden="1" x14ac:dyDescent="0.25">
      <c r="A1466" s="112">
        <v>43833</v>
      </c>
      <c r="B1466" s="10" t="s">
        <v>1399</v>
      </c>
      <c r="C1466" s="11" t="s">
        <v>1802</v>
      </c>
      <c r="E1466" s="8">
        <v>21120</v>
      </c>
      <c r="G1466" s="6">
        <f t="shared" si="29"/>
        <v>21120</v>
      </c>
    </row>
    <row r="1467" spans="1:8" hidden="1" x14ac:dyDescent="0.25">
      <c r="A1467" s="112">
        <v>43841</v>
      </c>
      <c r="B1467" s="10" t="s">
        <v>1399</v>
      </c>
      <c r="C1467" s="11" t="s">
        <v>166</v>
      </c>
      <c r="E1467" s="8">
        <v>31200</v>
      </c>
      <c r="G1467" s="6">
        <f t="shared" si="29"/>
        <v>31200</v>
      </c>
    </row>
    <row r="1468" spans="1:8" hidden="1" x14ac:dyDescent="0.25">
      <c r="A1468" s="112">
        <v>43841</v>
      </c>
      <c r="B1468" s="10" t="s">
        <v>1399</v>
      </c>
      <c r="C1468" s="11" t="s">
        <v>166</v>
      </c>
      <c r="E1468" s="8">
        <v>92400</v>
      </c>
      <c r="G1468" s="6">
        <f t="shared" si="29"/>
        <v>92400</v>
      </c>
    </row>
    <row r="1469" spans="1:8" hidden="1" x14ac:dyDescent="0.25">
      <c r="A1469" s="112">
        <v>43850</v>
      </c>
      <c r="B1469" s="10" t="s">
        <v>5226</v>
      </c>
      <c r="C1469" s="11" t="s">
        <v>169</v>
      </c>
      <c r="F1469" s="9">
        <v>200000</v>
      </c>
      <c r="G1469" s="6">
        <f t="shared" si="29"/>
        <v>-200000</v>
      </c>
      <c r="H1469" s="31" t="s">
        <v>5687</v>
      </c>
    </row>
    <row r="1470" spans="1:8" hidden="1" x14ac:dyDescent="0.25">
      <c r="A1470" s="112">
        <v>43853</v>
      </c>
      <c r="B1470" s="10" t="s">
        <v>1399</v>
      </c>
      <c r="C1470" s="11" t="s">
        <v>166</v>
      </c>
      <c r="E1470" s="8">
        <v>26000</v>
      </c>
      <c r="G1470" s="6">
        <f t="shared" si="29"/>
        <v>26000</v>
      </c>
    </row>
    <row r="1471" spans="1:8" hidden="1" x14ac:dyDescent="0.25">
      <c r="A1471" s="112">
        <v>43855</v>
      </c>
      <c r="B1471" s="10" t="s">
        <v>5547</v>
      </c>
      <c r="C1471" s="11" t="s">
        <v>1802</v>
      </c>
      <c r="D1471" s="771"/>
      <c r="E1471" s="280">
        <v>3960</v>
      </c>
      <c r="F1471" s="279"/>
      <c r="G1471" s="6">
        <f t="shared" si="29"/>
        <v>3960</v>
      </c>
    </row>
    <row r="1472" spans="1:8" hidden="1" x14ac:dyDescent="0.25">
      <c r="A1472" s="112">
        <v>43855</v>
      </c>
      <c r="B1472" s="10" t="s">
        <v>2651</v>
      </c>
      <c r="C1472" s="11" t="s">
        <v>1802</v>
      </c>
      <c r="D1472" s="771"/>
      <c r="E1472" s="281">
        <v>11472</v>
      </c>
      <c r="F1472" s="279"/>
      <c r="G1472" s="6">
        <f t="shared" si="29"/>
        <v>11472</v>
      </c>
    </row>
    <row r="1473" spans="1:7" hidden="1" x14ac:dyDescent="0.25">
      <c r="A1473" s="112">
        <v>43855</v>
      </c>
      <c r="B1473" s="10" t="s">
        <v>2651</v>
      </c>
      <c r="C1473" s="11" t="s">
        <v>1802</v>
      </c>
      <c r="D1473" s="771"/>
      <c r="E1473" s="281">
        <v>7192</v>
      </c>
      <c r="F1473" s="279"/>
      <c r="G1473" s="6">
        <f t="shared" si="29"/>
        <v>7192</v>
      </c>
    </row>
    <row r="1474" spans="1:7" hidden="1" x14ac:dyDescent="0.25">
      <c r="A1474" s="112">
        <v>43855</v>
      </c>
      <c r="B1474" s="10" t="s">
        <v>18</v>
      </c>
      <c r="C1474" s="11" t="s">
        <v>1802</v>
      </c>
      <c r="D1474" s="771"/>
      <c r="E1474" s="281">
        <v>6222</v>
      </c>
      <c r="F1474" s="279"/>
      <c r="G1474" s="6">
        <f t="shared" si="29"/>
        <v>6222</v>
      </c>
    </row>
    <row r="1475" spans="1:7" hidden="1" x14ac:dyDescent="0.25">
      <c r="A1475" s="112">
        <v>43855</v>
      </c>
      <c r="B1475" s="10" t="s">
        <v>1399</v>
      </c>
      <c r="C1475" s="11" t="s">
        <v>1802</v>
      </c>
      <c r="D1475" s="771"/>
      <c r="E1475" s="281">
        <v>501</v>
      </c>
      <c r="F1475" s="279"/>
      <c r="G1475" s="6">
        <f t="shared" si="29"/>
        <v>501</v>
      </c>
    </row>
    <row r="1476" spans="1:7" hidden="1" x14ac:dyDescent="0.25">
      <c r="A1476" s="112">
        <v>43855</v>
      </c>
      <c r="B1476" s="10" t="s">
        <v>2651</v>
      </c>
      <c r="C1476" s="11" t="s">
        <v>1802</v>
      </c>
      <c r="D1476" s="771"/>
      <c r="E1476" s="281">
        <v>10893</v>
      </c>
      <c r="F1476" s="279"/>
      <c r="G1476" s="6">
        <f t="shared" si="29"/>
        <v>10893</v>
      </c>
    </row>
    <row r="1477" spans="1:7" hidden="1" x14ac:dyDescent="0.25">
      <c r="A1477" s="112">
        <v>43855</v>
      </c>
      <c r="B1477" s="10" t="s">
        <v>5547</v>
      </c>
      <c r="C1477" s="11" t="s">
        <v>1802</v>
      </c>
      <c r="D1477" s="771"/>
      <c r="E1477" s="281">
        <v>2510</v>
      </c>
      <c r="F1477" s="279"/>
      <c r="G1477" s="6">
        <f t="shared" si="29"/>
        <v>2510</v>
      </c>
    </row>
    <row r="1478" spans="1:7" hidden="1" x14ac:dyDescent="0.25">
      <c r="A1478" s="112">
        <v>43855</v>
      </c>
      <c r="B1478" s="10" t="s">
        <v>5547</v>
      </c>
      <c r="C1478" s="11" t="s">
        <v>1802</v>
      </c>
      <c r="D1478" s="771"/>
      <c r="E1478" s="281">
        <v>2244</v>
      </c>
      <c r="F1478" s="279"/>
      <c r="G1478" s="6">
        <f t="shared" si="29"/>
        <v>2244</v>
      </c>
    </row>
    <row r="1479" spans="1:7" hidden="1" x14ac:dyDescent="0.25">
      <c r="A1479" s="112">
        <v>43855</v>
      </c>
      <c r="B1479" s="10" t="s">
        <v>2651</v>
      </c>
      <c r="C1479" s="11" t="s">
        <v>1802</v>
      </c>
      <c r="D1479" s="771"/>
      <c r="E1479" s="281">
        <v>57342</v>
      </c>
      <c r="F1479" s="279"/>
      <c r="G1479" s="6">
        <f t="shared" si="29"/>
        <v>57342</v>
      </c>
    </row>
    <row r="1480" spans="1:7" hidden="1" x14ac:dyDescent="0.25">
      <c r="A1480" s="112">
        <v>43855</v>
      </c>
      <c r="B1480" s="10" t="s">
        <v>1399</v>
      </c>
      <c r="C1480" s="11" t="s">
        <v>1802</v>
      </c>
      <c r="D1480" s="771"/>
      <c r="E1480" s="281">
        <v>96824</v>
      </c>
      <c r="F1480" s="279"/>
      <c r="G1480" s="6">
        <f t="shared" si="29"/>
        <v>96824</v>
      </c>
    </row>
    <row r="1481" spans="1:7" hidden="1" x14ac:dyDescent="0.25">
      <c r="A1481" s="112">
        <v>43855</v>
      </c>
      <c r="B1481" s="10" t="s">
        <v>2651</v>
      </c>
      <c r="C1481" s="11" t="s">
        <v>1802</v>
      </c>
      <c r="D1481" s="771"/>
      <c r="E1481" s="281">
        <v>10548</v>
      </c>
      <c r="F1481" s="279"/>
      <c r="G1481" s="6">
        <f t="shared" si="29"/>
        <v>10548</v>
      </c>
    </row>
    <row r="1482" spans="1:7" hidden="1" x14ac:dyDescent="0.25">
      <c r="A1482" s="112">
        <v>43855</v>
      </c>
      <c r="B1482" s="10" t="s">
        <v>2651</v>
      </c>
      <c r="C1482" s="11" t="s">
        <v>1802</v>
      </c>
      <c r="D1482" s="771"/>
      <c r="E1482" s="281">
        <v>106146</v>
      </c>
      <c r="F1482" s="279"/>
      <c r="G1482" s="6">
        <f t="shared" si="29"/>
        <v>106146</v>
      </c>
    </row>
    <row r="1483" spans="1:7" hidden="1" x14ac:dyDescent="0.25">
      <c r="A1483" s="112">
        <v>43855</v>
      </c>
      <c r="B1483" s="10" t="s">
        <v>1399</v>
      </c>
      <c r="C1483" s="11" t="s">
        <v>1802</v>
      </c>
      <c r="D1483" s="771"/>
      <c r="E1483" s="281">
        <v>7356</v>
      </c>
      <c r="F1483" s="279"/>
      <c r="G1483" s="6">
        <f t="shared" si="29"/>
        <v>7356</v>
      </c>
    </row>
    <row r="1484" spans="1:7" hidden="1" x14ac:dyDescent="0.25">
      <c r="A1484" s="112">
        <v>43855</v>
      </c>
      <c r="B1484" s="10" t="s">
        <v>1399</v>
      </c>
      <c r="C1484" s="11" t="s">
        <v>1802</v>
      </c>
      <c r="D1484" s="771"/>
      <c r="E1484" s="282">
        <v>3422</v>
      </c>
      <c r="F1484" s="279"/>
      <c r="G1484" s="6">
        <f t="shared" si="29"/>
        <v>3422</v>
      </c>
    </row>
    <row r="1485" spans="1:7" hidden="1" x14ac:dyDescent="0.25">
      <c r="A1485" s="112">
        <v>43857</v>
      </c>
      <c r="B1485" s="10" t="s">
        <v>5708</v>
      </c>
      <c r="C1485" s="11" t="s">
        <v>169</v>
      </c>
      <c r="E1485" s="8">
        <v>2980</v>
      </c>
      <c r="G1485" s="6">
        <f t="shared" si="29"/>
        <v>2980</v>
      </c>
    </row>
    <row r="1486" spans="1:7" hidden="1" x14ac:dyDescent="0.25">
      <c r="A1486" s="112">
        <v>43857</v>
      </c>
      <c r="B1486" s="10" t="s">
        <v>1399</v>
      </c>
      <c r="C1486" s="11" t="s">
        <v>166</v>
      </c>
      <c r="E1486" s="8">
        <v>98175</v>
      </c>
      <c r="G1486" s="6">
        <f t="shared" si="29"/>
        <v>98175</v>
      </c>
    </row>
    <row r="1487" spans="1:7" hidden="1" x14ac:dyDescent="0.25">
      <c r="A1487" s="112">
        <v>43857</v>
      </c>
      <c r="B1487" s="10" t="s">
        <v>5719</v>
      </c>
      <c r="C1487" s="11" t="s">
        <v>169</v>
      </c>
      <c r="E1487" s="8">
        <v>5831</v>
      </c>
      <c r="G1487" s="6">
        <f t="shared" si="29"/>
        <v>5831</v>
      </c>
    </row>
    <row r="1488" spans="1:7" hidden="1" x14ac:dyDescent="0.25">
      <c r="A1488" s="112">
        <v>43857</v>
      </c>
      <c r="B1488" s="10" t="s">
        <v>5708</v>
      </c>
      <c r="C1488" s="11" t="s">
        <v>169</v>
      </c>
      <c r="E1488" s="8">
        <v>1546</v>
      </c>
      <c r="G1488" s="6">
        <f t="shared" si="29"/>
        <v>1546</v>
      </c>
    </row>
    <row r="1489" spans="1:8" hidden="1" x14ac:dyDescent="0.25">
      <c r="A1489" s="112">
        <v>43869</v>
      </c>
      <c r="B1489" s="10" t="s">
        <v>2651</v>
      </c>
      <c r="C1489" s="11" t="s">
        <v>1802</v>
      </c>
      <c r="F1489" s="8">
        <v>289763</v>
      </c>
      <c r="G1489" s="6">
        <f t="shared" si="29"/>
        <v>-289763</v>
      </c>
      <c r="H1489" s="7" t="s">
        <v>4469</v>
      </c>
    </row>
    <row r="1490" spans="1:8" hidden="1" x14ac:dyDescent="0.25">
      <c r="A1490" s="112">
        <v>43869</v>
      </c>
      <c r="B1490" s="10" t="s">
        <v>5719</v>
      </c>
      <c r="C1490" s="11" t="s">
        <v>166</v>
      </c>
      <c r="E1490" s="8">
        <v>3200</v>
      </c>
      <c r="G1490" s="6">
        <f t="shared" si="29"/>
        <v>3200</v>
      </c>
    </row>
    <row r="1491" spans="1:8" hidden="1" x14ac:dyDescent="0.25">
      <c r="A1491" s="112">
        <v>43872</v>
      </c>
      <c r="B1491" s="10" t="s">
        <v>5708</v>
      </c>
      <c r="C1491" s="11" t="s">
        <v>166</v>
      </c>
      <c r="E1491" s="8">
        <f>57130/2</f>
        <v>28565</v>
      </c>
      <c r="G1491" s="6">
        <f t="shared" si="29"/>
        <v>28565</v>
      </c>
      <c r="H1491" s="7" t="s">
        <v>5758</v>
      </c>
    </row>
    <row r="1492" spans="1:8" hidden="1" x14ac:dyDescent="0.25">
      <c r="A1492" s="112">
        <v>43872</v>
      </c>
      <c r="B1492" s="10" t="s">
        <v>5719</v>
      </c>
      <c r="C1492" s="11" t="s">
        <v>166</v>
      </c>
      <c r="E1492" s="8">
        <f>57130/2</f>
        <v>28565</v>
      </c>
      <c r="G1492" s="6">
        <f t="shared" si="29"/>
        <v>28565</v>
      </c>
      <c r="H1492" s="7" t="s">
        <v>5758</v>
      </c>
    </row>
    <row r="1493" spans="1:8" hidden="1" x14ac:dyDescent="0.25">
      <c r="A1493" s="112">
        <v>43873</v>
      </c>
      <c r="B1493" s="10" t="s">
        <v>5719</v>
      </c>
      <c r="C1493" s="11" t="s">
        <v>3010</v>
      </c>
      <c r="E1493" s="8">
        <v>79080</v>
      </c>
      <c r="G1493" s="6">
        <f t="shared" si="29"/>
        <v>79080</v>
      </c>
    </row>
    <row r="1494" spans="1:8" hidden="1" x14ac:dyDescent="0.25">
      <c r="A1494" s="112">
        <v>43875</v>
      </c>
      <c r="B1494" s="10" t="s">
        <v>5708</v>
      </c>
      <c r="C1494" s="11" t="s">
        <v>166</v>
      </c>
      <c r="E1494" s="108"/>
      <c r="F1494" s="109">
        <v>28565</v>
      </c>
      <c r="G1494" s="6">
        <f t="shared" si="29"/>
        <v>-28565</v>
      </c>
      <c r="H1494" s="77"/>
    </row>
    <row r="1495" spans="1:8" hidden="1" x14ac:dyDescent="0.25">
      <c r="A1495" s="112">
        <v>43875</v>
      </c>
      <c r="B1495" s="10" t="s">
        <v>5719</v>
      </c>
      <c r="C1495" s="11" t="s">
        <v>166</v>
      </c>
      <c r="E1495" s="108"/>
      <c r="F1495" s="110">
        <v>31765</v>
      </c>
      <c r="G1495" s="6">
        <f t="shared" si="29"/>
        <v>-31765</v>
      </c>
      <c r="H1495" s="78"/>
    </row>
    <row r="1496" spans="1:8" hidden="1" x14ac:dyDescent="0.25">
      <c r="A1496" s="112">
        <v>43875</v>
      </c>
      <c r="B1496" s="10" t="s">
        <v>1399</v>
      </c>
      <c r="C1496" s="11" t="s">
        <v>166</v>
      </c>
      <c r="E1496" s="108"/>
      <c r="F1496" s="110">
        <f>105065+74980+8640+9385</f>
        <v>198070</v>
      </c>
      <c r="G1496" s="6">
        <f t="shared" si="29"/>
        <v>-198070</v>
      </c>
      <c r="H1496" s="78"/>
    </row>
    <row r="1497" spans="1:8" ht="31.5" hidden="1" x14ac:dyDescent="0.25">
      <c r="A1497" s="112">
        <v>43875</v>
      </c>
      <c r="B1497" s="10" t="s">
        <v>5708</v>
      </c>
      <c r="C1497" s="11" t="s">
        <v>166</v>
      </c>
      <c r="E1497" s="108"/>
      <c r="F1497" s="110">
        <v>20800</v>
      </c>
      <c r="G1497" s="6">
        <f t="shared" si="29"/>
        <v>-20800</v>
      </c>
      <c r="H1497" s="241" t="s">
        <v>5767</v>
      </c>
    </row>
    <row r="1498" spans="1:8" hidden="1" x14ac:dyDescent="0.25">
      <c r="A1498" s="112">
        <v>43875</v>
      </c>
      <c r="B1498" s="10" t="s">
        <v>5728</v>
      </c>
      <c r="C1498" s="11" t="s">
        <v>166</v>
      </c>
      <c r="E1498" s="108"/>
      <c r="F1498" s="111">
        <v>20800</v>
      </c>
      <c r="G1498" s="6">
        <f t="shared" si="29"/>
        <v>-20800</v>
      </c>
      <c r="H1498" s="78"/>
    </row>
    <row r="1499" spans="1:8" hidden="1" x14ac:dyDescent="0.25">
      <c r="A1499" s="112">
        <v>43878</v>
      </c>
      <c r="B1499" s="10" t="s">
        <v>5708</v>
      </c>
      <c r="C1499" s="11" t="s">
        <v>166</v>
      </c>
      <c r="E1499" s="8">
        <v>20800</v>
      </c>
      <c r="G1499" s="6">
        <f t="shared" si="29"/>
        <v>20800</v>
      </c>
    </row>
    <row r="1500" spans="1:8" hidden="1" x14ac:dyDescent="0.25">
      <c r="A1500" s="112">
        <v>43878</v>
      </c>
      <c r="B1500" s="10" t="s">
        <v>5728</v>
      </c>
      <c r="C1500" s="11" t="s">
        <v>166</v>
      </c>
      <c r="E1500" s="8">
        <v>20800</v>
      </c>
      <c r="G1500" s="6">
        <f t="shared" si="29"/>
        <v>20800</v>
      </c>
    </row>
    <row r="1501" spans="1:8" hidden="1" x14ac:dyDescent="0.25">
      <c r="A1501" s="112">
        <v>43878</v>
      </c>
      <c r="B1501" s="10" t="s">
        <v>5719</v>
      </c>
      <c r="C1501" s="11" t="s">
        <v>3010</v>
      </c>
      <c r="F1501" s="9">
        <v>80000</v>
      </c>
      <c r="G1501" s="6">
        <f t="shared" si="29"/>
        <v>-80000</v>
      </c>
      <c r="H1501" s="7" t="s">
        <v>1156</v>
      </c>
    </row>
    <row r="1502" spans="1:8" hidden="1" x14ac:dyDescent="0.25">
      <c r="A1502" s="112">
        <v>43878</v>
      </c>
      <c r="B1502" s="10" t="s">
        <v>1399</v>
      </c>
      <c r="C1502" s="11" t="s">
        <v>166</v>
      </c>
      <c r="E1502" s="8">
        <v>44000</v>
      </c>
      <c r="G1502" s="6">
        <f t="shared" si="29"/>
        <v>44000</v>
      </c>
    </row>
    <row r="1503" spans="1:8" hidden="1" x14ac:dyDescent="0.25">
      <c r="A1503" s="112">
        <v>43878</v>
      </c>
      <c r="B1503" s="10" t="s">
        <v>1399</v>
      </c>
      <c r="C1503" s="11" t="s">
        <v>166</v>
      </c>
      <c r="E1503" s="8">
        <v>88000</v>
      </c>
      <c r="G1503" s="6">
        <f t="shared" si="29"/>
        <v>88000</v>
      </c>
    </row>
    <row r="1504" spans="1:8" hidden="1" x14ac:dyDescent="0.25">
      <c r="A1504" s="112">
        <v>43878</v>
      </c>
      <c r="B1504" s="10" t="s">
        <v>1399</v>
      </c>
      <c r="C1504" s="11" t="s">
        <v>166</v>
      </c>
      <c r="E1504" s="8">
        <v>74980</v>
      </c>
      <c r="G1504" s="6">
        <f t="shared" si="29"/>
        <v>74980</v>
      </c>
    </row>
    <row r="1505" spans="1:8" hidden="1" x14ac:dyDescent="0.25">
      <c r="A1505" s="112">
        <v>43878</v>
      </c>
      <c r="B1505" s="10" t="s">
        <v>1399</v>
      </c>
      <c r="C1505" s="11" t="s">
        <v>166</v>
      </c>
      <c r="E1505" s="8">
        <v>8640</v>
      </c>
      <c r="G1505" s="6">
        <f t="shared" si="29"/>
        <v>8640</v>
      </c>
    </row>
    <row r="1506" spans="1:8" hidden="1" x14ac:dyDescent="0.25">
      <c r="A1506" s="112">
        <v>43880</v>
      </c>
      <c r="B1506" s="10" t="s">
        <v>2651</v>
      </c>
      <c r="C1506" s="11" t="s">
        <v>1802</v>
      </c>
      <c r="E1506" s="291">
        <v>7008</v>
      </c>
      <c r="G1506" s="6">
        <f t="shared" si="29"/>
        <v>7008</v>
      </c>
    </row>
    <row r="1507" spans="1:8" hidden="1" x14ac:dyDescent="0.25">
      <c r="A1507" s="112">
        <v>43880</v>
      </c>
      <c r="B1507" s="10" t="s">
        <v>5719</v>
      </c>
      <c r="C1507" s="11" t="s">
        <v>1802</v>
      </c>
      <c r="E1507" s="8">
        <v>16116</v>
      </c>
      <c r="G1507" s="6">
        <f t="shared" si="29"/>
        <v>16116</v>
      </c>
    </row>
    <row r="1508" spans="1:8" hidden="1" x14ac:dyDescent="0.25">
      <c r="A1508" s="112">
        <v>43880</v>
      </c>
      <c r="B1508" s="10" t="s">
        <v>2651</v>
      </c>
      <c r="C1508" s="11" t="s">
        <v>1802</v>
      </c>
      <c r="E1508" s="8">
        <v>18171</v>
      </c>
      <c r="G1508" s="6">
        <f t="shared" si="29"/>
        <v>18171</v>
      </c>
    </row>
    <row r="1509" spans="1:8" hidden="1" x14ac:dyDescent="0.25">
      <c r="A1509" s="112">
        <v>43880</v>
      </c>
      <c r="B1509" s="10" t="s">
        <v>2651</v>
      </c>
      <c r="C1509" s="11" t="s">
        <v>1802</v>
      </c>
      <c r="E1509" s="8">
        <v>12395</v>
      </c>
      <c r="G1509" s="6">
        <f t="shared" si="29"/>
        <v>12395</v>
      </c>
    </row>
    <row r="1510" spans="1:8" hidden="1" x14ac:dyDescent="0.25">
      <c r="A1510" s="112">
        <v>43880</v>
      </c>
      <c r="B1510" s="10" t="s">
        <v>1399</v>
      </c>
      <c r="C1510" s="11" t="s">
        <v>1802</v>
      </c>
      <c r="E1510" s="8">
        <v>1465</v>
      </c>
      <c r="G1510" s="6">
        <f t="shared" si="29"/>
        <v>1465</v>
      </c>
    </row>
    <row r="1511" spans="1:8" hidden="1" x14ac:dyDescent="0.25">
      <c r="A1511" s="112">
        <v>43880</v>
      </c>
      <c r="B1511" s="10" t="s">
        <v>2651</v>
      </c>
      <c r="C1511" s="11" t="s">
        <v>1802</v>
      </c>
      <c r="E1511" s="8">
        <v>6605</v>
      </c>
      <c r="G1511" s="6">
        <f t="shared" si="29"/>
        <v>6605</v>
      </c>
    </row>
    <row r="1512" spans="1:8" hidden="1" x14ac:dyDescent="0.25">
      <c r="A1512" s="112">
        <v>43880</v>
      </c>
      <c r="B1512" s="10" t="s">
        <v>1399</v>
      </c>
      <c r="C1512" s="11" t="s">
        <v>1802</v>
      </c>
      <c r="E1512" s="8">
        <v>26412</v>
      </c>
      <c r="G1512" s="6">
        <f t="shared" si="29"/>
        <v>26412</v>
      </c>
    </row>
    <row r="1513" spans="1:8" hidden="1" x14ac:dyDescent="0.25">
      <c r="A1513" s="112">
        <v>43880</v>
      </c>
      <c r="B1513" s="10" t="s">
        <v>5719</v>
      </c>
      <c r="C1513" s="11" t="s">
        <v>1802</v>
      </c>
      <c r="E1513" s="8">
        <v>7845</v>
      </c>
      <c r="G1513" s="6">
        <f t="shared" si="29"/>
        <v>7845</v>
      </c>
    </row>
    <row r="1514" spans="1:8" hidden="1" x14ac:dyDescent="0.25">
      <c r="A1514" s="112">
        <v>43880</v>
      </c>
      <c r="B1514" s="10" t="s">
        <v>2651</v>
      </c>
      <c r="C1514" s="11" t="s">
        <v>1802</v>
      </c>
      <c r="E1514" s="8">
        <v>15733</v>
      </c>
      <c r="G1514" s="6">
        <f t="shared" si="29"/>
        <v>15733</v>
      </c>
    </row>
    <row r="1515" spans="1:8" hidden="1" x14ac:dyDescent="0.25">
      <c r="A1515" s="112">
        <v>43880</v>
      </c>
      <c r="B1515" s="10" t="s">
        <v>5719</v>
      </c>
      <c r="C1515" s="11" t="s">
        <v>1802</v>
      </c>
      <c r="E1515" s="8">
        <v>40261</v>
      </c>
      <c r="G1515" s="6">
        <f t="shared" si="29"/>
        <v>40261</v>
      </c>
    </row>
    <row r="1516" spans="1:8" ht="16.5" hidden="1" thickBot="1" x14ac:dyDescent="0.3">
      <c r="A1516" s="112">
        <v>43880</v>
      </c>
      <c r="B1516" s="10" t="s">
        <v>1399</v>
      </c>
      <c r="C1516" s="11" t="s">
        <v>1802</v>
      </c>
      <c r="E1516" s="292">
        <v>3718</v>
      </c>
      <c r="G1516" s="6">
        <f t="shared" si="29"/>
        <v>3718</v>
      </c>
    </row>
    <row r="1517" spans="1:8" hidden="1" x14ac:dyDescent="0.25">
      <c r="A1517" s="112">
        <v>43886</v>
      </c>
      <c r="B1517" s="10" t="s">
        <v>1399</v>
      </c>
      <c r="C1517" s="11" t="s">
        <v>1814</v>
      </c>
      <c r="F1517" s="9">
        <v>300000</v>
      </c>
      <c r="G1517" s="6">
        <f t="shared" si="29"/>
        <v>-300000</v>
      </c>
      <c r="H1517" s="31" t="s">
        <v>5800</v>
      </c>
    </row>
    <row r="1518" spans="1:8" hidden="1" x14ac:dyDescent="0.25">
      <c r="A1518" s="112">
        <v>43886</v>
      </c>
      <c r="B1518" s="10" t="s">
        <v>5719</v>
      </c>
      <c r="C1518" s="11" t="s">
        <v>3010</v>
      </c>
      <c r="E1518" s="8">
        <v>920</v>
      </c>
      <c r="G1518" s="6">
        <f t="shared" si="29"/>
        <v>920</v>
      </c>
      <c r="H1518" s="7" t="s">
        <v>3917</v>
      </c>
    </row>
    <row r="1519" spans="1:8" hidden="1" x14ac:dyDescent="0.25">
      <c r="A1519" s="112">
        <v>43886</v>
      </c>
      <c r="B1519" s="10" t="s">
        <v>5708</v>
      </c>
      <c r="C1519" s="11" t="s">
        <v>3010</v>
      </c>
      <c r="E1519" s="8">
        <v>115300</v>
      </c>
      <c r="G1519" s="6">
        <f t="shared" si="29"/>
        <v>115300</v>
      </c>
    </row>
    <row r="1520" spans="1:8" hidden="1" x14ac:dyDescent="0.25">
      <c r="A1520" s="112">
        <v>43886</v>
      </c>
      <c r="B1520" s="10" t="s">
        <v>5810</v>
      </c>
      <c r="C1520" s="11" t="s">
        <v>169</v>
      </c>
      <c r="E1520" s="8">
        <v>103471</v>
      </c>
      <c r="G1520" s="6">
        <f t="shared" si="29"/>
        <v>103471</v>
      </c>
    </row>
    <row r="1521" spans="1:7" hidden="1" x14ac:dyDescent="0.25">
      <c r="A1521" s="112">
        <v>43893</v>
      </c>
      <c r="B1521" s="10" t="s">
        <v>5810</v>
      </c>
      <c r="C1521" s="11" t="s">
        <v>164</v>
      </c>
      <c r="E1521" s="8">
        <v>28689</v>
      </c>
      <c r="G1521" s="6">
        <f t="shared" si="29"/>
        <v>28689</v>
      </c>
    </row>
    <row r="1522" spans="1:7" hidden="1" x14ac:dyDescent="0.25">
      <c r="A1522" s="112">
        <v>43893</v>
      </c>
      <c r="B1522" s="10" t="s">
        <v>1399</v>
      </c>
      <c r="C1522" s="11" t="s">
        <v>1802</v>
      </c>
      <c r="E1522" s="291">
        <v>45312</v>
      </c>
      <c r="G1522" s="6">
        <f t="shared" si="29"/>
        <v>45312</v>
      </c>
    </row>
    <row r="1523" spans="1:7" hidden="1" x14ac:dyDescent="0.25">
      <c r="A1523" s="112">
        <v>43893</v>
      </c>
      <c r="B1523" s="10" t="s">
        <v>5547</v>
      </c>
      <c r="C1523" s="11" t="s">
        <v>1802</v>
      </c>
      <c r="E1523" s="8">
        <v>10590</v>
      </c>
      <c r="G1523" s="6">
        <f t="shared" si="29"/>
        <v>10590</v>
      </c>
    </row>
    <row r="1524" spans="1:7" hidden="1" x14ac:dyDescent="0.25">
      <c r="A1524" s="112">
        <v>43893</v>
      </c>
      <c r="B1524" s="10" t="s">
        <v>5547</v>
      </c>
      <c r="C1524" s="11" t="s">
        <v>1802</v>
      </c>
      <c r="E1524" s="8">
        <v>16657</v>
      </c>
      <c r="G1524" s="6">
        <f t="shared" si="29"/>
        <v>16657</v>
      </c>
    </row>
    <row r="1525" spans="1:7" hidden="1" x14ac:dyDescent="0.25">
      <c r="A1525" s="112">
        <v>43893</v>
      </c>
      <c r="B1525" s="10" t="s">
        <v>2651</v>
      </c>
      <c r="C1525" s="11" t="s">
        <v>1802</v>
      </c>
      <c r="E1525" s="8">
        <v>4316</v>
      </c>
      <c r="G1525" s="6">
        <f t="shared" si="29"/>
        <v>4316</v>
      </c>
    </row>
    <row r="1526" spans="1:7" hidden="1" x14ac:dyDescent="0.25">
      <c r="A1526" s="112">
        <v>43893</v>
      </c>
      <c r="B1526" s="10" t="s">
        <v>1399</v>
      </c>
      <c r="C1526" s="11" t="s">
        <v>1802</v>
      </c>
      <c r="E1526" s="8">
        <v>16407</v>
      </c>
      <c r="G1526" s="6">
        <f t="shared" si="29"/>
        <v>16407</v>
      </c>
    </row>
    <row r="1527" spans="1:7" hidden="1" x14ac:dyDescent="0.25">
      <c r="A1527" s="112">
        <v>43893</v>
      </c>
      <c r="B1527" s="10" t="s">
        <v>2651</v>
      </c>
      <c r="C1527" s="11" t="s">
        <v>1802</v>
      </c>
      <c r="E1527" s="8">
        <v>27472</v>
      </c>
      <c r="G1527" s="6">
        <f t="shared" si="29"/>
        <v>27472</v>
      </c>
    </row>
    <row r="1528" spans="1:7" hidden="1" x14ac:dyDescent="0.25">
      <c r="A1528" s="112">
        <v>43893</v>
      </c>
      <c r="B1528" s="10" t="s">
        <v>1399</v>
      </c>
      <c r="C1528" s="11" t="s">
        <v>1802</v>
      </c>
      <c r="E1528" s="8">
        <v>7255</v>
      </c>
      <c r="G1528" s="6">
        <f t="shared" si="29"/>
        <v>7255</v>
      </c>
    </row>
    <row r="1529" spans="1:7" hidden="1" x14ac:dyDescent="0.25">
      <c r="A1529" s="112">
        <v>43893</v>
      </c>
      <c r="B1529" s="10" t="s">
        <v>2651</v>
      </c>
      <c r="C1529" s="11" t="s">
        <v>1802</v>
      </c>
      <c r="E1529" s="8">
        <v>52622</v>
      </c>
      <c r="G1529" s="6">
        <f t="shared" si="29"/>
        <v>52622</v>
      </c>
    </row>
    <row r="1530" spans="1:7" hidden="1" x14ac:dyDescent="0.25">
      <c r="A1530" s="112">
        <v>43893</v>
      </c>
      <c r="B1530" s="10" t="s">
        <v>2651</v>
      </c>
      <c r="C1530" s="11" t="s">
        <v>1802</v>
      </c>
      <c r="E1530" s="8">
        <v>18053</v>
      </c>
      <c r="G1530" s="6">
        <f t="shared" si="29"/>
        <v>18053</v>
      </c>
    </row>
    <row r="1531" spans="1:7" hidden="1" x14ac:dyDescent="0.25">
      <c r="A1531" s="112">
        <v>43893</v>
      </c>
      <c r="B1531" s="10" t="s">
        <v>1399</v>
      </c>
      <c r="C1531" s="11" t="s">
        <v>1802</v>
      </c>
      <c r="E1531" s="8">
        <v>4147</v>
      </c>
      <c r="G1531" s="6">
        <f t="shared" si="29"/>
        <v>4147</v>
      </c>
    </row>
    <row r="1532" spans="1:7" hidden="1" x14ac:dyDescent="0.25">
      <c r="A1532" s="112">
        <v>43893</v>
      </c>
      <c r="B1532" s="10" t="s">
        <v>2651</v>
      </c>
      <c r="C1532" s="11" t="s">
        <v>1802</v>
      </c>
      <c r="E1532" s="8">
        <v>137612</v>
      </c>
      <c r="G1532" s="6">
        <f t="shared" si="29"/>
        <v>137612</v>
      </c>
    </row>
    <row r="1533" spans="1:7" hidden="1" x14ac:dyDescent="0.25">
      <c r="A1533" s="112">
        <v>43893</v>
      </c>
      <c r="B1533" s="10" t="s">
        <v>1399</v>
      </c>
      <c r="C1533" s="11" t="s">
        <v>1802</v>
      </c>
      <c r="E1533" s="8">
        <v>6912</v>
      </c>
      <c r="G1533" s="6">
        <f t="shared" si="29"/>
        <v>6912</v>
      </c>
    </row>
    <row r="1534" spans="1:7" hidden="1" x14ac:dyDescent="0.25">
      <c r="A1534" s="112">
        <v>43893</v>
      </c>
      <c r="B1534" s="10" t="s">
        <v>1399</v>
      </c>
      <c r="C1534" s="11" t="s">
        <v>1802</v>
      </c>
      <c r="E1534" s="8">
        <v>13712</v>
      </c>
      <c r="G1534" s="6">
        <f t="shared" si="29"/>
        <v>13712</v>
      </c>
    </row>
    <row r="1535" spans="1:7" hidden="1" x14ac:dyDescent="0.25">
      <c r="A1535" s="112">
        <v>43893</v>
      </c>
      <c r="B1535" s="10" t="s">
        <v>5547</v>
      </c>
      <c r="C1535" s="11" t="s">
        <v>1802</v>
      </c>
      <c r="E1535" s="8">
        <v>1150</v>
      </c>
      <c r="G1535" s="6">
        <f t="shared" si="29"/>
        <v>1150</v>
      </c>
    </row>
    <row r="1536" spans="1:7" ht="16.5" hidden="1" thickBot="1" x14ac:dyDescent="0.3">
      <c r="A1536" s="112">
        <v>43893</v>
      </c>
      <c r="B1536" s="10" t="s">
        <v>2651</v>
      </c>
      <c r="C1536" s="11" t="s">
        <v>1802</v>
      </c>
      <c r="E1536" s="292">
        <v>67832</v>
      </c>
      <c r="G1536" s="6">
        <f t="shared" si="29"/>
        <v>67832</v>
      </c>
    </row>
    <row r="1537" spans="1:8" hidden="1" x14ac:dyDescent="0.25">
      <c r="A1537" s="112">
        <v>43893</v>
      </c>
      <c r="B1537" s="10" t="s">
        <v>1399</v>
      </c>
      <c r="C1537" s="11" t="s">
        <v>166</v>
      </c>
      <c r="E1537" s="8">
        <v>49600</v>
      </c>
      <c r="G1537" s="6">
        <f t="shared" si="29"/>
        <v>49600</v>
      </c>
    </row>
    <row r="1538" spans="1:8" hidden="1" x14ac:dyDescent="0.25">
      <c r="A1538" s="112">
        <v>43904</v>
      </c>
      <c r="B1538" s="10" t="s">
        <v>1399</v>
      </c>
      <c r="C1538" s="11" t="s">
        <v>166</v>
      </c>
      <c r="D1538" s="771"/>
      <c r="E1538" s="280">
        <v>102000</v>
      </c>
      <c r="F1538" s="279"/>
      <c r="G1538" s="6">
        <f t="shared" ref="G1538:G1598" si="30">E1538-F1538</f>
        <v>102000</v>
      </c>
    </row>
    <row r="1539" spans="1:8" hidden="1" x14ac:dyDescent="0.25">
      <c r="A1539" s="112">
        <v>43904</v>
      </c>
      <c r="B1539" s="10" t="s">
        <v>1399</v>
      </c>
      <c r="C1539" s="11" t="s">
        <v>166</v>
      </c>
      <c r="D1539" s="771"/>
      <c r="E1539" s="282">
        <v>31200</v>
      </c>
      <c r="F1539" s="279"/>
      <c r="G1539" s="6">
        <f t="shared" si="30"/>
        <v>31200</v>
      </c>
    </row>
    <row r="1540" spans="1:8" hidden="1" x14ac:dyDescent="0.25">
      <c r="A1540" s="112">
        <v>43907</v>
      </c>
      <c r="B1540" s="10" t="s">
        <v>2932</v>
      </c>
      <c r="C1540" s="11" t="s">
        <v>180</v>
      </c>
      <c r="F1540" s="9">
        <v>71000</v>
      </c>
      <c r="G1540" s="6">
        <f t="shared" si="30"/>
        <v>-71000</v>
      </c>
      <c r="H1540" s="7" t="s">
        <v>1156</v>
      </c>
    </row>
    <row r="1541" spans="1:8" hidden="1" x14ac:dyDescent="0.25">
      <c r="A1541" s="112">
        <v>43941</v>
      </c>
      <c r="B1541" s="10" t="s">
        <v>5719</v>
      </c>
      <c r="C1541" s="11" t="s">
        <v>3010</v>
      </c>
      <c r="E1541" s="8">
        <v>32240</v>
      </c>
      <c r="G1541" s="6">
        <f t="shared" si="30"/>
        <v>32240</v>
      </c>
    </row>
    <row r="1542" spans="1:8" hidden="1" x14ac:dyDescent="0.25">
      <c r="A1542" s="112">
        <v>43941</v>
      </c>
      <c r="B1542" s="10" t="s">
        <v>5708</v>
      </c>
      <c r="C1542" s="11" t="s">
        <v>3010</v>
      </c>
      <c r="E1542" s="8">
        <v>5640</v>
      </c>
      <c r="G1542" s="6">
        <f t="shared" si="30"/>
        <v>5640</v>
      </c>
    </row>
    <row r="1543" spans="1:8" hidden="1" x14ac:dyDescent="0.25">
      <c r="A1543" s="112">
        <v>43941</v>
      </c>
      <c r="B1543" s="10" t="s">
        <v>5708</v>
      </c>
      <c r="C1543" s="11" t="s">
        <v>3010</v>
      </c>
      <c r="F1543" s="9">
        <v>50000</v>
      </c>
      <c r="G1543" s="6">
        <f t="shared" si="30"/>
        <v>-50000</v>
      </c>
      <c r="H1543" s="7" t="s">
        <v>1156</v>
      </c>
    </row>
    <row r="1544" spans="1:8" hidden="1" x14ac:dyDescent="0.25">
      <c r="A1544" s="112">
        <v>43948</v>
      </c>
      <c r="B1544" s="10" t="s">
        <v>5810</v>
      </c>
      <c r="C1544" s="11" t="s">
        <v>169</v>
      </c>
      <c r="E1544" s="8">
        <v>16081</v>
      </c>
      <c r="G1544" s="6">
        <f t="shared" si="30"/>
        <v>16081</v>
      </c>
    </row>
    <row r="1545" spans="1:8" hidden="1" x14ac:dyDescent="0.25">
      <c r="A1545" s="112">
        <v>43949</v>
      </c>
      <c r="B1545" s="10" t="s">
        <v>2932</v>
      </c>
      <c r="C1545" s="11" t="s">
        <v>1802</v>
      </c>
      <c r="E1545" s="108"/>
      <c r="F1545" s="109">
        <v>22119</v>
      </c>
      <c r="G1545" s="6">
        <f t="shared" si="30"/>
        <v>-22119</v>
      </c>
      <c r="H1545" s="516"/>
    </row>
    <row r="1546" spans="1:8" hidden="1" x14ac:dyDescent="0.25">
      <c r="A1546" s="112">
        <v>43949</v>
      </c>
      <c r="B1546" s="10" t="s">
        <v>5319</v>
      </c>
      <c r="C1546" s="11" t="s">
        <v>1802</v>
      </c>
      <c r="E1546" s="108"/>
      <c r="F1546" s="110">
        <v>52679</v>
      </c>
      <c r="G1546" s="6">
        <f t="shared" si="30"/>
        <v>-52679</v>
      </c>
      <c r="H1546" s="517"/>
    </row>
    <row r="1547" spans="1:8" hidden="1" x14ac:dyDescent="0.25">
      <c r="A1547" s="112">
        <v>43949</v>
      </c>
      <c r="B1547" s="10" t="s">
        <v>5719</v>
      </c>
      <c r="C1547" s="11" t="s">
        <v>1802</v>
      </c>
      <c r="E1547" s="108"/>
      <c r="F1547" s="110">
        <v>64222</v>
      </c>
      <c r="G1547" s="6">
        <f t="shared" si="30"/>
        <v>-64222</v>
      </c>
      <c r="H1547" s="517" t="s">
        <v>6106</v>
      </c>
    </row>
    <row r="1548" spans="1:8" hidden="1" x14ac:dyDescent="0.25">
      <c r="A1548" s="112">
        <v>43949</v>
      </c>
      <c r="B1548" s="10" t="s">
        <v>18</v>
      </c>
      <c r="C1548" s="11" t="s">
        <v>1802</v>
      </c>
      <c r="E1548" s="108"/>
      <c r="F1548" s="110">
        <v>10000</v>
      </c>
      <c r="G1548" s="6">
        <f t="shared" si="30"/>
        <v>-10000</v>
      </c>
      <c r="H1548" s="517"/>
    </row>
    <row r="1549" spans="1:8" hidden="1" x14ac:dyDescent="0.25">
      <c r="A1549" s="112">
        <v>43949</v>
      </c>
      <c r="B1549" s="10" t="s">
        <v>2651</v>
      </c>
      <c r="C1549" s="11" t="s">
        <v>1802</v>
      </c>
      <c r="E1549" s="108"/>
      <c r="F1549" s="111">
        <v>150980</v>
      </c>
      <c r="G1549" s="6">
        <f t="shared" si="30"/>
        <v>-150980</v>
      </c>
      <c r="H1549" s="518"/>
    </row>
    <row r="1550" spans="1:8" hidden="1" x14ac:dyDescent="0.25">
      <c r="A1550" s="112">
        <v>43949</v>
      </c>
      <c r="B1550" s="10" t="s">
        <v>5547</v>
      </c>
      <c r="C1550" s="11" t="s">
        <v>1802</v>
      </c>
      <c r="E1550" s="108"/>
      <c r="F1550" s="109">
        <v>187438</v>
      </c>
      <c r="G1550" s="6">
        <f t="shared" si="30"/>
        <v>-187438</v>
      </c>
      <c r="H1550" s="517"/>
    </row>
    <row r="1551" spans="1:8" hidden="1" x14ac:dyDescent="0.25">
      <c r="A1551" s="112">
        <v>43949</v>
      </c>
      <c r="B1551" s="10" t="s">
        <v>2648</v>
      </c>
      <c r="C1551" s="11" t="s">
        <v>1802</v>
      </c>
      <c r="E1551" s="108"/>
      <c r="F1551" s="110">
        <v>8402</v>
      </c>
      <c r="G1551" s="6">
        <f t="shared" si="30"/>
        <v>-8402</v>
      </c>
      <c r="H1551" s="517" t="s">
        <v>6104</v>
      </c>
    </row>
    <row r="1552" spans="1:8" hidden="1" x14ac:dyDescent="0.25">
      <c r="A1552" s="112">
        <v>43949</v>
      </c>
      <c r="B1552" s="10" t="s">
        <v>1399</v>
      </c>
      <c r="C1552" s="11" t="s">
        <v>1802</v>
      </c>
      <c r="E1552" s="108"/>
      <c r="F1552" s="111">
        <v>4160</v>
      </c>
      <c r="G1552" s="6">
        <f t="shared" si="30"/>
        <v>-4160</v>
      </c>
      <c r="H1552" s="518"/>
    </row>
    <row r="1553" spans="1:8" hidden="1" x14ac:dyDescent="0.25">
      <c r="A1553" s="112">
        <v>43902</v>
      </c>
      <c r="B1553" s="10" t="s">
        <v>1399</v>
      </c>
      <c r="C1553" s="11" t="s">
        <v>166</v>
      </c>
      <c r="E1553" s="8">
        <v>21000</v>
      </c>
      <c r="G1553" s="6">
        <f t="shared" si="30"/>
        <v>21000</v>
      </c>
      <c r="H1553" s="434"/>
    </row>
    <row r="1554" spans="1:8" hidden="1" x14ac:dyDescent="0.25">
      <c r="A1554" s="112">
        <v>43942</v>
      </c>
      <c r="B1554" s="10" t="s">
        <v>1399</v>
      </c>
      <c r="C1554" s="11" t="s">
        <v>166</v>
      </c>
      <c r="E1554" s="8">
        <v>104200</v>
      </c>
      <c r="G1554" s="6">
        <f>E1554-F1554</f>
        <v>104200</v>
      </c>
    </row>
    <row r="1555" spans="1:8" hidden="1" x14ac:dyDescent="0.25">
      <c r="A1555" s="112">
        <v>43955</v>
      </c>
      <c r="B1555" s="10" t="s">
        <v>1399</v>
      </c>
      <c r="C1555" s="11" t="s">
        <v>166</v>
      </c>
      <c r="E1555" s="8">
        <v>58700</v>
      </c>
      <c r="G1555" s="6">
        <f>E1555-F1555</f>
        <v>58700</v>
      </c>
    </row>
    <row r="1556" spans="1:8" hidden="1" x14ac:dyDescent="0.25">
      <c r="A1556" s="112">
        <v>43957</v>
      </c>
      <c r="B1556" s="10" t="s">
        <v>1399</v>
      </c>
      <c r="C1556" s="11" t="s">
        <v>166</v>
      </c>
      <c r="E1556" s="8">
        <v>61600</v>
      </c>
      <c r="G1556" s="6">
        <f>E1556-F1556</f>
        <v>61600</v>
      </c>
    </row>
    <row r="1557" spans="1:8" hidden="1" x14ac:dyDescent="0.25">
      <c r="A1557" s="112">
        <v>43958</v>
      </c>
      <c r="B1557" s="10" t="s">
        <v>5810</v>
      </c>
      <c r="C1557" s="11" t="s">
        <v>166</v>
      </c>
      <c r="E1557" s="8">
        <v>19350</v>
      </c>
      <c r="G1557" s="6">
        <f t="shared" si="30"/>
        <v>19350</v>
      </c>
    </row>
    <row r="1558" spans="1:8" hidden="1" x14ac:dyDescent="0.25">
      <c r="A1558" s="112">
        <v>43958</v>
      </c>
      <c r="B1558" s="10" t="s">
        <v>5810</v>
      </c>
      <c r="C1558" s="11" t="s">
        <v>169</v>
      </c>
      <c r="E1558" s="8">
        <v>4500</v>
      </c>
      <c r="G1558" s="6">
        <f t="shared" si="30"/>
        <v>4500</v>
      </c>
    </row>
    <row r="1559" spans="1:8" hidden="1" x14ac:dyDescent="0.25">
      <c r="A1559" s="112">
        <v>43958</v>
      </c>
      <c r="B1559" s="10" t="s">
        <v>1399</v>
      </c>
      <c r="C1559" s="11" t="s">
        <v>1814</v>
      </c>
      <c r="E1559" s="8">
        <v>91193</v>
      </c>
      <c r="G1559" s="6">
        <f t="shared" si="30"/>
        <v>91193</v>
      </c>
    </row>
    <row r="1560" spans="1:8" hidden="1" x14ac:dyDescent="0.25">
      <c r="A1560" s="112">
        <v>43970</v>
      </c>
      <c r="B1560" s="10" t="s">
        <v>5810</v>
      </c>
      <c r="C1560" s="11" t="s">
        <v>169</v>
      </c>
      <c r="F1560" s="9">
        <v>100000</v>
      </c>
      <c r="G1560" s="6">
        <f t="shared" si="30"/>
        <v>-100000</v>
      </c>
      <c r="H1560" s="441"/>
    </row>
    <row r="1561" spans="1:8" hidden="1" x14ac:dyDescent="0.25">
      <c r="A1561" s="112">
        <v>43958</v>
      </c>
      <c r="B1561" s="10" t="s">
        <v>5547</v>
      </c>
      <c r="C1561" s="11" t="s">
        <v>169</v>
      </c>
      <c r="F1561" s="9">
        <v>5950</v>
      </c>
      <c r="G1561" s="6">
        <f t="shared" si="30"/>
        <v>-5950</v>
      </c>
      <c r="H1561" s="442" t="s">
        <v>5916</v>
      </c>
    </row>
    <row r="1562" spans="1:8" ht="16.5" hidden="1" thickBot="1" x14ac:dyDescent="0.3">
      <c r="A1562" s="112">
        <v>43958</v>
      </c>
      <c r="B1562" s="10" t="s">
        <v>5226</v>
      </c>
      <c r="C1562" s="11" t="s">
        <v>169</v>
      </c>
      <c r="F1562" s="9">
        <v>44050</v>
      </c>
      <c r="G1562" s="6">
        <f t="shared" si="30"/>
        <v>-44050</v>
      </c>
      <c r="H1562" s="443"/>
    </row>
    <row r="1563" spans="1:8" ht="110.25" hidden="1" x14ac:dyDescent="0.25">
      <c r="A1563" s="112">
        <v>43958</v>
      </c>
      <c r="B1563" s="10" t="s">
        <v>1399</v>
      </c>
      <c r="C1563" s="11" t="s">
        <v>1802</v>
      </c>
      <c r="F1563" s="9">
        <v>485000</v>
      </c>
      <c r="G1563" s="6">
        <f t="shared" si="30"/>
        <v>-485000</v>
      </c>
      <c r="H1563" s="483" t="s">
        <v>6003</v>
      </c>
    </row>
    <row r="1564" spans="1:8" hidden="1" x14ac:dyDescent="0.25">
      <c r="A1564" s="112">
        <v>43958</v>
      </c>
      <c r="B1564" s="10" t="s">
        <v>1399</v>
      </c>
      <c r="C1564" s="11" t="s">
        <v>166</v>
      </c>
      <c r="F1564" s="9">
        <v>100000</v>
      </c>
      <c r="G1564" s="6">
        <f t="shared" si="30"/>
        <v>-100000</v>
      </c>
      <c r="H1564" s="442" t="s">
        <v>5916</v>
      </c>
    </row>
    <row r="1565" spans="1:8" hidden="1" x14ac:dyDescent="0.25">
      <c r="A1565" s="112">
        <v>43970</v>
      </c>
      <c r="B1565" s="10" t="s">
        <v>1399</v>
      </c>
      <c r="C1565" s="11" t="s">
        <v>166</v>
      </c>
      <c r="E1565" s="8">
        <v>55000</v>
      </c>
      <c r="G1565" s="6">
        <f t="shared" si="30"/>
        <v>55000</v>
      </c>
    </row>
    <row r="1566" spans="1:8" hidden="1" x14ac:dyDescent="0.25">
      <c r="A1566" s="112">
        <v>43970</v>
      </c>
      <c r="B1566" s="10" t="s">
        <v>1399</v>
      </c>
      <c r="C1566" s="11" t="s">
        <v>166</v>
      </c>
      <c r="E1566" s="8">
        <v>1100</v>
      </c>
      <c r="G1566" s="6">
        <f t="shared" si="30"/>
        <v>1100</v>
      </c>
    </row>
    <row r="1567" spans="1:8" hidden="1" x14ac:dyDescent="0.25">
      <c r="A1567" s="112">
        <v>43970</v>
      </c>
      <c r="B1567" s="10" t="s">
        <v>1399</v>
      </c>
      <c r="C1567" s="11" t="s">
        <v>166</v>
      </c>
      <c r="F1567" s="9">
        <v>12500</v>
      </c>
      <c r="G1567" s="6">
        <f t="shared" si="30"/>
        <v>-12500</v>
      </c>
      <c r="H1567" s="7" t="s">
        <v>4469</v>
      </c>
    </row>
    <row r="1568" spans="1:8" hidden="1" x14ac:dyDescent="0.25">
      <c r="A1568" s="112">
        <v>43970</v>
      </c>
      <c r="B1568" s="10" t="s">
        <v>1399</v>
      </c>
      <c r="C1568" s="11" t="s">
        <v>3010</v>
      </c>
      <c r="E1568" s="8">
        <v>14000</v>
      </c>
      <c r="G1568" s="6">
        <f t="shared" si="30"/>
        <v>14000</v>
      </c>
    </row>
    <row r="1569" spans="1:8" hidden="1" x14ac:dyDescent="0.25">
      <c r="A1569" s="112">
        <v>43970</v>
      </c>
      <c r="B1569" s="10" t="s">
        <v>5719</v>
      </c>
      <c r="C1569" s="11" t="s">
        <v>3010</v>
      </c>
      <c r="E1569" s="8">
        <v>13200</v>
      </c>
      <c r="G1569" s="6">
        <f t="shared" si="30"/>
        <v>13200</v>
      </c>
    </row>
    <row r="1570" spans="1:8" hidden="1" x14ac:dyDescent="0.25">
      <c r="A1570" s="112">
        <v>43985</v>
      </c>
      <c r="B1570" s="10" t="s">
        <v>1399</v>
      </c>
      <c r="C1570" s="11" t="s">
        <v>166</v>
      </c>
      <c r="E1570" s="8">
        <v>85200</v>
      </c>
      <c r="G1570" s="6">
        <f t="shared" si="30"/>
        <v>85200</v>
      </c>
    </row>
    <row r="1571" spans="1:8" hidden="1" x14ac:dyDescent="0.25">
      <c r="A1571" s="112">
        <v>43985</v>
      </c>
      <c r="B1571" s="10" t="s">
        <v>5719</v>
      </c>
      <c r="C1571" s="11" t="s">
        <v>5680</v>
      </c>
      <c r="E1571" s="8">
        <v>44500</v>
      </c>
      <c r="G1571" s="6">
        <f t="shared" si="30"/>
        <v>44500</v>
      </c>
    </row>
    <row r="1572" spans="1:8" hidden="1" x14ac:dyDescent="0.25">
      <c r="A1572" s="112">
        <v>43985</v>
      </c>
      <c r="B1572" s="10" t="s">
        <v>1399</v>
      </c>
      <c r="C1572" s="11" t="s">
        <v>5680</v>
      </c>
      <c r="E1572" s="8">
        <v>144000</v>
      </c>
      <c r="G1572" s="6">
        <f t="shared" si="30"/>
        <v>144000</v>
      </c>
    </row>
    <row r="1573" spans="1:8" hidden="1" x14ac:dyDescent="0.25">
      <c r="A1573" s="112">
        <v>43985</v>
      </c>
      <c r="B1573" s="10" t="s">
        <v>2651</v>
      </c>
      <c r="C1573" s="11" t="s">
        <v>5680</v>
      </c>
      <c r="E1573" s="8">
        <v>45000</v>
      </c>
      <c r="G1573" s="6">
        <f t="shared" si="30"/>
        <v>45000</v>
      </c>
    </row>
    <row r="1574" spans="1:8" hidden="1" x14ac:dyDescent="0.25">
      <c r="A1574" s="112">
        <v>43994</v>
      </c>
      <c r="B1574" s="10" t="s">
        <v>1399</v>
      </c>
      <c r="C1574" s="11" t="s">
        <v>5680</v>
      </c>
      <c r="F1574" s="9">
        <v>100000</v>
      </c>
      <c r="G1574" s="6">
        <f t="shared" si="30"/>
        <v>-100000</v>
      </c>
      <c r="H1574" s="7" t="s">
        <v>1156</v>
      </c>
    </row>
    <row r="1575" spans="1:8" hidden="1" x14ac:dyDescent="0.25">
      <c r="A1575" s="112">
        <v>43994</v>
      </c>
      <c r="B1575" s="10" t="s">
        <v>5810</v>
      </c>
      <c r="C1575" s="11" t="s">
        <v>166</v>
      </c>
      <c r="E1575" s="8">
        <v>28500</v>
      </c>
      <c r="G1575" s="6">
        <f t="shared" si="30"/>
        <v>28500</v>
      </c>
    </row>
    <row r="1576" spans="1:8" hidden="1" x14ac:dyDescent="0.25">
      <c r="A1576" s="112">
        <v>43998</v>
      </c>
      <c r="B1576" s="10" t="s">
        <v>1399</v>
      </c>
      <c r="C1576" s="11" t="s">
        <v>164</v>
      </c>
      <c r="F1576" s="9">
        <v>1000</v>
      </c>
      <c r="G1576" s="6">
        <f t="shared" si="30"/>
        <v>-1000</v>
      </c>
      <c r="H1576" s="7" t="s">
        <v>5957</v>
      </c>
    </row>
    <row r="1577" spans="1:8" hidden="1" x14ac:dyDescent="0.25">
      <c r="A1577" s="112">
        <v>44000</v>
      </c>
      <c r="B1577" s="10" t="s">
        <v>1399</v>
      </c>
      <c r="C1577" s="11" t="s">
        <v>166</v>
      </c>
      <c r="F1577" s="9">
        <v>400000</v>
      </c>
      <c r="G1577" s="6">
        <f t="shared" si="30"/>
        <v>-400000</v>
      </c>
      <c r="H1577" s="79" t="s">
        <v>5962</v>
      </c>
    </row>
    <row r="1578" spans="1:8" hidden="1" x14ac:dyDescent="0.25">
      <c r="A1578" s="112">
        <v>44000</v>
      </c>
      <c r="B1578" s="10" t="s">
        <v>1399</v>
      </c>
      <c r="C1578" s="11" t="s">
        <v>1814</v>
      </c>
      <c r="F1578" s="9">
        <v>300000</v>
      </c>
      <c r="G1578" s="6">
        <f t="shared" si="30"/>
        <v>-300000</v>
      </c>
      <c r="H1578" s="31" t="s">
        <v>5962</v>
      </c>
    </row>
    <row r="1579" spans="1:8" hidden="1" x14ac:dyDescent="0.25">
      <c r="A1579" s="112">
        <v>43988</v>
      </c>
      <c r="B1579" s="10" t="s">
        <v>5810</v>
      </c>
      <c r="C1579" s="11" t="s">
        <v>169</v>
      </c>
      <c r="E1579" s="8">
        <v>8500</v>
      </c>
      <c r="G1579" s="6">
        <f t="shared" si="30"/>
        <v>8500</v>
      </c>
      <c r="H1579" s="123"/>
    </row>
    <row r="1580" spans="1:8" hidden="1" x14ac:dyDescent="0.25">
      <c r="A1580" s="112">
        <v>44000</v>
      </c>
      <c r="B1580" s="10" t="s">
        <v>2651</v>
      </c>
      <c r="C1580" s="11" t="s">
        <v>169</v>
      </c>
      <c r="E1580" s="8">
        <v>14270</v>
      </c>
      <c r="G1580" s="6">
        <f t="shared" si="30"/>
        <v>14270</v>
      </c>
    </row>
    <row r="1581" spans="1:8" hidden="1" x14ac:dyDescent="0.25">
      <c r="A1581" s="112">
        <v>44000</v>
      </c>
      <c r="B1581" s="10" t="s">
        <v>5708</v>
      </c>
      <c r="C1581" s="11" t="s">
        <v>161</v>
      </c>
      <c r="E1581" s="8">
        <v>14629</v>
      </c>
      <c r="G1581" s="6">
        <f t="shared" si="30"/>
        <v>14629</v>
      </c>
    </row>
    <row r="1582" spans="1:8" hidden="1" x14ac:dyDescent="0.25">
      <c r="A1582" s="112">
        <v>44000</v>
      </c>
      <c r="B1582" s="10" t="s">
        <v>2932</v>
      </c>
      <c r="C1582" s="11" t="s">
        <v>161</v>
      </c>
      <c r="E1582" s="8">
        <v>60480</v>
      </c>
      <c r="G1582" s="6">
        <f t="shared" si="30"/>
        <v>60480</v>
      </c>
    </row>
    <row r="1583" spans="1:8" hidden="1" x14ac:dyDescent="0.25">
      <c r="A1583" s="112">
        <v>44000</v>
      </c>
      <c r="B1583" s="10" t="s">
        <v>2932</v>
      </c>
      <c r="C1583" s="11" t="s">
        <v>161</v>
      </c>
      <c r="E1583" s="8">
        <v>13964</v>
      </c>
      <c r="G1583" s="6">
        <f t="shared" si="30"/>
        <v>13964</v>
      </c>
    </row>
    <row r="1584" spans="1:8" hidden="1" x14ac:dyDescent="0.25">
      <c r="A1584" s="112">
        <v>44008</v>
      </c>
      <c r="B1584" s="10" t="s">
        <v>2651</v>
      </c>
      <c r="C1584" s="11" t="s">
        <v>5680</v>
      </c>
      <c r="E1584" s="8">
        <v>77700</v>
      </c>
      <c r="G1584" s="6">
        <f t="shared" si="30"/>
        <v>77700</v>
      </c>
    </row>
    <row r="1585" spans="1:8" hidden="1" x14ac:dyDescent="0.25">
      <c r="A1585" s="112">
        <v>44012</v>
      </c>
      <c r="B1585" s="10" t="s">
        <v>1399</v>
      </c>
      <c r="C1585" s="11" t="s">
        <v>166</v>
      </c>
      <c r="E1585" s="8">
        <v>70400</v>
      </c>
      <c r="G1585" s="6">
        <f t="shared" si="30"/>
        <v>70400</v>
      </c>
    </row>
    <row r="1586" spans="1:8" hidden="1" x14ac:dyDescent="0.25">
      <c r="A1586" s="112">
        <v>43996</v>
      </c>
      <c r="B1586" s="10" t="s">
        <v>1399</v>
      </c>
      <c r="C1586" s="11" t="s">
        <v>5680</v>
      </c>
      <c r="E1586" s="8">
        <v>148600</v>
      </c>
      <c r="G1586" s="6">
        <f t="shared" si="30"/>
        <v>148600</v>
      </c>
    </row>
    <row r="1587" spans="1:8" hidden="1" x14ac:dyDescent="0.25">
      <c r="A1587" s="112">
        <v>44027</v>
      </c>
      <c r="B1587" s="10" t="s">
        <v>5719</v>
      </c>
      <c r="C1587" s="11" t="s">
        <v>3010</v>
      </c>
      <c r="F1587" s="9">
        <v>45440</v>
      </c>
      <c r="G1587" s="6">
        <f t="shared" si="30"/>
        <v>-45440</v>
      </c>
      <c r="H1587" s="80" t="s">
        <v>6050</v>
      </c>
    </row>
    <row r="1588" spans="1:8" ht="16.5" hidden="1" thickBot="1" x14ac:dyDescent="0.3">
      <c r="A1588" s="112">
        <v>44027</v>
      </c>
      <c r="B1588" s="10" t="s">
        <v>5708</v>
      </c>
      <c r="C1588" s="11" t="s">
        <v>3010</v>
      </c>
      <c r="F1588" s="9">
        <v>54560</v>
      </c>
      <c r="G1588" s="6">
        <f t="shared" si="30"/>
        <v>-54560</v>
      </c>
      <c r="H1588" s="82"/>
    </row>
    <row r="1589" spans="1:8" ht="16.5" hidden="1" thickBot="1" x14ac:dyDescent="0.3">
      <c r="A1589" s="112">
        <v>44027</v>
      </c>
      <c r="B1589" s="10" t="s">
        <v>2651</v>
      </c>
      <c r="C1589" s="11" t="s">
        <v>5680</v>
      </c>
      <c r="F1589" s="9">
        <v>77000</v>
      </c>
      <c r="G1589" s="6">
        <f t="shared" si="30"/>
        <v>-77000</v>
      </c>
      <c r="H1589" s="86" t="s">
        <v>6048</v>
      </c>
    </row>
    <row r="1590" spans="1:8" ht="16.5" hidden="1" thickBot="1" x14ac:dyDescent="0.3">
      <c r="A1590" s="112">
        <v>44027</v>
      </c>
      <c r="B1590" s="10" t="s">
        <v>1399</v>
      </c>
      <c r="C1590" s="11" t="s">
        <v>5680</v>
      </c>
      <c r="F1590" s="9">
        <v>148600</v>
      </c>
      <c r="G1590" s="6">
        <f t="shared" si="30"/>
        <v>-148600</v>
      </c>
      <c r="H1590" s="86" t="s">
        <v>6047</v>
      </c>
    </row>
    <row r="1591" spans="1:8" hidden="1" x14ac:dyDescent="0.25">
      <c r="A1591" s="112">
        <v>44028</v>
      </c>
      <c r="B1591" s="10" t="s">
        <v>1399</v>
      </c>
      <c r="C1591" s="11" t="s">
        <v>164</v>
      </c>
      <c r="E1591" s="8">
        <v>5208</v>
      </c>
      <c r="G1591" s="6">
        <f t="shared" si="30"/>
        <v>5208</v>
      </c>
    </row>
    <row r="1592" spans="1:8" hidden="1" x14ac:dyDescent="0.25">
      <c r="A1592" s="112">
        <v>44028</v>
      </c>
      <c r="B1592" s="10" t="s">
        <v>1399</v>
      </c>
      <c r="C1592" s="11" t="s">
        <v>164</v>
      </c>
      <c r="E1592" s="8">
        <v>3418</v>
      </c>
      <c r="G1592" s="6">
        <f t="shared" si="30"/>
        <v>3418</v>
      </c>
    </row>
    <row r="1593" spans="1:8" hidden="1" x14ac:dyDescent="0.25">
      <c r="A1593" s="112">
        <v>44028</v>
      </c>
      <c r="B1593" s="10" t="s">
        <v>1399</v>
      </c>
      <c r="C1593" s="11" t="s">
        <v>169</v>
      </c>
      <c r="E1593" s="8">
        <v>8500</v>
      </c>
      <c r="G1593" s="6">
        <f t="shared" si="30"/>
        <v>8500</v>
      </c>
    </row>
    <row r="1594" spans="1:8" hidden="1" x14ac:dyDescent="0.25">
      <c r="A1594" s="112">
        <v>44041</v>
      </c>
      <c r="B1594" s="10" t="s">
        <v>1399</v>
      </c>
      <c r="C1594" s="11" t="s">
        <v>166</v>
      </c>
      <c r="F1594" s="9">
        <v>200000</v>
      </c>
      <c r="G1594" s="6">
        <f t="shared" si="30"/>
        <v>-200000</v>
      </c>
      <c r="H1594" s="31" t="s">
        <v>6083</v>
      </c>
    </row>
    <row r="1595" spans="1:8" hidden="1" x14ac:dyDescent="0.25">
      <c r="A1595" s="112">
        <v>44041</v>
      </c>
      <c r="B1595" s="10" t="s">
        <v>2932</v>
      </c>
      <c r="C1595" s="11" t="s">
        <v>161</v>
      </c>
      <c r="E1595" s="108"/>
      <c r="F1595" s="109">
        <v>74001</v>
      </c>
      <c r="G1595" s="6">
        <f t="shared" si="30"/>
        <v>-74001</v>
      </c>
      <c r="H1595" s="77"/>
    </row>
    <row r="1596" spans="1:8" hidden="1" x14ac:dyDescent="0.25">
      <c r="A1596" s="112">
        <v>44041</v>
      </c>
      <c r="B1596" s="10" t="s">
        <v>5708</v>
      </c>
      <c r="C1596" s="11" t="s">
        <v>161</v>
      </c>
      <c r="E1596" s="108"/>
      <c r="F1596" s="110">
        <v>14629</v>
      </c>
      <c r="G1596" s="6">
        <f t="shared" si="30"/>
        <v>-14629</v>
      </c>
      <c r="H1596" s="78" t="s">
        <v>6083</v>
      </c>
    </row>
    <row r="1597" spans="1:8" hidden="1" x14ac:dyDescent="0.25">
      <c r="A1597" s="112">
        <v>44041</v>
      </c>
      <c r="B1597" s="10" t="s">
        <v>40</v>
      </c>
      <c r="C1597" s="11" t="s">
        <v>161</v>
      </c>
      <c r="E1597" s="108"/>
      <c r="F1597" s="111">
        <v>443</v>
      </c>
      <c r="G1597" s="6">
        <f t="shared" si="30"/>
        <v>-443</v>
      </c>
      <c r="H1597" s="79"/>
    </row>
    <row r="1598" spans="1:8" hidden="1" x14ac:dyDescent="0.25">
      <c r="A1598" s="112">
        <v>44047</v>
      </c>
      <c r="B1598" s="10" t="s">
        <v>1399</v>
      </c>
      <c r="C1598" s="11" t="s">
        <v>1802</v>
      </c>
      <c r="E1598" s="8">
        <v>31234</v>
      </c>
      <c r="G1598" s="6">
        <f t="shared" si="30"/>
        <v>31234</v>
      </c>
    </row>
    <row r="1599" spans="1:8" hidden="1" x14ac:dyDescent="0.25">
      <c r="A1599" s="112">
        <v>44047</v>
      </c>
      <c r="B1599" s="10" t="s">
        <v>1399</v>
      </c>
      <c r="C1599" s="11" t="s">
        <v>1802</v>
      </c>
      <c r="E1599" s="8">
        <v>101485</v>
      </c>
      <c r="G1599" s="6">
        <f t="shared" ref="G1599:G1806" si="31">E1599-F1599</f>
        <v>101485</v>
      </c>
    </row>
    <row r="1600" spans="1:8" hidden="1" x14ac:dyDescent="0.25">
      <c r="A1600" s="112">
        <v>44047</v>
      </c>
      <c r="B1600" s="10" t="s">
        <v>1399</v>
      </c>
      <c r="C1600" s="11" t="s">
        <v>1802</v>
      </c>
      <c r="E1600" s="8">
        <v>13024</v>
      </c>
      <c r="G1600" s="6">
        <f t="shared" si="31"/>
        <v>13024</v>
      </c>
    </row>
    <row r="1601" spans="1:8" hidden="1" x14ac:dyDescent="0.25">
      <c r="A1601" s="112">
        <v>44047</v>
      </c>
      <c r="B1601" s="10" t="s">
        <v>1399</v>
      </c>
      <c r="C1601" s="11" t="s">
        <v>1802</v>
      </c>
      <c r="E1601" s="8">
        <v>53697</v>
      </c>
      <c r="G1601" s="6">
        <f t="shared" si="31"/>
        <v>53697</v>
      </c>
    </row>
    <row r="1602" spans="1:8" hidden="1" x14ac:dyDescent="0.25">
      <c r="A1602" s="112">
        <v>44047</v>
      </c>
      <c r="B1602" s="10" t="s">
        <v>1399</v>
      </c>
      <c r="C1602" s="11" t="s">
        <v>1802</v>
      </c>
      <c r="E1602" s="8">
        <v>20192</v>
      </c>
      <c r="G1602" s="6">
        <f t="shared" si="31"/>
        <v>20192</v>
      </c>
    </row>
    <row r="1603" spans="1:8" hidden="1" x14ac:dyDescent="0.25">
      <c r="A1603" s="112">
        <v>44047</v>
      </c>
      <c r="B1603" s="10" t="s">
        <v>1399</v>
      </c>
      <c r="C1603" s="11" t="s">
        <v>1802</v>
      </c>
      <c r="E1603" s="8">
        <v>30732</v>
      </c>
      <c r="G1603" s="6">
        <f t="shared" si="31"/>
        <v>30732</v>
      </c>
    </row>
    <row r="1604" spans="1:8" hidden="1" x14ac:dyDescent="0.25">
      <c r="A1604" s="112">
        <v>44047</v>
      </c>
      <c r="B1604" s="10" t="s">
        <v>1399</v>
      </c>
      <c r="C1604" s="11" t="s">
        <v>1802</v>
      </c>
      <c r="E1604" s="8">
        <v>18233</v>
      </c>
      <c r="G1604" s="6">
        <f t="shared" si="31"/>
        <v>18233</v>
      </c>
    </row>
    <row r="1605" spans="1:8" hidden="1" x14ac:dyDescent="0.25">
      <c r="A1605" s="112">
        <v>44047</v>
      </c>
      <c r="B1605" s="10" t="s">
        <v>1399</v>
      </c>
      <c r="C1605" s="11" t="s">
        <v>1802</v>
      </c>
      <c r="E1605" s="8">
        <v>5414</v>
      </c>
      <c r="G1605" s="6">
        <f t="shared" si="31"/>
        <v>5414</v>
      </c>
    </row>
    <row r="1606" spans="1:8" hidden="1" x14ac:dyDescent="0.25">
      <c r="A1606" s="112">
        <v>44047</v>
      </c>
      <c r="B1606" s="10" t="s">
        <v>1399</v>
      </c>
      <c r="C1606" s="11" t="s">
        <v>1802</v>
      </c>
      <c r="E1606" s="8">
        <v>69763</v>
      </c>
      <c r="G1606" s="6">
        <f t="shared" si="31"/>
        <v>69763</v>
      </c>
    </row>
    <row r="1607" spans="1:8" hidden="1" x14ac:dyDescent="0.25">
      <c r="A1607" s="112">
        <v>44047</v>
      </c>
      <c r="B1607" s="10" t="s">
        <v>1399</v>
      </c>
      <c r="C1607" s="11" t="s">
        <v>1802</v>
      </c>
      <c r="E1607" s="8">
        <v>7107</v>
      </c>
      <c r="G1607" s="6">
        <f t="shared" si="31"/>
        <v>7107</v>
      </c>
    </row>
    <row r="1608" spans="1:8" hidden="1" x14ac:dyDescent="0.25">
      <c r="A1608" s="112">
        <v>44047</v>
      </c>
      <c r="B1608" s="10" t="s">
        <v>1399</v>
      </c>
      <c r="C1608" s="11" t="s">
        <v>1802</v>
      </c>
      <c r="F1608" s="9">
        <v>15205</v>
      </c>
      <c r="G1608" s="6">
        <f t="shared" si="31"/>
        <v>-15205</v>
      </c>
      <c r="H1608" s="7" t="s">
        <v>2319</v>
      </c>
    </row>
    <row r="1609" spans="1:8" hidden="1" x14ac:dyDescent="0.25">
      <c r="A1609" s="112">
        <v>44047</v>
      </c>
      <c r="B1609" s="10" t="s">
        <v>2651</v>
      </c>
      <c r="C1609" s="11" t="s">
        <v>1802</v>
      </c>
      <c r="E1609" s="8">
        <v>33160</v>
      </c>
      <c r="G1609" s="6">
        <f t="shared" si="31"/>
        <v>33160</v>
      </c>
    </row>
    <row r="1610" spans="1:8" hidden="1" x14ac:dyDescent="0.25">
      <c r="A1610" s="112">
        <v>44047</v>
      </c>
      <c r="B1610" s="10" t="s">
        <v>2651</v>
      </c>
      <c r="C1610" s="11" t="s">
        <v>1802</v>
      </c>
      <c r="E1610" s="8">
        <v>3431</v>
      </c>
      <c r="G1610" s="6">
        <f t="shared" si="31"/>
        <v>3431</v>
      </c>
    </row>
    <row r="1611" spans="1:8" hidden="1" x14ac:dyDescent="0.25">
      <c r="A1611" s="112">
        <v>44047</v>
      </c>
      <c r="B1611" s="10" t="s">
        <v>2651</v>
      </c>
      <c r="C1611" s="11" t="s">
        <v>1802</v>
      </c>
      <c r="E1611" s="8">
        <v>15621</v>
      </c>
      <c r="G1611" s="6">
        <f t="shared" si="31"/>
        <v>15621</v>
      </c>
    </row>
    <row r="1612" spans="1:8" hidden="1" x14ac:dyDescent="0.25">
      <c r="A1612" s="112">
        <v>44047</v>
      </c>
      <c r="B1612" s="10" t="s">
        <v>2651</v>
      </c>
      <c r="C1612" s="11" t="s">
        <v>1802</v>
      </c>
      <c r="E1612" s="8">
        <v>6790</v>
      </c>
      <c r="G1612" s="6">
        <f t="shared" si="31"/>
        <v>6790</v>
      </c>
    </row>
    <row r="1613" spans="1:8" hidden="1" x14ac:dyDescent="0.25">
      <c r="A1613" s="112">
        <v>44047</v>
      </c>
      <c r="B1613" s="10" t="s">
        <v>2651</v>
      </c>
      <c r="C1613" s="11" t="s">
        <v>1802</v>
      </c>
      <c r="E1613" s="8">
        <v>3380</v>
      </c>
      <c r="G1613" s="6">
        <f t="shared" si="31"/>
        <v>3380</v>
      </c>
    </row>
    <row r="1614" spans="1:8" hidden="1" x14ac:dyDescent="0.25">
      <c r="A1614" s="112">
        <v>44047</v>
      </c>
      <c r="B1614" s="10" t="s">
        <v>2651</v>
      </c>
      <c r="C1614" s="11" t="s">
        <v>1802</v>
      </c>
      <c r="E1614" s="8">
        <v>490</v>
      </c>
      <c r="G1614" s="6">
        <f t="shared" si="31"/>
        <v>490</v>
      </c>
    </row>
    <row r="1615" spans="1:8" hidden="1" x14ac:dyDescent="0.25">
      <c r="A1615" s="112">
        <v>44047</v>
      </c>
      <c r="B1615" s="10" t="s">
        <v>2651</v>
      </c>
      <c r="C1615" s="11" t="s">
        <v>1802</v>
      </c>
      <c r="E1615" s="8">
        <v>1418</v>
      </c>
      <c r="G1615" s="6">
        <f t="shared" si="31"/>
        <v>1418</v>
      </c>
    </row>
    <row r="1616" spans="1:8" hidden="1" x14ac:dyDescent="0.25">
      <c r="A1616" s="112">
        <v>44047</v>
      </c>
      <c r="B1616" s="10" t="s">
        <v>2651</v>
      </c>
      <c r="C1616" s="11" t="s">
        <v>1802</v>
      </c>
      <c r="E1616" s="8">
        <v>19641</v>
      </c>
      <c r="G1616" s="6">
        <f t="shared" si="31"/>
        <v>19641</v>
      </c>
    </row>
    <row r="1617" spans="1:8" hidden="1" x14ac:dyDescent="0.25">
      <c r="A1617" s="112">
        <v>44047</v>
      </c>
      <c r="B1617" s="10" t="s">
        <v>2651</v>
      </c>
      <c r="C1617" s="11" t="s">
        <v>1802</v>
      </c>
      <c r="E1617" s="8">
        <v>14297</v>
      </c>
      <c r="G1617" s="6">
        <f t="shared" si="31"/>
        <v>14297</v>
      </c>
    </row>
    <row r="1618" spans="1:8" hidden="1" x14ac:dyDescent="0.25">
      <c r="A1618" s="112">
        <v>44047</v>
      </c>
      <c r="B1618" s="10" t="s">
        <v>2651</v>
      </c>
      <c r="C1618" s="11" t="s">
        <v>1802</v>
      </c>
      <c r="E1618" s="8">
        <v>24978</v>
      </c>
      <c r="G1618" s="6">
        <f t="shared" si="31"/>
        <v>24978</v>
      </c>
    </row>
    <row r="1619" spans="1:8" hidden="1" x14ac:dyDescent="0.25">
      <c r="A1619" s="112">
        <v>44047</v>
      </c>
      <c r="B1619" s="10" t="s">
        <v>2651</v>
      </c>
      <c r="C1619" s="11" t="s">
        <v>1802</v>
      </c>
      <c r="E1619" s="8">
        <v>4540</v>
      </c>
      <c r="G1619" s="6">
        <f t="shared" si="31"/>
        <v>4540</v>
      </c>
    </row>
    <row r="1620" spans="1:8" hidden="1" x14ac:dyDescent="0.25">
      <c r="A1620" s="112">
        <v>44047</v>
      </c>
      <c r="B1620" s="10" t="s">
        <v>2651</v>
      </c>
      <c r="C1620" s="11" t="s">
        <v>1802</v>
      </c>
      <c r="E1620" s="8">
        <v>14211</v>
      </c>
      <c r="G1620" s="6">
        <f t="shared" si="31"/>
        <v>14211</v>
      </c>
    </row>
    <row r="1621" spans="1:8" hidden="1" x14ac:dyDescent="0.25">
      <c r="A1621" s="112">
        <v>44047</v>
      </c>
      <c r="B1621" s="10" t="s">
        <v>5547</v>
      </c>
      <c r="C1621" s="11" t="s">
        <v>1802</v>
      </c>
      <c r="E1621" s="8">
        <v>2620</v>
      </c>
      <c r="G1621" s="6">
        <f t="shared" si="31"/>
        <v>2620</v>
      </c>
    </row>
    <row r="1622" spans="1:8" hidden="1" x14ac:dyDescent="0.25">
      <c r="A1622" s="112">
        <v>44047</v>
      </c>
      <c r="B1622" s="10" t="s">
        <v>5547</v>
      </c>
      <c r="C1622" s="11" t="s">
        <v>1802</v>
      </c>
      <c r="E1622" s="8">
        <v>3890</v>
      </c>
      <c r="G1622" s="6">
        <f t="shared" si="31"/>
        <v>3890</v>
      </c>
    </row>
    <row r="1623" spans="1:8" hidden="1" x14ac:dyDescent="0.25">
      <c r="A1623" s="112">
        <v>44047</v>
      </c>
      <c r="B1623" s="10" t="s">
        <v>5547</v>
      </c>
      <c r="C1623" s="11" t="s">
        <v>1802</v>
      </c>
      <c r="E1623" s="8">
        <v>2500</v>
      </c>
      <c r="G1623" s="6">
        <f t="shared" si="31"/>
        <v>2500</v>
      </c>
    </row>
    <row r="1624" spans="1:8" hidden="1" x14ac:dyDescent="0.25">
      <c r="A1624" s="112">
        <v>44047</v>
      </c>
      <c r="B1624" s="10" t="s">
        <v>18</v>
      </c>
      <c r="C1624" s="11" t="s">
        <v>1802</v>
      </c>
      <c r="E1624" s="8">
        <v>57195</v>
      </c>
      <c r="G1624" s="6">
        <f t="shared" si="31"/>
        <v>57195</v>
      </c>
    </row>
    <row r="1625" spans="1:8" hidden="1" x14ac:dyDescent="0.25">
      <c r="A1625" s="112">
        <v>44047</v>
      </c>
      <c r="B1625" s="10" t="s">
        <v>18</v>
      </c>
      <c r="C1625" s="11" t="s">
        <v>1802</v>
      </c>
      <c r="E1625" s="8">
        <v>1717</v>
      </c>
      <c r="G1625" s="6">
        <f t="shared" si="31"/>
        <v>1717</v>
      </c>
    </row>
    <row r="1626" spans="1:8" hidden="1" x14ac:dyDescent="0.25">
      <c r="A1626" s="112">
        <v>44047</v>
      </c>
      <c r="B1626" s="10" t="s">
        <v>18</v>
      </c>
      <c r="C1626" s="11" t="s">
        <v>1802</v>
      </c>
      <c r="E1626" s="8">
        <v>1215</v>
      </c>
      <c r="G1626" s="6">
        <f t="shared" si="31"/>
        <v>1215</v>
      </c>
    </row>
    <row r="1627" spans="1:8" hidden="1" x14ac:dyDescent="0.25">
      <c r="A1627" s="112">
        <v>44047</v>
      </c>
      <c r="B1627" s="10" t="s">
        <v>18</v>
      </c>
      <c r="C1627" s="11" t="s">
        <v>1802</v>
      </c>
      <c r="E1627" s="8">
        <v>710</v>
      </c>
      <c r="G1627" s="6">
        <f t="shared" si="31"/>
        <v>710</v>
      </c>
    </row>
    <row r="1628" spans="1:8" hidden="1" x14ac:dyDescent="0.25">
      <c r="A1628" s="112">
        <v>44047</v>
      </c>
      <c r="B1628" s="10" t="s">
        <v>18</v>
      </c>
      <c r="C1628" s="11" t="s">
        <v>1802</v>
      </c>
      <c r="E1628" s="8">
        <v>650</v>
      </c>
      <c r="G1628" s="6">
        <f t="shared" si="31"/>
        <v>650</v>
      </c>
    </row>
    <row r="1629" spans="1:8" hidden="1" x14ac:dyDescent="0.25">
      <c r="A1629" s="112">
        <v>44047</v>
      </c>
      <c r="B1629" s="10" t="s">
        <v>18</v>
      </c>
      <c r="C1629" s="11" t="s">
        <v>1802</v>
      </c>
      <c r="E1629" s="8">
        <v>1340</v>
      </c>
      <c r="G1629" s="6">
        <f t="shared" si="31"/>
        <v>1340</v>
      </c>
    </row>
    <row r="1630" spans="1:8" hidden="1" x14ac:dyDescent="0.25">
      <c r="A1630" s="112">
        <v>44047</v>
      </c>
      <c r="B1630" s="10" t="s">
        <v>2651</v>
      </c>
      <c r="C1630" s="11" t="s">
        <v>1802</v>
      </c>
      <c r="E1630" s="8">
        <v>5455</v>
      </c>
      <c r="G1630" s="6">
        <f t="shared" si="31"/>
        <v>5455</v>
      </c>
      <c r="H1630" s="7" t="s">
        <v>6087</v>
      </c>
    </row>
    <row r="1631" spans="1:8" hidden="1" x14ac:dyDescent="0.25">
      <c r="A1631" s="112">
        <v>44047</v>
      </c>
      <c r="B1631" s="10" t="s">
        <v>2651</v>
      </c>
      <c r="C1631" s="11" t="s">
        <v>1802</v>
      </c>
      <c r="E1631" s="8">
        <v>4056</v>
      </c>
      <c r="G1631" s="6">
        <f t="shared" si="31"/>
        <v>4056</v>
      </c>
      <c r="H1631" s="7" t="s">
        <v>6087</v>
      </c>
    </row>
    <row r="1632" spans="1:8" hidden="1" x14ac:dyDescent="0.25">
      <c r="A1632" s="112">
        <v>44047</v>
      </c>
      <c r="B1632" s="10" t="s">
        <v>2651</v>
      </c>
      <c r="C1632" s="11" t="s">
        <v>1802</v>
      </c>
      <c r="E1632" s="8">
        <v>23421</v>
      </c>
      <c r="G1632" s="6">
        <f t="shared" si="31"/>
        <v>23421</v>
      </c>
      <c r="H1632" s="7" t="s">
        <v>6087</v>
      </c>
    </row>
    <row r="1633" spans="1:8" hidden="1" x14ac:dyDescent="0.25">
      <c r="A1633" s="112">
        <v>44047</v>
      </c>
      <c r="B1633" s="10" t="s">
        <v>2651</v>
      </c>
      <c r="C1633" s="11" t="s">
        <v>1802</v>
      </c>
      <c r="E1633" s="8">
        <v>1887</v>
      </c>
      <c r="G1633" s="6">
        <f t="shared" si="31"/>
        <v>1887</v>
      </c>
      <c r="H1633" s="7" t="s">
        <v>6087</v>
      </c>
    </row>
    <row r="1634" spans="1:8" hidden="1" x14ac:dyDescent="0.25">
      <c r="A1634" s="112">
        <v>44047</v>
      </c>
      <c r="B1634" s="10" t="s">
        <v>2651</v>
      </c>
      <c r="C1634" s="11" t="s">
        <v>1802</v>
      </c>
      <c r="E1634" s="8">
        <v>10816</v>
      </c>
      <c r="G1634" s="6">
        <f t="shared" si="31"/>
        <v>10816</v>
      </c>
      <c r="H1634" s="7" t="s">
        <v>6087</v>
      </c>
    </row>
    <row r="1635" spans="1:8" hidden="1" x14ac:dyDescent="0.25">
      <c r="A1635" s="112">
        <v>44047</v>
      </c>
      <c r="B1635" s="10" t="s">
        <v>2651</v>
      </c>
      <c r="C1635" s="11" t="s">
        <v>1802</v>
      </c>
      <c r="E1635" s="8">
        <v>1025</v>
      </c>
      <c r="G1635" s="6">
        <f t="shared" si="31"/>
        <v>1025</v>
      </c>
      <c r="H1635" s="7" t="s">
        <v>6088</v>
      </c>
    </row>
    <row r="1636" spans="1:8" hidden="1" x14ac:dyDescent="0.25">
      <c r="A1636" s="112">
        <v>44047</v>
      </c>
      <c r="B1636" s="10" t="s">
        <v>2651</v>
      </c>
      <c r="C1636" s="11" t="s">
        <v>1802</v>
      </c>
      <c r="E1636" s="8">
        <v>1200</v>
      </c>
      <c r="G1636" s="6">
        <f t="shared" si="31"/>
        <v>1200</v>
      </c>
      <c r="H1636" s="7" t="s">
        <v>6088</v>
      </c>
    </row>
    <row r="1637" spans="1:8" hidden="1" x14ac:dyDescent="0.25">
      <c r="A1637" s="112">
        <v>44047</v>
      </c>
      <c r="B1637" s="10" t="s">
        <v>2651</v>
      </c>
      <c r="C1637" s="11" t="s">
        <v>1802</v>
      </c>
      <c r="E1637" s="8">
        <v>5960</v>
      </c>
      <c r="G1637" s="6">
        <f t="shared" si="31"/>
        <v>5960</v>
      </c>
      <c r="H1637" s="7" t="s">
        <v>6088</v>
      </c>
    </row>
    <row r="1638" spans="1:8" hidden="1" x14ac:dyDescent="0.25">
      <c r="A1638" s="112">
        <v>44047</v>
      </c>
      <c r="B1638" s="10" t="s">
        <v>2651</v>
      </c>
      <c r="C1638" s="11" t="s">
        <v>1802</v>
      </c>
      <c r="E1638" s="8">
        <v>8921</v>
      </c>
      <c r="G1638" s="6">
        <f t="shared" si="31"/>
        <v>8921</v>
      </c>
      <c r="H1638" s="7" t="s">
        <v>6088</v>
      </c>
    </row>
    <row r="1639" spans="1:8" hidden="1" x14ac:dyDescent="0.25">
      <c r="A1639" s="112">
        <v>44047</v>
      </c>
      <c r="B1639" s="10" t="s">
        <v>2651</v>
      </c>
      <c r="C1639" s="11" t="s">
        <v>1802</v>
      </c>
      <c r="E1639" s="8">
        <v>3148</v>
      </c>
      <c r="G1639" s="6">
        <f t="shared" si="31"/>
        <v>3148</v>
      </c>
      <c r="H1639" s="7" t="s">
        <v>6088</v>
      </c>
    </row>
    <row r="1640" spans="1:8" hidden="1" x14ac:dyDescent="0.25">
      <c r="A1640" s="112">
        <v>44047</v>
      </c>
      <c r="B1640" s="10" t="s">
        <v>2651</v>
      </c>
      <c r="C1640" s="11" t="s">
        <v>1802</v>
      </c>
      <c r="E1640" s="8">
        <v>36277</v>
      </c>
      <c r="G1640" s="6">
        <f t="shared" si="31"/>
        <v>36277</v>
      </c>
      <c r="H1640" s="7" t="s">
        <v>6088</v>
      </c>
    </row>
    <row r="1641" spans="1:8" hidden="1" x14ac:dyDescent="0.25">
      <c r="A1641" s="112">
        <v>44047</v>
      </c>
      <c r="B1641" s="10" t="s">
        <v>2651</v>
      </c>
      <c r="C1641" s="11" t="s">
        <v>1802</v>
      </c>
      <c r="E1641" s="8">
        <v>247</v>
      </c>
      <c r="G1641" s="6">
        <f t="shared" si="31"/>
        <v>247</v>
      </c>
      <c r="H1641" s="7" t="s">
        <v>6088</v>
      </c>
    </row>
    <row r="1642" spans="1:8" hidden="1" x14ac:dyDescent="0.25">
      <c r="A1642" s="112">
        <v>44055</v>
      </c>
      <c r="B1642" s="10" t="s">
        <v>2651</v>
      </c>
      <c r="C1642" s="11" t="s">
        <v>166</v>
      </c>
      <c r="E1642" s="8">
        <v>13200</v>
      </c>
      <c r="G1642" s="6">
        <f t="shared" si="31"/>
        <v>13200</v>
      </c>
    </row>
    <row r="1643" spans="1:8" hidden="1" x14ac:dyDescent="0.25">
      <c r="A1643" s="112">
        <v>44055</v>
      </c>
      <c r="B1643" s="10" t="s">
        <v>5810</v>
      </c>
      <c r="C1643" s="11" t="s">
        <v>166</v>
      </c>
      <c r="E1643" s="8">
        <v>8660</v>
      </c>
      <c r="G1643" s="6">
        <f t="shared" si="31"/>
        <v>8660</v>
      </c>
    </row>
    <row r="1644" spans="1:8" hidden="1" x14ac:dyDescent="0.25">
      <c r="A1644" s="112">
        <v>44055</v>
      </c>
      <c r="B1644" s="10" t="s">
        <v>1399</v>
      </c>
      <c r="C1644" s="11" t="s">
        <v>166</v>
      </c>
      <c r="E1644" s="8">
        <v>77000</v>
      </c>
      <c r="G1644" s="6">
        <f t="shared" si="31"/>
        <v>77000</v>
      </c>
    </row>
    <row r="1645" spans="1:8" hidden="1" x14ac:dyDescent="0.25">
      <c r="A1645" s="112">
        <v>44055</v>
      </c>
      <c r="B1645" s="10" t="s">
        <v>2651</v>
      </c>
      <c r="C1645" s="11" t="s">
        <v>169</v>
      </c>
      <c r="E1645" s="8">
        <v>6885</v>
      </c>
      <c r="G1645" s="6">
        <f t="shared" si="31"/>
        <v>6885</v>
      </c>
    </row>
    <row r="1646" spans="1:8" hidden="1" x14ac:dyDescent="0.25">
      <c r="A1646" s="112">
        <v>44058</v>
      </c>
      <c r="B1646" s="519" t="s">
        <v>1399</v>
      </c>
      <c r="C1646" s="51" t="s">
        <v>166</v>
      </c>
      <c r="D1646" s="772"/>
      <c r="E1646" s="520"/>
      <c r="F1646" s="521">
        <v>127115</v>
      </c>
      <c r="G1646" s="522">
        <f t="shared" si="31"/>
        <v>-127115</v>
      </c>
      <c r="H1646" s="523"/>
    </row>
    <row r="1647" spans="1:8" hidden="1" x14ac:dyDescent="0.25">
      <c r="A1647" s="112">
        <v>44058</v>
      </c>
      <c r="B1647" s="519" t="s">
        <v>2651</v>
      </c>
      <c r="C1647" s="11" t="s">
        <v>166</v>
      </c>
      <c r="E1647" s="108"/>
      <c r="F1647" s="110">
        <v>13200</v>
      </c>
      <c r="G1647" s="6">
        <f t="shared" si="31"/>
        <v>-13200</v>
      </c>
      <c r="H1647" s="524" t="s">
        <v>6103</v>
      </c>
    </row>
    <row r="1648" spans="1:8" hidden="1" x14ac:dyDescent="0.25">
      <c r="A1648" s="112">
        <v>44058</v>
      </c>
      <c r="B1648" s="519" t="s">
        <v>5810</v>
      </c>
      <c r="C1648" s="11" t="s">
        <v>166</v>
      </c>
      <c r="E1648" s="108"/>
      <c r="F1648" s="110">
        <v>56510</v>
      </c>
      <c r="G1648" s="6">
        <f t="shared" si="31"/>
        <v>-56510</v>
      </c>
      <c r="H1648" s="525"/>
    </row>
    <row r="1649" spans="1:8" ht="16.5" hidden="1" thickBot="1" x14ac:dyDescent="0.3">
      <c r="A1649" s="112">
        <v>44058</v>
      </c>
      <c r="B1649" s="519" t="s">
        <v>1399</v>
      </c>
      <c r="C1649" s="52" t="s">
        <v>166</v>
      </c>
      <c r="D1649" s="773"/>
      <c r="E1649" s="526"/>
      <c r="F1649" s="527">
        <v>3175</v>
      </c>
      <c r="G1649" s="528">
        <f t="shared" si="31"/>
        <v>-3175</v>
      </c>
      <c r="H1649" s="529"/>
    </row>
    <row r="1650" spans="1:8" hidden="1" x14ac:dyDescent="0.25">
      <c r="A1650" s="112">
        <v>44058</v>
      </c>
      <c r="B1650" s="10" t="s">
        <v>18</v>
      </c>
      <c r="C1650" s="51" t="s">
        <v>1802</v>
      </c>
      <c r="D1650" s="772"/>
      <c r="E1650" s="520"/>
      <c r="F1650" s="521">
        <v>60802</v>
      </c>
      <c r="G1650" s="522">
        <f t="shared" si="31"/>
        <v>-60802</v>
      </c>
      <c r="H1650" s="530"/>
    </row>
    <row r="1651" spans="1:8" hidden="1" x14ac:dyDescent="0.25">
      <c r="A1651" s="112">
        <v>44058</v>
      </c>
      <c r="B1651" s="10" t="s">
        <v>5547</v>
      </c>
      <c r="C1651" s="11" t="s">
        <v>1802</v>
      </c>
      <c r="E1651" s="108"/>
      <c r="F1651" s="110">
        <v>9010</v>
      </c>
      <c r="G1651" s="6">
        <f t="shared" si="31"/>
        <v>-9010</v>
      </c>
      <c r="H1651" s="524" t="s">
        <v>6103</v>
      </c>
    </row>
    <row r="1652" spans="1:8" ht="16.5" hidden="1" thickBot="1" x14ac:dyDescent="0.3">
      <c r="A1652" s="112">
        <v>44058</v>
      </c>
      <c r="B1652" s="10" t="s">
        <v>2651</v>
      </c>
      <c r="C1652" s="52" t="s">
        <v>1802</v>
      </c>
      <c r="D1652" s="773"/>
      <c r="E1652" s="526"/>
      <c r="F1652" s="527">
        <v>130188</v>
      </c>
      <c r="G1652" s="528">
        <f t="shared" si="31"/>
        <v>-130188</v>
      </c>
      <c r="H1652" s="529"/>
    </row>
    <row r="1653" spans="1:8" ht="16.5" hidden="1" thickBot="1" x14ac:dyDescent="0.3">
      <c r="A1653" s="112">
        <v>44058</v>
      </c>
      <c r="B1653" s="10" t="s">
        <v>2651</v>
      </c>
      <c r="C1653" s="531" t="s">
        <v>1802</v>
      </c>
      <c r="D1653" s="774"/>
      <c r="E1653" s="532"/>
      <c r="F1653" s="533">
        <v>300000</v>
      </c>
      <c r="G1653" s="534">
        <f t="shared" si="31"/>
        <v>-300000</v>
      </c>
      <c r="H1653" s="535" t="s">
        <v>6103</v>
      </c>
    </row>
    <row r="1654" spans="1:8" hidden="1" x14ac:dyDescent="0.25">
      <c r="A1654" s="112">
        <v>44077</v>
      </c>
      <c r="B1654" s="10" t="s">
        <v>1399</v>
      </c>
      <c r="C1654" s="11" t="s">
        <v>1802</v>
      </c>
      <c r="E1654" s="8">
        <v>76358</v>
      </c>
      <c r="G1654" s="6">
        <f t="shared" si="31"/>
        <v>76358</v>
      </c>
    </row>
    <row r="1655" spans="1:8" hidden="1" x14ac:dyDescent="0.25">
      <c r="A1655" s="112">
        <v>44077</v>
      </c>
      <c r="B1655" s="10" t="s">
        <v>1399</v>
      </c>
      <c r="C1655" s="11" t="s">
        <v>1802</v>
      </c>
      <c r="E1655" s="8">
        <v>48926</v>
      </c>
      <c r="G1655" s="6">
        <f t="shared" si="31"/>
        <v>48926</v>
      </c>
    </row>
    <row r="1656" spans="1:8" hidden="1" x14ac:dyDescent="0.25">
      <c r="A1656" s="112">
        <v>44077</v>
      </c>
      <c r="B1656" s="10" t="s">
        <v>6102</v>
      </c>
      <c r="C1656" s="11" t="s">
        <v>1802</v>
      </c>
      <c r="E1656" s="8">
        <v>33935</v>
      </c>
      <c r="G1656" s="6">
        <f t="shared" si="31"/>
        <v>33935</v>
      </c>
    </row>
    <row r="1657" spans="1:8" hidden="1" x14ac:dyDescent="0.25">
      <c r="A1657" s="112">
        <v>44077</v>
      </c>
      <c r="B1657" s="10" t="s">
        <v>6102</v>
      </c>
      <c r="C1657" s="11" t="s">
        <v>1802</v>
      </c>
      <c r="E1657" s="8">
        <v>92463</v>
      </c>
      <c r="G1657" s="6">
        <f t="shared" si="31"/>
        <v>92463</v>
      </c>
    </row>
    <row r="1658" spans="1:8" hidden="1" x14ac:dyDescent="0.25">
      <c r="A1658" s="112">
        <v>44077</v>
      </c>
      <c r="B1658" s="10" t="s">
        <v>2651</v>
      </c>
      <c r="C1658" s="11" t="s">
        <v>1802</v>
      </c>
      <c r="E1658" s="8">
        <v>11804</v>
      </c>
      <c r="G1658" s="6">
        <f t="shared" si="31"/>
        <v>11804</v>
      </c>
    </row>
    <row r="1659" spans="1:8" hidden="1" x14ac:dyDescent="0.25">
      <c r="A1659" s="112">
        <v>44079</v>
      </c>
      <c r="B1659" s="10" t="s">
        <v>2651</v>
      </c>
      <c r="C1659" s="11" t="s">
        <v>5680</v>
      </c>
      <c r="D1659" s="766" t="s">
        <v>8043</v>
      </c>
      <c r="E1659" s="8">
        <v>72400</v>
      </c>
      <c r="G1659" s="6">
        <f t="shared" si="31"/>
        <v>72400</v>
      </c>
    </row>
    <row r="1660" spans="1:8" hidden="1" x14ac:dyDescent="0.25">
      <c r="A1660" s="112">
        <v>44079</v>
      </c>
      <c r="B1660" s="10" t="s">
        <v>2651</v>
      </c>
      <c r="C1660" s="11" t="s">
        <v>169</v>
      </c>
      <c r="E1660" s="8">
        <v>25350</v>
      </c>
      <c r="G1660" s="6">
        <f t="shared" si="31"/>
        <v>25350</v>
      </c>
    </row>
    <row r="1661" spans="1:8" hidden="1" x14ac:dyDescent="0.25">
      <c r="A1661" s="112">
        <v>44079</v>
      </c>
      <c r="B1661" s="10" t="s">
        <v>1399</v>
      </c>
      <c r="C1661" s="11" t="s">
        <v>164</v>
      </c>
      <c r="F1661" s="9">
        <v>50000</v>
      </c>
      <c r="G1661" s="6">
        <f t="shared" si="31"/>
        <v>-50000</v>
      </c>
      <c r="H1661" s="7" t="s">
        <v>1156</v>
      </c>
    </row>
    <row r="1662" spans="1:8" hidden="1" x14ac:dyDescent="0.25">
      <c r="A1662" s="112">
        <v>44083</v>
      </c>
      <c r="B1662" s="10" t="s">
        <v>2651</v>
      </c>
      <c r="C1662" s="11" t="s">
        <v>169</v>
      </c>
      <c r="E1662" s="8">
        <v>8000</v>
      </c>
      <c r="G1662" s="6">
        <f t="shared" si="31"/>
        <v>8000</v>
      </c>
    </row>
    <row r="1663" spans="1:8" hidden="1" x14ac:dyDescent="0.25">
      <c r="A1663" s="112">
        <v>44084</v>
      </c>
      <c r="B1663" s="10" t="s">
        <v>5810</v>
      </c>
      <c r="C1663" s="11" t="s">
        <v>164</v>
      </c>
      <c r="E1663" s="8">
        <v>7621</v>
      </c>
      <c r="G1663" s="6">
        <f t="shared" si="31"/>
        <v>7621</v>
      </c>
    </row>
    <row r="1664" spans="1:8" hidden="1" x14ac:dyDescent="0.25">
      <c r="A1664" s="112">
        <v>44084</v>
      </c>
      <c r="B1664" s="10" t="s">
        <v>2651</v>
      </c>
      <c r="C1664" s="11" t="s">
        <v>169</v>
      </c>
      <c r="E1664" s="8">
        <v>24251</v>
      </c>
      <c r="G1664" s="6">
        <f t="shared" si="31"/>
        <v>24251</v>
      </c>
    </row>
    <row r="1665" spans="1:8" hidden="1" x14ac:dyDescent="0.25">
      <c r="A1665" s="112">
        <v>44084</v>
      </c>
      <c r="B1665" s="10" t="s">
        <v>2651</v>
      </c>
      <c r="C1665" s="11" t="s">
        <v>5680</v>
      </c>
      <c r="D1665" s="766" t="s">
        <v>8693</v>
      </c>
      <c r="E1665" s="8">
        <v>5800</v>
      </c>
      <c r="G1665" s="6">
        <f t="shared" si="31"/>
        <v>5800</v>
      </c>
    </row>
    <row r="1666" spans="1:8" hidden="1" x14ac:dyDescent="0.25">
      <c r="A1666" s="112">
        <v>44098</v>
      </c>
      <c r="B1666" s="10" t="s">
        <v>1399</v>
      </c>
      <c r="C1666" s="11" t="s">
        <v>164</v>
      </c>
      <c r="E1666" s="8">
        <v>62012</v>
      </c>
      <c r="G1666" s="6">
        <f t="shared" si="31"/>
        <v>62012</v>
      </c>
    </row>
    <row r="1667" spans="1:8" hidden="1" x14ac:dyDescent="0.25">
      <c r="A1667" s="112">
        <v>44102</v>
      </c>
      <c r="B1667" s="10" t="s">
        <v>2651</v>
      </c>
      <c r="C1667" s="11" t="s">
        <v>5680</v>
      </c>
      <c r="F1667" s="9">
        <v>55500</v>
      </c>
      <c r="G1667" s="6">
        <f t="shared" si="31"/>
        <v>-55500</v>
      </c>
      <c r="H1667" s="77" t="s">
        <v>6185</v>
      </c>
    </row>
    <row r="1668" spans="1:8" hidden="1" x14ac:dyDescent="0.25">
      <c r="A1668" s="112">
        <v>44102</v>
      </c>
      <c r="B1668" s="10" t="s">
        <v>5719</v>
      </c>
      <c r="C1668" s="11" t="s">
        <v>5680</v>
      </c>
      <c r="F1668" s="9">
        <v>44500</v>
      </c>
      <c r="G1668" s="6">
        <f t="shared" si="31"/>
        <v>-44500</v>
      </c>
      <c r="H1668" s="79"/>
    </row>
    <row r="1669" spans="1:8" hidden="1" x14ac:dyDescent="0.25">
      <c r="A1669" s="112">
        <v>44102</v>
      </c>
      <c r="B1669" s="10" t="s">
        <v>5810</v>
      </c>
      <c r="C1669" s="11" t="s">
        <v>164</v>
      </c>
      <c r="E1669" s="8">
        <v>22589</v>
      </c>
      <c r="G1669" s="6">
        <f t="shared" si="31"/>
        <v>22589</v>
      </c>
      <c r="H1669" s="7" t="s">
        <v>6191</v>
      </c>
    </row>
    <row r="1670" spans="1:8" hidden="1" x14ac:dyDescent="0.25">
      <c r="A1670" s="112">
        <v>44102</v>
      </c>
      <c r="B1670" s="10" t="s">
        <v>18</v>
      </c>
      <c r="C1670" s="11" t="s">
        <v>1802</v>
      </c>
      <c r="E1670" s="291">
        <v>26870</v>
      </c>
      <c r="G1670" s="6">
        <f t="shared" si="31"/>
        <v>26870</v>
      </c>
    </row>
    <row r="1671" spans="1:8" hidden="1" x14ac:dyDescent="0.25">
      <c r="A1671" s="112">
        <v>44102</v>
      </c>
      <c r="B1671" s="10" t="s">
        <v>1399</v>
      </c>
      <c r="C1671" s="11" t="s">
        <v>1802</v>
      </c>
      <c r="E1671" s="8">
        <v>20391</v>
      </c>
      <c r="G1671" s="6">
        <f t="shared" si="31"/>
        <v>20391</v>
      </c>
    </row>
    <row r="1672" spans="1:8" hidden="1" x14ac:dyDescent="0.25">
      <c r="A1672" s="112">
        <v>44102</v>
      </c>
      <c r="B1672" s="10" t="s">
        <v>18</v>
      </c>
      <c r="C1672" s="11" t="s">
        <v>1802</v>
      </c>
      <c r="E1672" s="8">
        <v>37980</v>
      </c>
      <c r="G1672" s="6">
        <f t="shared" si="31"/>
        <v>37980</v>
      </c>
    </row>
    <row r="1673" spans="1:8" hidden="1" x14ac:dyDescent="0.25">
      <c r="A1673" s="112">
        <v>44102</v>
      </c>
      <c r="B1673" s="10" t="s">
        <v>1399</v>
      </c>
      <c r="C1673" s="11" t="s">
        <v>1802</v>
      </c>
      <c r="E1673" s="8">
        <v>27725</v>
      </c>
      <c r="G1673" s="6">
        <f t="shared" si="31"/>
        <v>27725</v>
      </c>
    </row>
    <row r="1674" spans="1:8" hidden="1" x14ac:dyDescent="0.25">
      <c r="A1674" s="112">
        <v>44102</v>
      </c>
      <c r="B1674" s="10" t="s">
        <v>18</v>
      </c>
      <c r="C1674" s="11" t="s">
        <v>1802</v>
      </c>
      <c r="E1674" s="8">
        <v>1580</v>
      </c>
      <c r="G1674" s="6">
        <f t="shared" si="31"/>
        <v>1580</v>
      </c>
    </row>
    <row r="1675" spans="1:8" hidden="1" x14ac:dyDescent="0.25">
      <c r="A1675" s="112">
        <v>44102</v>
      </c>
      <c r="B1675" s="10" t="s">
        <v>2651</v>
      </c>
      <c r="C1675" s="11" t="s">
        <v>1802</v>
      </c>
      <c r="E1675" s="8">
        <v>13174</v>
      </c>
      <c r="G1675" s="6">
        <f t="shared" si="31"/>
        <v>13174</v>
      </c>
    </row>
    <row r="1676" spans="1:8" ht="16.5" hidden="1" thickBot="1" x14ac:dyDescent="0.3">
      <c r="A1676" s="112">
        <v>44102</v>
      </c>
      <c r="B1676" s="10" t="s">
        <v>18</v>
      </c>
      <c r="C1676" s="11" t="s">
        <v>1802</v>
      </c>
      <c r="E1676" s="292">
        <v>4150</v>
      </c>
      <c r="G1676" s="6">
        <f t="shared" si="31"/>
        <v>4150</v>
      </c>
    </row>
    <row r="1677" spans="1:8" hidden="1" x14ac:dyDescent="0.25">
      <c r="A1677" s="112">
        <v>44106</v>
      </c>
      <c r="B1677" s="10" t="s">
        <v>1399</v>
      </c>
      <c r="C1677" s="11" t="s">
        <v>166</v>
      </c>
      <c r="E1677" s="8">
        <v>498936</v>
      </c>
      <c r="G1677" s="6">
        <f t="shared" si="31"/>
        <v>498936</v>
      </c>
    </row>
    <row r="1678" spans="1:8" hidden="1" x14ac:dyDescent="0.25">
      <c r="A1678" s="112">
        <v>44106</v>
      </c>
      <c r="B1678" s="10" t="s">
        <v>2651</v>
      </c>
      <c r="C1678" s="11" t="s">
        <v>5680</v>
      </c>
      <c r="E1678" s="8">
        <v>6000</v>
      </c>
      <c r="G1678" s="6">
        <f t="shared" si="31"/>
        <v>6000</v>
      </c>
    </row>
    <row r="1679" spans="1:8" hidden="1" x14ac:dyDescent="0.25">
      <c r="A1679" s="112">
        <v>44111</v>
      </c>
      <c r="B1679" s="10" t="s">
        <v>2651</v>
      </c>
      <c r="C1679" s="11" t="s">
        <v>169</v>
      </c>
      <c r="E1679" s="8">
        <v>181857</v>
      </c>
      <c r="G1679" s="6">
        <f t="shared" si="31"/>
        <v>181857</v>
      </c>
    </row>
    <row r="1680" spans="1:8" hidden="1" x14ac:dyDescent="0.25">
      <c r="A1680" s="112">
        <v>44112</v>
      </c>
      <c r="B1680" s="10" t="s">
        <v>2651</v>
      </c>
      <c r="C1680" s="11" t="s">
        <v>169</v>
      </c>
      <c r="E1680" s="8">
        <v>21013</v>
      </c>
      <c r="G1680" s="6">
        <f t="shared" si="31"/>
        <v>21013</v>
      </c>
    </row>
    <row r="1681" spans="1:8" hidden="1" x14ac:dyDescent="0.25">
      <c r="A1681" s="112">
        <v>44113</v>
      </c>
      <c r="B1681" s="10" t="s">
        <v>2651</v>
      </c>
      <c r="C1681" s="11" t="s">
        <v>169</v>
      </c>
      <c r="E1681" s="8">
        <v>81419</v>
      </c>
      <c r="G1681" s="6">
        <f t="shared" si="31"/>
        <v>81419</v>
      </c>
    </row>
    <row r="1682" spans="1:8" hidden="1" x14ac:dyDescent="0.25">
      <c r="A1682" s="112">
        <v>44114</v>
      </c>
      <c r="B1682" s="10" t="s">
        <v>1399</v>
      </c>
      <c r="C1682" s="11" t="s">
        <v>5680</v>
      </c>
      <c r="D1682" s="766" t="s">
        <v>8363</v>
      </c>
      <c r="E1682" s="8">
        <v>39000</v>
      </c>
      <c r="G1682" s="6">
        <f t="shared" si="31"/>
        <v>39000</v>
      </c>
    </row>
    <row r="1683" spans="1:8" hidden="1" x14ac:dyDescent="0.25">
      <c r="A1683" s="112">
        <v>44117</v>
      </c>
      <c r="B1683" s="10" t="s">
        <v>1399</v>
      </c>
      <c r="C1683" s="11" t="s">
        <v>180</v>
      </c>
      <c r="E1683" s="8">
        <v>206380</v>
      </c>
      <c r="G1683" s="6">
        <f t="shared" si="31"/>
        <v>206380</v>
      </c>
    </row>
    <row r="1684" spans="1:8" hidden="1" x14ac:dyDescent="0.25">
      <c r="A1684" s="112">
        <v>44117</v>
      </c>
      <c r="B1684" s="10" t="s">
        <v>1399</v>
      </c>
      <c r="C1684" s="11" t="s">
        <v>180</v>
      </c>
      <c r="E1684" s="8">
        <v>46360</v>
      </c>
      <c r="G1684" s="6">
        <f t="shared" si="31"/>
        <v>46360</v>
      </c>
    </row>
    <row r="1685" spans="1:8" hidden="1" x14ac:dyDescent="0.25">
      <c r="A1685" s="112">
        <v>44117</v>
      </c>
      <c r="B1685" s="519" t="s">
        <v>4883</v>
      </c>
      <c r="C1685" s="13" t="s">
        <v>164</v>
      </c>
      <c r="D1685" s="764"/>
      <c r="E1685" s="22"/>
      <c r="F1685" s="279">
        <v>21264</v>
      </c>
      <c r="G1685" s="6">
        <f t="shared" si="31"/>
        <v>-21264</v>
      </c>
      <c r="H1685" s="77"/>
    </row>
    <row r="1686" spans="1:8" hidden="1" x14ac:dyDescent="0.25">
      <c r="A1686" s="112">
        <v>44117</v>
      </c>
      <c r="B1686" s="519" t="s">
        <v>1399</v>
      </c>
      <c r="C1686" s="53" t="s">
        <v>164</v>
      </c>
      <c r="D1686" s="775"/>
      <c r="E1686" s="280"/>
      <c r="F1686" s="279">
        <v>78736</v>
      </c>
      <c r="G1686" s="6">
        <f t="shared" si="31"/>
        <v>-78736</v>
      </c>
      <c r="H1686" s="79" t="s">
        <v>6259</v>
      </c>
    </row>
    <row r="1687" spans="1:8" hidden="1" x14ac:dyDescent="0.25">
      <c r="A1687" s="112">
        <v>44119</v>
      </c>
      <c r="B1687" s="519" t="s">
        <v>1399</v>
      </c>
      <c r="C1687" s="547" t="s">
        <v>166</v>
      </c>
      <c r="D1687" s="768"/>
      <c r="E1687" s="140"/>
      <c r="F1687" s="548">
        <v>300000</v>
      </c>
      <c r="G1687" s="6">
        <f t="shared" si="31"/>
        <v>-300000</v>
      </c>
      <c r="H1687" s="77" t="s">
        <v>6261</v>
      </c>
    </row>
    <row r="1688" spans="1:8" hidden="1" x14ac:dyDescent="0.25">
      <c r="A1688" s="112">
        <v>44119</v>
      </c>
      <c r="B1688" s="10" t="s">
        <v>2932</v>
      </c>
      <c r="C1688" s="11" t="s">
        <v>169</v>
      </c>
      <c r="F1688" s="294">
        <v>4688</v>
      </c>
      <c r="G1688" s="6">
        <f t="shared" si="31"/>
        <v>-4688</v>
      </c>
      <c r="H1688" s="80"/>
    </row>
    <row r="1689" spans="1:8" hidden="1" x14ac:dyDescent="0.25">
      <c r="A1689" s="112">
        <v>44119</v>
      </c>
      <c r="B1689" s="10" t="s">
        <v>1399</v>
      </c>
      <c r="C1689" s="11" t="s">
        <v>169</v>
      </c>
      <c r="F1689" s="9">
        <v>8500</v>
      </c>
      <c r="G1689" s="6">
        <f t="shared" si="31"/>
        <v>-8500</v>
      </c>
      <c r="H1689" s="81"/>
    </row>
    <row r="1690" spans="1:8" hidden="1" x14ac:dyDescent="0.25">
      <c r="A1690" s="112">
        <v>44119</v>
      </c>
      <c r="B1690" s="10" t="s">
        <v>5226</v>
      </c>
      <c r="C1690" s="11" t="s">
        <v>169</v>
      </c>
      <c r="F1690" s="9">
        <v>69388</v>
      </c>
      <c r="G1690" s="6">
        <f t="shared" si="31"/>
        <v>-69388</v>
      </c>
      <c r="H1690" s="81"/>
    </row>
    <row r="1691" spans="1:8" hidden="1" x14ac:dyDescent="0.25">
      <c r="A1691" s="112">
        <v>44119</v>
      </c>
      <c r="B1691" s="10" t="s">
        <v>5708</v>
      </c>
      <c r="C1691" s="11" t="s">
        <v>169</v>
      </c>
      <c r="F1691" s="9">
        <v>4526</v>
      </c>
      <c r="G1691" s="6">
        <f t="shared" si="31"/>
        <v>-4526</v>
      </c>
      <c r="H1691" s="81" t="s">
        <v>6261</v>
      </c>
    </row>
    <row r="1692" spans="1:8" hidden="1" x14ac:dyDescent="0.25">
      <c r="A1692" s="112">
        <v>44119</v>
      </c>
      <c r="B1692" s="10" t="s">
        <v>5719</v>
      </c>
      <c r="C1692" s="11" t="s">
        <v>169</v>
      </c>
      <c r="F1692" s="9">
        <v>5831</v>
      </c>
      <c r="G1692" s="6">
        <f t="shared" si="31"/>
        <v>-5831</v>
      </c>
      <c r="H1692" s="81"/>
    </row>
    <row r="1693" spans="1:8" hidden="1" x14ac:dyDescent="0.25">
      <c r="A1693" s="112">
        <v>44119</v>
      </c>
      <c r="B1693" s="10" t="s">
        <v>5810</v>
      </c>
      <c r="C1693" s="11" t="s">
        <v>169</v>
      </c>
      <c r="F1693" s="9">
        <v>32552</v>
      </c>
      <c r="G1693" s="6">
        <f t="shared" si="31"/>
        <v>-32552</v>
      </c>
      <c r="H1693" s="81"/>
    </row>
    <row r="1694" spans="1:8" ht="16.5" hidden="1" thickBot="1" x14ac:dyDescent="0.3">
      <c r="A1694" s="112">
        <v>44119</v>
      </c>
      <c r="B1694" s="10" t="s">
        <v>2651</v>
      </c>
      <c r="C1694" s="11" t="s">
        <v>169</v>
      </c>
      <c r="F1694" s="295">
        <v>24515</v>
      </c>
      <c r="G1694" s="6">
        <f t="shared" si="31"/>
        <v>-24515</v>
      </c>
      <c r="H1694" s="82"/>
    </row>
    <row r="1695" spans="1:8" ht="16.5" hidden="1" thickBot="1" x14ac:dyDescent="0.3">
      <c r="A1695" s="112">
        <v>44119</v>
      </c>
      <c r="B1695" s="10" t="s">
        <v>4720</v>
      </c>
      <c r="C1695" s="11" t="s">
        <v>1814</v>
      </c>
      <c r="F1695" s="9">
        <v>150000</v>
      </c>
      <c r="G1695" s="6">
        <f t="shared" si="31"/>
        <v>-150000</v>
      </c>
      <c r="H1695" s="86" t="s">
        <v>6261</v>
      </c>
    </row>
    <row r="1696" spans="1:8" hidden="1" x14ac:dyDescent="0.25">
      <c r="A1696" s="112">
        <v>44121</v>
      </c>
      <c r="B1696" s="10" t="s">
        <v>1399</v>
      </c>
      <c r="C1696" s="11" t="s">
        <v>5680</v>
      </c>
      <c r="D1696" s="766" t="s">
        <v>8585</v>
      </c>
      <c r="E1696" s="8">
        <v>3000</v>
      </c>
      <c r="G1696" s="6">
        <f t="shared" si="31"/>
        <v>3000</v>
      </c>
    </row>
    <row r="1697" spans="1:8" hidden="1" x14ac:dyDescent="0.25">
      <c r="A1697" s="112">
        <v>44123</v>
      </c>
      <c r="B1697" s="10" t="s">
        <v>1399</v>
      </c>
      <c r="C1697" s="11" t="s">
        <v>166</v>
      </c>
      <c r="E1697" s="8">
        <v>29610</v>
      </c>
      <c r="G1697" s="6">
        <f t="shared" si="31"/>
        <v>29610</v>
      </c>
    </row>
    <row r="1698" spans="1:8" hidden="1" x14ac:dyDescent="0.25">
      <c r="A1698" s="112">
        <v>44123</v>
      </c>
      <c r="B1698" s="10" t="s">
        <v>1399</v>
      </c>
      <c r="C1698" s="11" t="s">
        <v>166</v>
      </c>
      <c r="E1698" s="8">
        <v>3000</v>
      </c>
      <c r="G1698" s="6">
        <f t="shared" si="31"/>
        <v>3000</v>
      </c>
    </row>
    <row r="1699" spans="1:8" hidden="1" x14ac:dyDescent="0.25">
      <c r="A1699" s="112">
        <v>44123</v>
      </c>
      <c r="B1699" s="10" t="s">
        <v>1399</v>
      </c>
      <c r="C1699" s="11" t="s">
        <v>166</v>
      </c>
      <c r="E1699" s="8">
        <v>2125</v>
      </c>
      <c r="G1699" s="6">
        <f t="shared" si="31"/>
        <v>2125</v>
      </c>
    </row>
    <row r="1700" spans="1:8" hidden="1" x14ac:dyDescent="0.25">
      <c r="A1700" s="112">
        <v>44123</v>
      </c>
      <c r="B1700" s="10" t="s">
        <v>2932</v>
      </c>
      <c r="C1700" s="11" t="s">
        <v>166</v>
      </c>
      <c r="E1700" s="8">
        <v>10320</v>
      </c>
      <c r="G1700" s="6">
        <f t="shared" si="31"/>
        <v>10320</v>
      </c>
    </row>
    <row r="1701" spans="1:8" hidden="1" x14ac:dyDescent="0.25">
      <c r="A1701" s="112">
        <v>44124</v>
      </c>
      <c r="B1701" s="10" t="s">
        <v>1399</v>
      </c>
      <c r="C1701" s="11" t="s">
        <v>166</v>
      </c>
      <c r="E1701" s="8">
        <v>18510</v>
      </c>
      <c r="G1701" s="6">
        <f t="shared" si="31"/>
        <v>18510</v>
      </c>
    </row>
    <row r="1702" spans="1:8" hidden="1" x14ac:dyDescent="0.25">
      <c r="A1702" s="112">
        <v>44124</v>
      </c>
      <c r="B1702" s="10" t="s">
        <v>1399</v>
      </c>
      <c r="C1702" s="11" t="s">
        <v>166</v>
      </c>
      <c r="E1702" s="8">
        <v>107880</v>
      </c>
      <c r="G1702" s="6">
        <f t="shared" si="31"/>
        <v>107880</v>
      </c>
    </row>
    <row r="1703" spans="1:8" hidden="1" x14ac:dyDescent="0.25">
      <c r="A1703" s="112">
        <v>44113</v>
      </c>
      <c r="B1703" s="10" t="s">
        <v>1399</v>
      </c>
      <c r="C1703" s="11" t="s">
        <v>164</v>
      </c>
      <c r="E1703" s="8">
        <v>18478</v>
      </c>
      <c r="G1703" s="6">
        <f t="shared" si="31"/>
        <v>18478</v>
      </c>
    </row>
    <row r="1704" spans="1:8" hidden="1" x14ac:dyDescent="0.25">
      <c r="A1704" s="112">
        <v>44126</v>
      </c>
      <c r="B1704" s="10" t="s">
        <v>5810</v>
      </c>
      <c r="C1704" s="11" t="s">
        <v>164</v>
      </c>
      <c r="E1704" s="8">
        <v>6758</v>
      </c>
      <c r="G1704" s="6">
        <f t="shared" si="31"/>
        <v>6758</v>
      </c>
    </row>
    <row r="1705" spans="1:8" hidden="1" x14ac:dyDescent="0.25">
      <c r="A1705" s="112">
        <v>44128</v>
      </c>
      <c r="B1705" s="10" t="s">
        <v>1399</v>
      </c>
      <c r="C1705" s="11" t="s">
        <v>164</v>
      </c>
      <c r="E1705" s="8">
        <v>2449</v>
      </c>
      <c r="G1705" s="6">
        <f t="shared" si="31"/>
        <v>2449</v>
      </c>
    </row>
    <row r="1706" spans="1:8" hidden="1" x14ac:dyDescent="0.25">
      <c r="A1706" s="112">
        <v>44105</v>
      </c>
      <c r="B1706" s="10" t="s">
        <v>18</v>
      </c>
      <c r="C1706" s="11" t="s">
        <v>1802</v>
      </c>
      <c r="E1706" s="8">
        <v>6189</v>
      </c>
      <c r="G1706" s="6">
        <f t="shared" si="31"/>
        <v>6189</v>
      </c>
    </row>
    <row r="1707" spans="1:8" hidden="1" x14ac:dyDescent="0.25">
      <c r="A1707" s="112">
        <v>44112</v>
      </c>
      <c r="B1707" s="10" t="s">
        <v>18</v>
      </c>
      <c r="C1707" s="11" t="s">
        <v>1802</v>
      </c>
      <c r="E1707" s="8">
        <v>1830</v>
      </c>
      <c r="G1707" s="6">
        <f t="shared" si="31"/>
        <v>1830</v>
      </c>
    </row>
    <row r="1708" spans="1:8" hidden="1" x14ac:dyDescent="0.25">
      <c r="A1708" s="112">
        <v>44127</v>
      </c>
      <c r="B1708" s="10" t="s">
        <v>1399</v>
      </c>
      <c r="C1708" s="11" t="s">
        <v>166</v>
      </c>
      <c r="E1708" s="8">
        <v>21105</v>
      </c>
      <c r="G1708" s="6">
        <f t="shared" si="31"/>
        <v>21105</v>
      </c>
    </row>
    <row r="1709" spans="1:8" hidden="1" x14ac:dyDescent="0.25">
      <c r="A1709" s="112">
        <v>44133</v>
      </c>
      <c r="B1709" s="221" t="s">
        <v>6247</v>
      </c>
      <c r="C1709" s="11" t="s">
        <v>5680</v>
      </c>
      <c r="E1709" s="8">
        <v>58000</v>
      </c>
      <c r="G1709" s="6">
        <f t="shared" si="31"/>
        <v>58000</v>
      </c>
    </row>
    <row r="1710" spans="1:8" hidden="1" x14ac:dyDescent="0.25">
      <c r="A1710" s="112">
        <v>44138</v>
      </c>
      <c r="B1710" s="10" t="s">
        <v>1399</v>
      </c>
      <c r="C1710" s="11" t="s">
        <v>5680</v>
      </c>
      <c r="F1710" s="9">
        <v>33000</v>
      </c>
      <c r="G1710" s="6">
        <f t="shared" si="31"/>
        <v>-33000</v>
      </c>
      <c r="H1710" s="77"/>
    </row>
    <row r="1711" spans="1:8" hidden="1" x14ac:dyDescent="0.25">
      <c r="A1711" s="112">
        <v>44138</v>
      </c>
      <c r="B1711" s="10" t="s">
        <v>1399</v>
      </c>
      <c r="C1711" s="11" t="s">
        <v>5680</v>
      </c>
      <c r="F1711" s="9">
        <v>3000</v>
      </c>
      <c r="G1711" s="6">
        <f t="shared" si="31"/>
        <v>-3000</v>
      </c>
      <c r="H1711" s="78" t="s">
        <v>6316</v>
      </c>
    </row>
    <row r="1712" spans="1:8" hidden="1" x14ac:dyDescent="0.25">
      <c r="A1712" s="112">
        <v>44138</v>
      </c>
      <c r="B1712" s="10" t="s">
        <v>2651</v>
      </c>
      <c r="C1712" s="11" t="s">
        <v>5680</v>
      </c>
      <c r="F1712" s="9">
        <v>6000</v>
      </c>
      <c r="G1712" s="6">
        <f t="shared" si="31"/>
        <v>-6000</v>
      </c>
      <c r="H1712" s="78"/>
    </row>
    <row r="1713" spans="1:8" hidden="1" x14ac:dyDescent="0.25">
      <c r="A1713" s="112">
        <v>44138</v>
      </c>
      <c r="B1713" s="10" t="s">
        <v>6247</v>
      </c>
      <c r="C1713" s="11" t="s">
        <v>5680</v>
      </c>
      <c r="F1713" s="9">
        <v>58000</v>
      </c>
      <c r="G1713" s="6">
        <f t="shared" si="31"/>
        <v>-58000</v>
      </c>
      <c r="H1713" s="79"/>
    </row>
    <row r="1714" spans="1:8" hidden="1" x14ac:dyDescent="0.25">
      <c r="A1714" s="112">
        <v>44140</v>
      </c>
      <c r="B1714" s="10" t="s">
        <v>1399</v>
      </c>
      <c r="C1714" s="11" t="s">
        <v>164</v>
      </c>
      <c r="E1714" s="8">
        <v>21108</v>
      </c>
      <c r="G1714" s="6">
        <f t="shared" si="31"/>
        <v>21108</v>
      </c>
    </row>
    <row r="1715" spans="1:8" hidden="1" x14ac:dyDescent="0.25">
      <c r="A1715" s="112">
        <v>44140</v>
      </c>
      <c r="B1715" s="10" t="s">
        <v>6247</v>
      </c>
      <c r="C1715" s="11" t="s">
        <v>5680</v>
      </c>
      <c r="D1715" s="766" t="s">
        <v>8735</v>
      </c>
      <c r="E1715" s="8">
        <v>6600</v>
      </c>
      <c r="G1715" s="6">
        <f t="shared" si="31"/>
        <v>6600</v>
      </c>
    </row>
    <row r="1716" spans="1:8" hidden="1" x14ac:dyDescent="0.25">
      <c r="A1716" s="112">
        <v>44141</v>
      </c>
      <c r="B1716" s="10" t="s">
        <v>1399</v>
      </c>
      <c r="C1716" s="11" t="s">
        <v>166</v>
      </c>
      <c r="E1716" s="8">
        <v>13500</v>
      </c>
      <c r="G1716" s="6">
        <f t="shared" si="31"/>
        <v>13500</v>
      </c>
    </row>
    <row r="1717" spans="1:8" hidden="1" x14ac:dyDescent="0.25">
      <c r="A1717" s="112">
        <v>44141</v>
      </c>
      <c r="B1717" s="10" t="s">
        <v>1399</v>
      </c>
      <c r="C1717" s="11" t="s">
        <v>166</v>
      </c>
      <c r="E1717" s="8">
        <v>23215</v>
      </c>
      <c r="G1717" s="6">
        <f t="shared" si="31"/>
        <v>23215</v>
      </c>
    </row>
    <row r="1718" spans="1:8" hidden="1" x14ac:dyDescent="0.25">
      <c r="A1718" s="112">
        <v>44141</v>
      </c>
      <c r="B1718" s="10" t="s">
        <v>2651</v>
      </c>
      <c r="C1718" s="11" t="s">
        <v>166</v>
      </c>
      <c r="E1718" s="8">
        <v>2700</v>
      </c>
      <c r="G1718" s="6">
        <f t="shared" si="31"/>
        <v>2700</v>
      </c>
    </row>
    <row r="1719" spans="1:8" hidden="1" x14ac:dyDescent="0.25">
      <c r="A1719" s="112">
        <v>44142</v>
      </c>
      <c r="B1719" s="10" t="s">
        <v>2651</v>
      </c>
      <c r="C1719" s="11" t="s">
        <v>169</v>
      </c>
      <c r="E1719" s="8">
        <v>178729</v>
      </c>
      <c r="G1719" s="6">
        <f t="shared" si="31"/>
        <v>178729</v>
      </c>
    </row>
    <row r="1720" spans="1:8" hidden="1" x14ac:dyDescent="0.25">
      <c r="A1720" s="112">
        <v>44142</v>
      </c>
      <c r="B1720" s="10" t="s">
        <v>2651</v>
      </c>
      <c r="C1720" s="11" t="s">
        <v>169</v>
      </c>
      <c r="E1720" s="8">
        <v>53406</v>
      </c>
      <c r="G1720" s="6">
        <f t="shared" si="31"/>
        <v>53406</v>
      </c>
    </row>
    <row r="1721" spans="1:8" hidden="1" x14ac:dyDescent="0.25">
      <c r="A1721" s="112">
        <v>44142</v>
      </c>
      <c r="B1721" s="10" t="s">
        <v>1399</v>
      </c>
      <c r="C1721" s="11" t="s">
        <v>164</v>
      </c>
      <c r="E1721" s="8">
        <v>5338</v>
      </c>
      <c r="G1721" s="6">
        <f t="shared" si="31"/>
        <v>5338</v>
      </c>
    </row>
    <row r="1722" spans="1:8" hidden="1" x14ac:dyDescent="0.25">
      <c r="A1722" s="112">
        <v>44142</v>
      </c>
      <c r="B1722" s="10" t="s">
        <v>1399</v>
      </c>
      <c r="C1722" s="11" t="s">
        <v>166</v>
      </c>
      <c r="E1722" s="8">
        <v>6018</v>
      </c>
      <c r="G1722" s="6">
        <f t="shared" si="31"/>
        <v>6018</v>
      </c>
    </row>
    <row r="1723" spans="1:8" hidden="1" x14ac:dyDescent="0.25">
      <c r="A1723" s="112">
        <v>44142</v>
      </c>
      <c r="B1723" s="10" t="s">
        <v>1399</v>
      </c>
      <c r="C1723" s="11" t="s">
        <v>166</v>
      </c>
      <c r="E1723" s="8">
        <v>61600</v>
      </c>
      <c r="G1723" s="6">
        <f t="shared" si="31"/>
        <v>61600</v>
      </c>
    </row>
    <row r="1724" spans="1:8" hidden="1" x14ac:dyDescent="0.25">
      <c r="A1724" s="112">
        <v>44142</v>
      </c>
      <c r="B1724" s="10" t="s">
        <v>2651</v>
      </c>
      <c r="C1724" s="11" t="s">
        <v>169</v>
      </c>
      <c r="E1724" s="8">
        <v>63500</v>
      </c>
      <c r="G1724" s="6">
        <f t="shared" si="31"/>
        <v>63500</v>
      </c>
    </row>
    <row r="1725" spans="1:8" hidden="1" x14ac:dyDescent="0.25">
      <c r="A1725" s="112">
        <v>44144</v>
      </c>
      <c r="B1725" s="10" t="s">
        <v>2651</v>
      </c>
      <c r="C1725" s="11" t="s">
        <v>169</v>
      </c>
      <c r="E1725" s="8">
        <v>128159</v>
      </c>
      <c r="G1725" s="6">
        <f t="shared" si="31"/>
        <v>128159</v>
      </c>
    </row>
    <row r="1726" spans="1:8" hidden="1" x14ac:dyDescent="0.25">
      <c r="A1726" s="112">
        <v>44145</v>
      </c>
      <c r="B1726" s="10" t="s">
        <v>2651</v>
      </c>
      <c r="C1726" s="11" t="s">
        <v>169</v>
      </c>
      <c r="E1726" s="8">
        <v>24467</v>
      </c>
      <c r="G1726" s="6">
        <f t="shared" si="31"/>
        <v>24467</v>
      </c>
    </row>
    <row r="1727" spans="1:8" hidden="1" x14ac:dyDescent="0.25">
      <c r="A1727" s="112">
        <v>44147</v>
      </c>
      <c r="B1727" s="10" t="s">
        <v>2651</v>
      </c>
      <c r="C1727" s="11" t="s">
        <v>169</v>
      </c>
      <c r="E1727" s="8">
        <v>15066</v>
      </c>
      <c r="G1727" s="6">
        <f t="shared" si="31"/>
        <v>15066</v>
      </c>
    </row>
    <row r="1728" spans="1:8" hidden="1" x14ac:dyDescent="0.25">
      <c r="A1728" s="112">
        <v>44146</v>
      </c>
      <c r="B1728" s="10" t="s">
        <v>2651</v>
      </c>
      <c r="C1728" s="11" t="s">
        <v>169</v>
      </c>
      <c r="E1728" s="8">
        <v>73222</v>
      </c>
      <c r="G1728" s="6">
        <f t="shared" si="31"/>
        <v>73222</v>
      </c>
    </row>
    <row r="1729" spans="1:8" hidden="1" x14ac:dyDescent="0.25">
      <c r="A1729" s="112">
        <v>44147</v>
      </c>
      <c r="B1729" s="10" t="s">
        <v>2651</v>
      </c>
      <c r="C1729" s="11" t="s">
        <v>169</v>
      </c>
      <c r="E1729" s="8">
        <v>28525</v>
      </c>
      <c r="G1729" s="6">
        <f t="shared" si="31"/>
        <v>28525</v>
      </c>
    </row>
    <row r="1730" spans="1:8" hidden="1" x14ac:dyDescent="0.25">
      <c r="A1730" s="112">
        <v>44149</v>
      </c>
      <c r="B1730" s="10" t="s">
        <v>2651</v>
      </c>
      <c r="C1730" s="11" t="s">
        <v>169</v>
      </c>
      <c r="E1730" s="8">
        <v>72525</v>
      </c>
      <c r="G1730" s="6">
        <f t="shared" si="31"/>
        <v>72525</v>
      </c>
    </row>
    <row r="1731" spans="1:8" hidden="1" x14ac:dyDescent="0.25">
      <c r="A1731" s="112">
        <v>44158</v>
      </c>
      <c r="B1731" s="10" t="s">
        <v>1399</v>
      </c>
      <c r="C1731" s="11" t="s">
        <v>1802</v>
      </c>
      <c r="F1731" s="9">
        <v>130635</v>
      </c>
      <c r="G1731" s="6">
        <f t="shared" si="31"/>
        <v>-130635</v>
      </c>
      <c r="H1731" s="31" t="s">
        <v>6366</v>
      </c>
    </row>
    <row r="1732" spans="1:8" hidden="1" x14ac:dyDescent="0.25">
      <c r="A1732" s="112">
        <v>44158</v>
      </c>
      <c r="B1732" s="10" t="s">
        <v>2651</v>
      </c>
      <c r="C1732" s="11" t="s">
        <v>166</v>
      </c>
      <c r="E1732" s="8">
        <v>4800</v>
      </c>
      <c r="G1732" s="6">
        <f t="shared" si="31"/>
        <v>4800</v>
      </c>
    </row>
    <row r="1733" spans="1:8" hidden="1" x14ac:dyDescent="0.25">
      <c r="A1733" s="112">
        <v>44158</v>
      </c>
      <c r="B1733" s="10" t="s">
        <v>2651</v>
      </c>
      <c r="C1733" s="11" t="s">
        <v>166</v>
      </c>
      <c r="E1733" s="8">
        <v>4800</v>
      </c>
      <c r="G1733" s="6">
        <f t="shared" si="31"/>
        <v>4800</v>
      </c>
    </row>
    <row r="1734" spans="1:8" hidden="1" x14ac:dyDescent="0.25">
      <c r="A1734" s="112">
        <v>44158</v>
      </c>
      <c r="B1734" s="10" t="s">
        <v>2932</v>
      </c>
      <c r="C1734" s="11" t="s">
        <v>166</v>
      </c>
      <c r="E1734" s="8">
        <v>10600</v>
      </c>
      <c r="G1734" s="6">
        <f t="shared" si="31"/>
        <v>10600</v>
      </c>
    </row>
    <row r="1735" spans="1:8" hidden="1" x14ac:dyDescent="0.25">
      <c r="A1735" s="112">
        <v>44158</v>
      </c>
      <c r="B1735" s="10" t="s">
        <v>1399</v>
      </c>
      <c r="C1735" s="11" t="s">
        <v>166</v>
      </c>
      <c r="F1735" s="578">
        <v>210450</v>
      </c>
      <c r="G1735" s="579">
        <f t="shared" si="31"/>
        <v>-210450</v>
      </c>
      <c r="H1735" s="580" t="s">
        <v>6367</v>
      </c>
    </row>
    <row r="1736" spans="1:8" hidden="1" x14ac:dyDescent="0.25">
      <c r="A1736" s="112">
        <v>44158</v>
      </c>
      <c r="B1736" s="10" t="s">
        <v>1399</v>
      </c>
      <c r="C1736" s="11" t="s">
        <v>180</v>
      </c>
      <c r="F1736" s="9">
        <v>252500</v>
      </c>
      <c r="G1736" s="273">
        <f t="shared" si="31"/>
        <v>-252500</v>
      </c>
      <c r="H1736" s="31" t="s">
        <v>6368</v>
      </c>
    </row>
    <row r="1737" spans="1:8" hidden="1" x14ac:dyDescent="0.25">
      <c r="A1737" s="112">
        <v>44158</v>
      </c>
      <c r="B1737" s="10" t="s">
        <v>1399</v>
      </c>
      <c r="C1737" s="11" t="s">
        <v>180</v>
      </c>
      <c r="F1737" s="9">
        <v>240</v>
      </c>
      <c r="G1737" s="6">
        <f t="shared" si="31"/>
        <v>-240</v>
      </c>
      <c r="H1737" s="7" t="s">
        <v>3917</v>
      </c>
    </row>
    <row r="1738" spans="1:8" hidden="1" x14ac:dyDescent="0.25">
      <c r="A1738" s="112">
        <v>44142</v>
      </c>
      <c r="B1738" s="10" t="s">
        <v>1399</v>
      </c>
      <c r="C1738" s="11" t="s">
        <v>164</v>
      </c>
      <c r="E1738" s="8">
        <v>6680</v>
      </c>
      <c r="G1738" s="6">
        <f t="shared" si="31"/>
        <v>6680</v>
      </c>
    </row>
    <row r="1739" spans="1:8" hidden="1" x14ac:dyDescent="0.25">
      <c r="A1739" s="112">
        <v>44160</v>
      </c>
      <c r="B1739" s="10" t="s">
        <v>1399</v>
      </c>
      <c r="C1739" s="11" t="s">
        <v>1802</v>
      </c>
      <c r="F1739" s="9">
        <v>100000</v>
      </c>
      <c r="G1739" s="6">
        <f t="shared" si="31"/>
        <v>-100000</v>
      </c>
      <c r="H1739" s="77"/>
    </row>
    <row r="1740" spans="1:8" hidden="1" x14ac:dyDescent="0.25">
      <c r="A1740" s="112">
        <v>44160</v>
      </c>
      <c r="B1740" s="10" t="s">
        <v>2651</v>
      </c>
      <c r="C1740" s="11" t="s">
        <v>1802</v>
      </c>
      <c r="F1740" s="9">
        <v>100000</v>
      </c>
      <c r="G1740" s="6">
        <f t="shared" si="31"/>
        <v>-100000</v>
      </c>
      <c r="H1740" s="78" t="s">
        <v>6371</v>
      </c>
    </row>
    <row r="1741" spans="1:8" hidden="1" x14ac:dyDescent="0.25">
      <c r="A1741" s="112">
        <v>44160</v>
      </c>
      <c r="B1741" s="10" t="s">
        <v>6102</v>
      </c>
      <c r="C1741" s="11" t="s">
        <v>1802</v>
      </c>
      <c r="F1741" s="9">
        <v>100000</v>
      </c>
      <c r="G1741" s="6">
        <f t="shared" si="31"/>
        <v>-100000</v>
      </c>
      <c r="H1741" s="79"/>
    </row>
    <row r="1742" spans="1:8" hidden="1" x14ac:dyDescent="0.25">
      <c r="A1742" s="112">
        <v>44121</v>
      </c>
      <c r="B1742" s="10" t="s">
        <v>1399</v>
      </c>
      <c r="C1742" s="11" t="s">
        <v>1802</v>
      </c>
      <c r="E1742" s="8">
        <v>7937</v>
      </c>
      <c r="G1742" s="6">
        <f t="shared" si="31"/>
        <v>7937</v>
      </c>
    </row>
    <row r="1743" spans="1:8" hidden="1" x14ac:dyDescent="0.25">
      <c r="A1743" s="112">
        <v>44141</v>
      </c>
      <c r="B1743" s="10" t="s">
        <v>1399</v>
      </c>
      <c r="C1743" s="11" t="s">
        <v>1802</v>
      </c>
      <c r="E1743" s="8">
        <v>11574</v>
      </c>
      <c r="G1743" s="6">
        <f t="shared" si="31"/>
        <v>11574</v>
      </c>
    </row>
    <row r="1744" spans="1:8" hidden="1" x14ac:dyDescent="0.25">
      <c r="A1744" s="112">
        <v>44147</v>
      </c>
      <c r="B1744" s="10" t="s">
        <v>1399</v>
      </c>
      <c r="C1744" s="11" t="s">
        <v>1802</v>
      </c>
      <c r="E1744" s="8">
        <v>7257</v>
      </c>
      <c r="G1744" s="6">
        <f t="shared" si="31"/>
        <v>7257</v>
      </c>
    </row>
    <row r="1745" spans="1:8" hidden="1" x14ac:dyDescent="0.25">
      <c r="A1745" s="112">
        <v>44159</v>
      </c>
      <c r="B1745" s="10" t="s">
        <v>1399</v>
      </c>
      <c r="C1745" s="11" t="s">
        <v>1802</v>
      </c>
      <c r="E1745" s="8">
        <v>41196</v>
      </c>
      <c r="G1745" s="6">
        <f t="shared" si="31"/>
        <v>41196</v>
      </c>
    </row>
    <row r="1746" spans="1:8" hidden="1" x14ac:dyDescent="0.25">
      <c r="A1746" s="112">
        <v>44159</v>
      </c>
      <c r="B1746" s="10" t="s">
        <v>5810</v>
      </c>
      <c r="C1746" s="11" t="s">
        <v>164</v>
      </c>
      <c r="F1746" s="9">
        <v>65657</v>
      </c>
      <c r="G1746" s="6">
        <f t="shared" si="31"/>
        <v>-65657</v>
      </c>
      <c r="H1746" s="77"/>
    </row>
    <row r="1747" spans="1:8" hidden="1" x14ac:dyDescent="0.25">
      <c r="A1747" s="112">
        <v>44159</v>
      </c>
      <c r="B1747" s="10" t="s">
        <v>1399</v>
      </c>
      <c r="C1747" s="11" t="s">
        <v>164</v>
      </c>
      <c r="F1747" s="9">
        <v>4343</v>
      </c>
      <c r="G1747" s="6">
        <f t="shared" si="31"/>
        <v>-4343</v>
      </c>
      <c r="H1747" s="31" t="s">
        <v>6372</v>
      </c>
    </row>
    <row r="1748" spans="1:8" hidden="1" x14ac:dyDescent="0.25">
      <c r="A1748" s="112">
        <v>44165</v>
      </c>
      <c r="B1748" s="10" t="s">
        <v>2651</v>
      </c>
      <c r="C1748" s="11" t="s">
        <v>169</v>
      </c>
      <c r="E1748" s="8">
        <v>16939</v>
      </c>
      <c r="G1748" s="6">
        <f t="shared" si="31"/>
        <v>16939</v>
      </c>
    </row>
    <row r="1749" spans="1:8" hidden="1" x14ac:dyDescent="0.25">
      <c r="A1749" s="112">
        <v>44165</v>
      </c>
      <c r="B1749" s="10" t="s">
        <v>2651</v>
      </c>
      <c r="C1749" s="11" t="s">
        <v>164</v>
      </c>
      <c r="E1749" s="8">
        <v>813</v>
      </c>
      <c r="G1749" s="6">
        <f t="shared" si="31"/>
        <v>813</v>
      </c>
    </row>
    <row r="1750" spans="1:8" hidden="1" x14ac:dyDescent="0.25">
      <c r="A1750" s="112">
        <v>44162</v>
      </c>
      <c r="B1750" s="10" t="s">
        <v>2932</v>
      </c>
      <c r="C1750" s="11" t="s">
        <v>5680</v>
      </c>
      <c r="D1750" s="766" t="s">
        <v>8736</v>
      </c>
      <c r="E1750" s="8">
        <v>25500</v>
      </c>
      <c r="G1750" s="6">
        <f t="shared" si="31"/>
        <v>25500</v>
      </c>
    </row>
    <row r="1751" spans="1:8" hidden="1" x14ac:dyDescent="0.25">
      <c r="A1751" s="112">
        <v>44174</v>
      </c>
      <c r="B1751" s="10" t="s">
        <v>2932</v>
      </c>
      <c r="C1751" s="11" t="s">
        <v>161</v>
      </c>
      <c r="E1751" s="8">
        <v>21337</v>
      </c>
      <c r="G1751" s="6">
        <f t="shared" si="31"/>
        <v>21337</v>
      </c>
    </row>
    <row r="1752" spans="1:8" hidden="1" x14ac:dyDescent="0.25">
      <c r="A1752" s="112">
        <v>44176</v>
      </c>
      <c r="B1752" s="10" t="s">
        <v>1399</v>
      </c>
      <c r="C1752" s="11" t="s">
        <v>166</v>
      </c>
      <c r="F1752" s="9">
        <v>178692</v>
      </c>
      <c r="G1752" s="6">
        <f t="shared" si="31"/>
        <v>-178692</v>
      </c>
      <c r="H1752" s="31" t="s">
        <v>6415</v>
      </c>
    </row>
    <row r="1753" spans="1:8" hidden="1" x14ac:dyDescent="0.25">
      <c r="A1753" s="112">
        <v>44176</v>
      </c>
      <c r="B1753" s="10" t="s">
        <v>2651</v>
      </c>
      <c r="C1753" s="11" t="s">
        <v>180</v>
      </c>
      <c r="E1753" s="8">
        <v>92250</v>
      </c>
      <c r="G1753" s="6">
        <f t="shared" si="31"/>
        <v>92250</v>
      </c>
    </row>
    <row r="1754" spans="1:8" hidden="1" x14ac:dyDescent="0.25">
      <c r="A1754" s="112">
        <v>44176</v>
      </c>
      <c r="B1754" s="10" t="s">
        <v>2651</v>
      </c>
      <c r="C1754" s="11" t="s">
        <v>180</v>
      </c>
      <c r="E1754" s="8">
        <v>36360</v>
      </c>
      <c r="G1754" s="6">
        <f t="shared" si="31"/>
        <v>36360</v>
      </c>
    </row>
    <row r="1755" spans="1:8" hidden="1" x14ac:dyDescent="0.25">
      <c r="A1755" s="112">
        <v>44177</v>
      </c>
      <c r="B1755" s="10" t="s">
        <v>2651</v>
      </c>
      <c r="C1755" s="11" t="s">
        <v>169</v>
      </c>
      <c r="F1755" s="9">
        <v>100000</v>
      </c>
      <c r="G1755" s="6">
        <f t="shared" si="31"/>
        <v>-100000</v>
      </c>
      <c r="H1755" s="31" t="s">
        <v>6416</v>
      </c>
    </row>
    <row r="1756" spans="1:8" hidden="1" x14ac:dyDescent="0.25">
      <c r="A1756" s="112">
        <v>44176</v>
      </c>
      <c r="B1756" s="10" t="s">
        <v>1399</v>
      </c>
      <c r="C1756" s="11" t="s">
        <v>5680</v>
      </c>
      <c r="D1756" s="766" t="s">
        <v>8804</v>
      </c>
      <c r="E1756" s="8">
        <v>19200</v>
      </c>
      <c r="G1756" s="6">
        <f t="shared" si="31"/>
        <v>19200</v>
      </c>
    </row>
    <row r="1757" spans="1:8" hidden="1" x14ac:dyDescent="0.25">
      <c r="A1757" s="112">
        <v>44180</v>
      </c>
      <c r="B1757" s="10" t="s">
        <v>2651</v>
      </c>
      <c r="C1757" s="11" t="s">
        <v>169</v>
      </c>
      <c r="E1757" s="8">
        <v>36067</v>
      </c>
      <c r="G1757" s="6">
        <f t="shared" si="31"/>
        <v>36067</v>
      </c>
    </row>
    <row r="1758" spans="1:8" hidden="1" x14ac:dyDescent="0.25">
      <c r="A1758" s="112">
        <v>44187</v>
      </c>
      <c r="B1758" s="10" t="s">
        <v>2932</v>
      </c>
      <c r="C1758" s="11" t="s">
        <v>164</v>
      </c>
      <c r="E1758" s="8">
        <v>3932</v>
      </c>
      <c r="G1758" s="6">
        <f t="shared" si="31"/>
        <v>3932</v>
      </c>
    </row>
    <row r="1759" spans="1:8" hidden="1" x14ac:dyDescent="0.25">
      <c r="A1759" s="112">
        <v>44167</v>
      </c>
      <c r="B1759" s="10" t="s">
        <v>1399</v>
      </c>
      <c r="C1759" s="11" t="s">
        <v>164</v>
      </c>
      <c r="E1759" s="8">
        <v>12568</v>
      </c>
      <c r="G1759" s="6">
        <f t="shared" si="31"/>
        <v>12568</v>
      </c>
    </row>
    <row r="1760" spans="1:8" hidden="1" x14ac:dyDescent="0.25">
      <c r="A1760" s="112">
        <v>44169</v>
      </c>
      <c r="B1760" s="10" t="s">
        <v>1399</v>
      </c>
      <c r="C1760" s="11" t="s">
        <v>164</v>
      </c>
      <c r="E1760" s="8">
        <v>3920</v>
      </c>
      <c r="G1760" s="6">
        <f t="shared" si="31"/>
        <v>3920</v>
      </c>
    </row>
    <row r="1761" spans="1:8" hidden="1" x14ac:dyDescent="0.25">
      <c r="A1761" s="112">
        <v>44145</v>
      </c>
      <c r="B1761" s="10" t="s">
        <v>1399</v>
      </c>
      <c r="C1761" s="11" t="s">
        <v>1814</v>
      </c>
      <c r="E1761" s="8">
        <v>42435</v>
      </c>
      <c r="G1761" s="6">
        <f t="shared" si="31"/>
        <v>42435</v>
      </c>
    </row>
    <row r="1762" spans="1:8" hidden="1" x14ac:dyDescent="0.25">
      <c r="A1762" s="112">
        <v>44182</v>
      </c>
      <c r="B1762" s="10" t="s">
        <v>1399</v>
      </c>
      <c r="C1762" s="11" t="s">
        <v>1814</v>
      </c>
      <c r="E1762" s="8">
        <v>7671</v>
      </c>
      <c r="G1762" s="6">
        <f t="shared" si="31"/>
        <v>7671</v>
      </c>
    </row>
    <row r="1763" spans="1:8" hidden="1" x14ac:dyDescent="0.25">
      <c r="A1763" s="112">
        <v>44182</v>
      </c>
      <c r="B1763" s="10" t="s">
        <v>1399</v>
      </c>
      <c r="C1763" s="11" t="s">
        <v>166</v>
      </c>
      <c r="E1763" s="8">
        <v>3800</v>
      </c>
      <c r="G1763" s="6">
        <f t="shared" si="31"/>
        <v>3800</v>
      </c>
    </row>
    <row r="1764" spans="1:8" hidden="1" x14ac:dyDescent="0.25">
      <c r="A1764" s="112">
        <v>44189</v>
      </c>
      <c r="B1764" s="10" t="s">
        <v>6407</v>
      </c>
      <c r="C1764" s="11" t="s">
        <v>166</v>
      </c>
      <c r="E1764" s="8">
        <v>2190</v>
      </c>
      <c r="G1764" s="6">
        <f t="shared" si="31"/>
        <v>2190</v>
      </c>
    </row>
    <row r="1765" spans="1:8" hidden="1" x14ac:dyDescent="0.25">
      <c r="A1765" s="112">
        <v>44189</v>
      </c>
      <c r="B1765" s="10" t="s">
        <v>1399</v>
      </c>
      <c r="C1765" s="11" t="s">
        <v>166</v>
      </c>
      <c r="E1765" s="8">
        <v>26680</v>
      </c>
      <c r="G1765" s="6">
        <f t="shared" si="31"/>
        <v>26680</v>
      </c>
    </row>
    <row r="1766" spans="1:8" hidden="1" x14ac:dyDescent="0.25">
      <c r="A1766" s="112">
        <v>44193</v>
      </c>
      <c r="B1766" s="10" t="s">
        <v>6407</v>
      </c>
      <c r="C1766" s="11" t="s">
        <v>166</v>
      </c>
      <c r="E1766" s="8">
        <v>16750</v>
      </c>
      <c r="G1766" s="6">
        <f t="shared" si="31"/>
        <v>16750</v>
      </c>
    </row>
    <row r="1767" spans="1:8" hidden="1" x14ac:dyDescent="0.25">
      <c r="A1767" s="112">
        <v>44200</v>
      </c>
      <c r="B1767" s="10" t="s">
        <v>6407</v>
      </c>
      <c r="C1767" s="11" t="s">
        <v>166</v>
      </c>
      <c r="E1767" s="8">
        <v>53000</v>
      </c>
      <c r="G1767" s="6">
        <f t="shared" si="31"/>
        <v>53000</v>
      </c>
    </row>
    <row r="1768" spans="1:8" hidden="1" x14ac:dyDescent="0.25">
      <c r="A1768" s="112">
        <v>44203</v>
      </c>
      <c r="B1768" s="10" t="s">
        <v>1399</v>
      </c>
      <c r="C1768" s="11" t="s">
        <v>166</v>
      </c>
      <c r="F1768" s="9">
        <v>43940</v>
      </c>
      <c r="G1768" s="6">
        <f t="shared" si="31"/>
        <v>-43940</v>
      </c>
    </row>
    <row r="1769" spans="1:8" hidden="1" x14ac:dyDescent="0.25">
      <c r="A1769" s="112">
        <v>44203</v>
      </c>
      <c r="B1769" s="10" t="s">
        <v>2932</v>
      </c>
      <c r="C1769" s="11" t="s">
        <v>166</v>
      </c>
      <c r="F1769" s="9">
        <v>20920</v>
      </c>
      <c r="G1769" s="6">
        <f t="shared" si="31"/>
        <v>-20920</v>
      </c>
      <c r="H1769" s="77"/>
    </row>
    <row r="1770" spans="1:8" hidden="1" x14ac:dyDescent="0.25">
      <c r="A1770" s="112">
        <v>44203</v>
      </c>
      <c r="B1770" s="10" t="s">
        <v>6407</v>
      </c>
      <c r="C1770" s="11" t="s">
        <v>166</v>
      </c>
      <c r="F1770" s="9">
        <v>71940</v>
      </c>
      <c r="G1770" s="6">
        <f t="shared" si="31"/>
        <v>-71940</v>
      </c>
      <c r="H1770" s="77" t="s">
        <v>6261</v>
      </c>
    </row>
    <row r="1771" spans="1:8" hidden="1" x14ac:dyDescent="0.25">
      <c r="A1771" s="112">
        <v>44203</v>
      </c>
      <c r="B1771" s="10" t="s">
        <v>2651</v>
      </c>
      <c r="C1771" s="11" t="s">
        <v>166</v>
      </c>
      <c r="F1771" s="9">
        <v>13200</v>
      </c>
      <c r="G1771" s="6">
        <f t="shared" si="31"/>
        <v>-13200</v>
      </c>
      <c r="H1771" s="79"/>
    </row>
    <row r="1772" spans="1:8" hidden="1" x14ac:dyDescent="0.25">
      <c r="A1772" s="112">
        <v>44212</v>
      </c>
      <c r="B1772" s="10" t="s">
        <v>1399</v>
      </c>
      <c r="C1772" s="11" t="s">
        <v>1814</v>
      </c>
      <c r="F1772" s="589">
        <v>147784</v>
      </c>
      <c r="G1772" s="6">
        <f t="shared" si="31"/>
        <v>-147784</v>
      </c>
      <c r="H1772" s="7" t="s">
        <v>6504</v>
      </c>
    </row>
    <row r="1773" spans="1:8" hidden="1" x14ac:dyDescent="0.25">
      <c r="A1773" s="112">
        <v>44218</v>
      </c>
      <c r="B1773" s="10" t="s">
        <v>1399</v>
      </c>
      <c r="C1773" s="11" t="s">
        <v>1802</v>
      </c>
      <c r="E1773" s="8">
        <v>1218</v>
      </c>
      <c r="G1773" s="6">
        <f t="shared" si="31"/>
        <v>1218</v>
      </c>
    </row>
    <row r="1774" spans="1:8" hidden="1" x14ac:dyDescent="0.25">
      <c r="A1774" s="112">
        <v>44218</v>
      </c>
      <c r="B1774" s="10" t="s">
        <v>1399</v>
      </c>
      <c r="C1774" s="11" t="s">
        <v>1802</v>
      </c>
      <c r="E1774" s="8">
        <v>33070</v>
      </c>
      <c r="G1774" s="6">
        <f t="shared" si="31"/>
        <v>33070</v>
      </c>
    </row>
    <row r="1775" spans="1:8" hidden="1" x14ac:dyDescent="0.25">
      <c r="A1775" s="112">
        <v>44222</v>
      </c>
      <c r="B1775" s="10" t="s">
        <v>1399</v>
      </c>
      <c r="C1775" s="11" t="s">
        <v>166</v>
      </c>
      <c r="F1775" s="9">
        <v>68424</v>
      </c>
      <c r="G1775" s="6">
        <f t="shared" si="31"/>
        <v>-68424</v>
      </c>
      <c r="H1775" s="7" t="s">
        <v>6537</v>
      </c>
    </row>
    <row r="1776" spans="1:8" hidden="1" x14ac:dyDescent="0.25">
      <c r="A1776" s="112">
        <v>44222</v>
      </c>
      <c r="B1776" s="10" t="s">
        <v>6407</v>
      </c>
      <c r="C1776" s="11" t="s">
        <v>166</v>
      </c>
      <c r="E1776" s="8">
        <v>26500</v>
      </c>
      <c r="G1776" s="6">
        <f t="shared" si="31"/>
        <v>26500</v>
      </c>
    </row>
    <row r="1777" spans="1:8" hidden="1" x14ac:dyDescent="0.25">
      <c r="A1777" s="112">
        <v>44222</v>
      </c>
      <c r="B1777" s="10" t="s">
        <v>6505</v>
      </c>
      <c r="C1777" s="11" t="s">
        <v>166</v>
      </c>
      <c r="E1777" s="8">
        <v>4575</v>
      </c>
      <c r="G1777" s="6">
        <f t="shared" si="31"/>
        <v>4575</v>
      </c>
    </row>
    <row r="1778" spans="1:8" hidden="1" x14ac:dyDescent="0.25">
      <c r="A1778" s="112">
        <v>44161</v>
      </c>
      <c r="B1778" s="10" t="s">
        <v>1399</v>
      </c>
      <c r="C1778" s="11" t="s">
        <v>1802</v>
      </c>
      <c r="E1778" s="8">
        <v>13014</v>
      </c>
      <c r="G1778" s="6">
        <f t="shared" si="31"/>
        <v>13014</v>
      </c>
    </row>
    <row r="1779" spans="1:8" hidden="1" x14ac:dyDescent="0.25">
      <c r="A1779" s="112">
        <v>44163</v>
      </c>
      <c r="B1779" s="10" t="s">
        <v>1399</v>
      </c>
      <c r="C1779" s="11" t="s">
        <v>1802</v>
      </c>
      <c r="E1779" s="8">
        <v>78990</v>
      </c>
      <c r="G1779" s="6">
        <f t="shared" si="31"/>
        <v>78990</v>
      </c>
    </row>
    <row r="1780" spans="1:8" hidden="1" x14ac:dyDescent="0.25">
      <c r="A1780" s="112">
        <v>44169</v>
      </c>
      <c r="B1780" s="10" t="s">
        <v>1399</v>
      </c>
      <c r="C1780" s="11" t="s">
        <v>1802</v>
      </c>
      <c r="E1780" s="8">
        <v>136670</v>
      </c>
      <c r="G1780" s="6">
        <f t="shared" si="31"/>
        <v>136670</v>
      </c>
    </row>
    <row r="1781" spans="1:8" hidden="1" x14ac:dyDescent="0.25">
      <c r="A1781" s="112">
        <v>44186</v>
      </c>
      <c r="B1781" s="10" t="s">
        <v>1399</v>
      </c>
      <c r="C1781" s="11" t="s">
        <v>1802</v>
      </c>
      <c r="E1781" s="8">
        <v>101072</v>
      </c>
      <c r="G1781" s="6">
        <f t="shared" si="31"/>
        <v>101072</v>
      </c>
    </row>
    <row r="1782" spans="1:8" hidden="1" x14ac:dyDescent="0.25">
      <c r="A1782" s="112">
        <v>44209</v>
      </c>
      <c r="B1782" s="10" t="s">
        <v>1399</v>
      </c>
      <c r="C1782" s="11" t="s">
        <v>1802</v>
      </c>
      <c r="E1782" s="8">
        <v>23601</v>
      </c>
      <c r="G1782" s="6">
        <f t="shared" si="31"/>
        <v>23601</v>
      </c>
    </row>
    <row r="1783" spans="1:8" hidden="1" x14ac:dyDescent="0.25">
      <c r="A1783" s="112">
        <v>44216</v>
      </c>
      <c r="B1783" s="10" t="s">
        <v>1399</v>
      </c>
      <c r="C1783" s="11" t="s">
        <v>1802</v>
      </c>
      <c r="E1783" s="8">
        <v>24170</v>
      </c>
      <c r="G1783" s="6">
        <f t="shared" si="31"/>
        <v>24170</v>
      </c>
    </row>
    <row r="1784" spans="1:8" hidden="1" x14ac:dyDescent="0.25">
      <c r="A1784" s="112">
        <v>44218</v>
      </c>
      <c r="B1784" s="10" t="s">
        <v>1399</v>
      </c>
      <c r="C1784" s="11" t="s">
        <v>1802</v>
      </c>
      <c r="E1784" s="8">
        <v>18044</v>
      </c>
      <c r="G1784" s="6">
        <f t="shared" si="31"/>
        <v>18044</v>
      </c>
    </row>
    <row r="1785" spans="1:8" hidden="1" x14ac:dyDescent="0.25">
      <c r="A1785" s="112">
        <v>44222</v>
      </c>
      <c r="B1785" s="10" t="s">
        <v>1399</v>
      </c>
      <c r="C1785" s="11" t="s">
        <v>1802</v>
      </c>
      <c r="E1785" s="8">
        <v>14770</v>
      </c>
      <c r="G1785" s="6">
        <f t="shared" si="31"/>
        <v>14770</v>
      </c>
    </row>
    <row r="1786" spans="1:8" hidden="1" x14ac:dyDescent="0.25">
      <c r="A1786" s="112">
        <v>44228</v>
      </c>
      <c r="B1786" s="10" t="s">
        <v>1399</v>
      </c>
      <c r="C1786" s="11" t="s">
        <v>164</v>
      </c>
      <c r="F1786" s="9">
        <v>50000</v>
      </c>
      <c r="G1786" s="6">
        <f t="shared" si="31"/>
        <v>-50000</v>
      </c>
      <c r="H1786" s="77" t="s">
        <v>6549</v>
      </c>
    </row>
    <row r="1787" spans="1:8" hidden="1" x14ac:dyDescent="0.25">
      <c r="A1787" s="112">
        <v>44221</v>
      </c>
      <c r="B1787" s="10" t="s">
        <v>11</v>
      </c>
      <c r="C1787" s="11" t="s">
        <v>164</v>
      </c>
      <c r="E1787" s="8">
        <v>3293</v>
      </c>
      <c r="G1787" s="6">
        <f t="shared" si="31"/>
        <v>3293</v>
      </c>
    </row>
    <row r="1788" spans="1:8" hidden="1" x14ac:dyDescent="0.25">
      <c r="A1788" s="112">
        <v>44221</v>
      </c>
      <c r="B1788" s="10" t="s">
        <v>6505</v>
      </c>
      <c r="C1788" s="11" t="s">
        <v>180</v>
      </c>
      <c r="E1788" s="8">
        <v>21600</v>
      </c>
      <c r="G1788" s="6">
        <f t="shared" si="31"/>
        <v>21600</v>
      </c>
    </row>
    <row r="1789" spans="1:8" hidden="1" x14ac:dyDescent="0.25">
      <c r="A1789" s="112">
        <v>44228</v>
      </c>
      <c r="B1789" s="10" t="s">
        <v>1399</v>
      </c>
      <c r="C1789" s="11" t="s">
        <v>1802</v>
      </c>
      <c r="E1789" s="8">
        <v>28239</v>
      </c>
      <c r="G1789" s="6">
        <f t="shared" si="31"/>
        <v>28239</v>
      </c>
    </row>
    <row r="1790" spans="1:8" hidden="1" x14ac:dyDescent="0.25">
      <c r="A1790" s="112">
        <v>44239</v>
      </c>
      <c r="B1790" s="10" t="s">
        <v>1399</v>
      </c>
      <c r="C1790" s="11" t="s">
        <v>1802</v>
      </c>
      <c r="F1790" s="9">
        <v>250000</v>
      </c>
      <c r="G1790" s="6">
        <f t="shared" si="31"/>
        <v>-250000</v>
      </c>
      <c r="H1790" s="77" t="s">
        <v>6597</v>
      </c>
    </row>
    <row r="1791" spans="1:8" hidden="1" x14ac:dyDescent="0.25">
      <c r="A1791" s="112">
        <v>44239</v>
      </c>
      <c r="B1791" s="10" t="s">
        <v>1399</v>
      </c>
      <c r="C1791" s="11" t="s">
        <v>1802</v>
      </c>
      <c r="F1791" s="9">
        <v>250000</v>
      </c>
      <c r="G1791" s="6">
        <f t="shared" si="31"/>
        <v>-250000</v>
      </c>
      <c r="H1791" s="77" t="s">
        <v>6596</v>
      </c>
    </row>
    <row r="1792" spans="1:8" hidden="1" x14ac:dyDescent="0.25">
      <c r="A1792" s="112">
        <v>44242</v>
      </c>
      <c r="B1792" s="10" t="s">
        <v>1399</v>
      </c>
      <c r="C1792" s="11" t="s">
        <v>5680</v>
      </c>
      <c r="D1792" s="766" t="s">
        <v>8805</v>
      </c>
      <c r="E1792" s="8">
        <v>36600</v>
      </c>
      <c r="G1792" s="6">
        <f t="shared" si="31"/>
        <v>36600</v>
      </c>
    </row>
    <row r="1793" spans="1:8" hidden="1" x14ac:dyDescent="0.25">
      <c r="A1793" s="112">
        <v>44230</v>
      </c>
      <c r="B1793" s="10" t="s">
        <v>1399</v>
      </c>
      <c r="C1793" s="11" t="s">
        <v>166</v>
      </c>
      <c r="D1793" s="766">
        <v>1713</v>
      </c>
      <c r="E1793" s="8">
        <v>5250</v>
      </c>
      <c r="G1793" s="6">
        <f t="shared" si="31"/>
        <v>5250</v>
      </c>
    </row>
    <row r="1794" spans="1:8" hidden="1" x14ac:dyDescent="0.25">
      <c r="A1794" s="112">
        <v>44235</v>
      </c>
      <c r="B1794" s="10" t="s">
        <v>6407</v>
      </c>
      <c r="C1794" s="11" t="s">
        <v>166</v>
      </c>
      <c r="D1794" s="766">
        <v>1731</v>
      </c>
      <c r="E1794" s="8">
        <v>13150</v>
      </c>
      <c r="G1794" s="6">
        <f t="shared" si="31"/>
        <v>13150</v>
      </c>
    </row>
    <row r="1795" spans="1:8" hidden="1" x14ac:dyDescent="0.25">
      <c r="A1795" s="112">
        <v>44252</v>
      </c>
      <c r="B1795" s="10" t="s">
        <v>1399</v>
      </c>
      <c r="C1795" s="11" t="s">
        <v>164</v>
      </c>
      <c r="E1795" s="8">
        <v>41579</v>
      </c>
      <c r="G1795" s="6">
        <f t="shared" si="31"/>
        <v>41579</v>
      </c>
    </row>
    <row r="1796" spans="1:8" hidden="1" x14ac:dyDescent="0.25">
      <c r="A1796" s="112">
        <v>44258</v>
      </c>
      <c r="B1796" s="10" t="s">
        <v>6509</v>
      </c>
      <c r="C1796" s="11" t="s">
        <v>3010</v>
      </c>
      <c r="E1796" s="8">
        <v>14000</v>
      </c>
      <c r="G1796" s="6">
        <f t="shared" si="31"/>
        <v>14000</v>
      </c>
    </row>
    <row r="1797" spans="1:8" hidden="1" x14ac:dyDescent="0.25">
      <c r="A1797" s="112">
        <v>44261</v>
      </c>
      <c r="B1797" s="10" t="s">
        <v>1399</v>
      </c>
      <c r="C1797" s="11" t="s">
        <v>164</v>
      </c>
      <c r="E1797" s="8">
        <v>2245</v>
      </c>
      <c r="G1797" s="6">
        <f t="shared" si="31"/>
        <v>2245</v>
      </c>
    </row>
    <row r="1798" spans="1:8" hidden="1" x14ac:dyDescent="0.25">
      <c r="A1798" s="112">
        <v>44261</v>
      </c>
      <c r="B1798" s="10" t="s">
        <v>1399</v>
      </c>
      <c r="C1798" s="11" t="s">
        <v>5680</v>
      </c>
      <c r="D1798" s="766" t="s">
        <v>8965</v>
      </c>
      <c r="E1798" s="8">
        <v>17000</v>
      </c>
      <c r="G1798" s="6">
        <f t="shared" si="31"/>
        <v>17000</v>
      </c>
    </row>
    <row r="1799" spans="1:8" hidden="1" x14ac:dyDescent="0.25">
      <c r="A1799" s="112">
        <v>44261</v>
      </c>
      <c r="B1799" s="10" t="s">
        <v>6407</v>
      </c>
      <c r="C1799" s="11" t="s">
        <v>166</v>
      </c>
      <c r="F1799" s="9">
        <v>150000</v>
      </c>
      <c r="G1799" s="6">
        <f t="shared" si="31"/>
        <v>-150000</v>
      </c>
      <c r="H1799" s="1198" t="s">
        <v>6676</v>
      </c>
    </row>
    <row r="1800" spans="1:8" hidden="1" x14ac:dyDescent="0.25">
      <c r="A1800" s="112">
        <v>44261</v>
      </c>
      <c r="B1800" s="10" t="s">
        <v>1399</v>
      </c>
      <c r="C1800" s="11" t="s">
        <v>166</v>
      </c>
      <c r="F1800" s="9">
        <v>50000</v>
      </c>
      <c r="G1800" s="6">
        <f t="shared" ref="G1800" si="32">E1800-F1800</f>
        <v>-50000</v>
      </c>
      <c r="H1800" s="1198"/>
    </row>
    <row r="1801" spans="1:8" hidden="1" x14ac:dyDescent="0.25">
      <c r="A1801" s="112">
        <v>44264</v>
      </c>
      <c r="B1801" s="10" t="s">
        <v>2651</v>
      </c>
      <c r="C1801" s="11" t="s">
        <v>5680</v>
      </c>
      <c r="F1801" s="9">
        <v>5800</v>
      </c>
      <c r="G1801" s="6">
        <f t="shared" si="31"/>
        <v>-5800</v>
      </c>
      <c r="H1801" s="77"/>
    </row>
    <row r="1802" spans="1:8" hidden="1" x14ac:dyDescent="0.25">
      <c r="A1802" s="112">
        <v>44264</v>
      </c>
      <c r="B1802" s="10" t="s">
        <v>6247</v>
      </c>
      <c r="C1802" s="11" t="s">
        <v>5680</v>
      </c>
      <c r="F1802" s="9">
        <v>6500</v>
      </c>
      <c r="G1802" s="6">
        <f t="shared" si="31"/>
        <v>-6500</v>
      </c>
      <c r="H1802" s="78" t="s">
        <v>6695</v>
      </c>
    </row>
    <row r="1803" spans="1:8" hidden="1" x14ac:dyDescent="0.25">
      <c r="A1803" s="112">
        <v>44264</v>
      </c>
      <c r="B1803" s="10" t="s">
        <v>2932</v>
      </c>
      <c r="C1803" s="11" t="s">
        <v>5680</v>
      </c>
      <c r="F1803" s="9">
        <v>25500</v>
      </c>
      <c r="G1803" s="6">
        <f t="shared" si="31"/>
        <v>-25500</v>
      </c>
      <c r="H1803" s="78"/>
    </row>
    <row r="1804" spans="1:8" hidden="1" x14ac:dyDescent="0.25">
      <c r="A1804" s="112">
        <v>44264</v>
      </c>
      <c r="B1804" s="10" t="s">
        <v>1399</v>
      </c>
      <c r="C1804" s="11" t="s">
        <v>5680</v>
      </c>
      <c r="F1804" s="9">
        <v>102200</v>
      </c>
      <c r="G1804" s="6">
        <f t="shared" si="31"/>
        <v>-102200</v>
      </c>
      <c r="H1804" s="79"/>
    </row>
    <row r="1805" spans="1:8" hidden="1" x14ac:dyDescent="0.25">
      <c r="A1805" s="112">
        <v>44230</v>
      </c>
      <c r="B1805" s="10" t="s">
        <v>6505</v>
      </c>
      <c r="C1805" s="11" t="s">
        <v>161</v>
      </c>
      <c r="E1805" s="8">
        <v>10715</v>
      </c>
      <c r="G1805" s="6">
        <f t="shared" si="31"/>
        <v>10715</v>
      </c>
    </row>
    <row r="1806" spans="1:8" hidden="1" x14ac:dyDescent="0.25">
      <c r="A1806" s="112">
        <v>44244</v>
      </c>
      <c r="B1806" s="10" t="s">
        <v>6505</v>
      </c>
      <c r="C1806" s="11" t="s">
        <v>161</v>
      </c>
      <c r="E1806" s="8">
        <v>24623</v>
      </c>
      <c r="G1806" s="6">
        <f t="shared" si="31"/>
        <v>24623</v>
      </c>
    </row>
    <row r="1807" spans="1:8" hidden="1" x14ac:dyDescent="0.25">
      <c r="A1807" s="112">
        <v>44244</v>
      </c>
      <c r="B1807" s="10" t="s">
        <v>6516</v>
      </c>
      <c r="C1807" s="11" t="s">
        <v>161</v>
      </c>
      <c r="E1807" s="8">
        <v>368357</v>
      </c>
      <c r="G1807" s="6">
        <f t="shared" ref="G1807:G1829" si="33">E1807-F1807</f>
        <v>368357</v>
      </c>
    </row>
    <row r="1808" spans="1:8" hidden="1" x14ac:dyDescent="0.25">
      <c r="A1808" s="112">
        <v>44251</v>
      </c>
      <c r="B1808" s="10" t="s">
        <v>6505</v>
      </c>
      <c r="C1808" s="11" t="s">
        <v>161</v>
      </c>
      <c r="E1808" s="8">
        <v>13100</v>
      </c>
      <c r="G1808" s="6">
        <f t="shared" si="33"/>
        <v>13100</v>
      </c>
    </row>
    <row r="1809" spans="1:8" hidden="1" x14ac:dyDescent="0.25">
      <c r="A1809" s="112">
        <v>44251</v>
      </c>
      <c r="B1809" s="10" t="s">
        <v>6516</v>
      </c>
      <c r="C1809" s="11" t="s">
        <v>161</v>
      </c>
      <c r="E1809" s="8">
        <v>16104</v>
      </c>
      <c r="G1809" s="6">
        <f t="shared" si="33"/>
        <v>16104</v>
      </c>
    </row>
    <row r="1810" spans="1:8" hidden="1" x14ac:dyDescent="0.25">
      <c r="A1810" s="112">
        <v>44268</v>
      </c>
      <c r="B1810" s="10" t="s">
        <v>6102</v>
      </c>
      <c r="C1810" s="11" t="s">
        <v>1802</v>
      </c>
      <c r="F1810" s="9">
        <v>26398</v>
      </c>
      <c r="G1810" s="6">
        <f t="shared" si="33"/>
        <v>-26398</v>
      </c>
      <c r="H1810" s="77"/>
    </row>
    <row r="1811" spans="1:8" ht="110.25" hidden="1" x14ac:dyDescent="0.25">
      <c r="A1811" s="112">
        <v>44268</v>
      </c>
      <c r="B1811" s="10" t="s">
        <v>18</v>
      </c>
      <c r="C1811" s="11" t="s">
        <v>1802</v>
      </c>
      <c r="F1811" s="9">
        <v>78599</v>
      </c>
      <c r="G1811" s="6">
        <f t="shared" si="33"/>
        <v>-78599</v>
      </c>
      <c r="H1811" s="241" t="s">
        <v>6788</v>
      </c>
    </row>
    <row r="1812" spans="1:8" hidden="1" x14ac:dyDescent="0.25">
      <c r="A1812" s="112">
        <v>44268</v>
      </c>
      <c r="B1812" s="10" t="s">
        <v>2651</v>
      </c>
      <c r="C1812" s="11" t="s">
        <v>1802</v>
      </c>
      <c r="F1812" s="9">
        <v>116065</v>
      </c>
      <c r="G1812" s="6">
        <f t="shared" si="33"/>
        <v>-116065</v>
      </c>
      <c r="H1812" s="78"/>
    </row>
    <row r="1813" spans="1:8" hidden="1" x14ac:dyDescent="0.25">
      <c r="A1813" s="112">
        <v>44268</v>
      </c>
      <c r="B1813" s="10" t="s">
        <v>1399</v>
      </c>
      <c r="C1813" s="11" t="s">
        <v>1802</v>
      </c>
      <c r="F1813" s="9">
        <v>266438</v>
      </c>
      <c r="G1813" s="6">
        <f t="shared" si="33"/>
        <v>-266438</v>
      </c>
      <c r="H1813" s="79"/>
    </row>
    <row r="1814" spans="1:8" hidden="1" x14ac:dyDescent="0.25">
      <c r="A1814" s="112">
        <v>44268</v>
      </c>
      <c r="B1814" s="10" t="s">
        <v>1399</v>
      </c>
      <c r="C1814" s="11" t="s">
        <v>1802</v>
      </c>
      <c r="E1814" s="8">
        <v>25566</v>
      </c>
      <c r="G1814" s="6">
        <f t="shared" si="33"/>
        <v>25566</v>
      </c>
    </row>
    <row r="1815" spans="1:8" hidden="1" x14ac:dyDescent="0.25">
      <c r="A1815" s="112">
        <v>44268</v>
      </c>
      <c r="B1815" s="10" t="s">
        <v>6509</v>
      </c>
      <c r="C1815" s="11" t="s">
        <v>1802</v>
      </c>
      <c r="E1815" s="8">
        <v>6410</v>
      </c>
      <c r="G1815" s="6">
        <f t="shared" si="33"/>
        <v>6410</v>
      </c>
    </row>
    <row r="1816" spans="1:8" hidden="1" x14ac:dyDescent="0.25">
      <c r="A1816" s="112">
        <v>44268</v>
      </c>
      <c r="B1816" s="10" t="s">
        <v>1399</v>
      </c>
      <c r="C1816" s="11" t="s">
        <v>1802</v>
      </c>
      <c r="E1816" s="8">
        <v>14042</v>
      </c>
      <c r="G1816" s="6">
        <f t="shared" si="33"/>
        <v>14042</v>
      </c>
    </row>
    <row r="1817" spans="1:8" hidden="1" x14ac:dyDescent="0.25">
      <c r="A1817" s="112">
        <v>44268</v>
      </c>
      <c r="B1817" s="10" t="s">
        <v>6718</v>
      </c>
      <c r="C1817" s="11" t="s">
        <v>1802</v>
      </c>
      <c r="E1817" s="8">
        <v>58990</v>
      </c>
      <c r="G1817" s="6">
        <f t="shared" si="33"/>
        <v>58990</v>
      </c>
    </row>
    <row r="1818" spans="1:8" hidden="1" x14ac:dyDescent="0.25">
      <c r="A1818" s="112">
        <v>44268</v>
      </c>
      <c r="B1818" s="10" t="s">
        <v>6516</v>
      </c>
      <c r="C1818" s="11" t="s">
        <v>1802</v>
      </c>
      <c r="E1818" s="8">
        <v>82220</v>
      </c>
      <c r="G1818" s="6">
        <f t="shared" si="33"/>
        <v>82220</v>
      </c>
    </row>
    <row r="1819" spans="1:8" hidden="1" x14ac:dyDescent="0.25">
      <c r="A1819" s="112">
        <v>44268</v>
      </c>
      <c r="B1819" s="10" t="s">
        <v>6407</v>
      </c>
      <c r="C1819" s="11" t="s">
        <v>1802</v>
      </c>
      <c r="E1819" s="8">
        <v>67370</v>
      </c>
      <c r="G1819" s="6">
        <f t="shared" si="33"/>
        <v>67370</v>
      </c>
      <c r="H1819" s="127"/>
    </row>
    <row r="1820" spans="1:8" hidden="1" x14ac:dyDescent="0.25">
      <c r="A1820" s="112">
        <v>44268</v>
      </c>
      <c r="B1820" s="10" t="s">
        <v>6718</v>
      </c>
      <c r="C1820" s="11" t="s">
        <v>1802</v>
      </c>
      <c r="E1820" s="8">
        <v>84612</v>
      </c>
      <c r="G1820" s="6">
        <f t="shared" si="33"/>
        <v>84612</v>
      </c>
    </row>
    <row r="1821" spans="1:8" hidden="1" x14ac:dyDescent="0.25">
      <c r="A1821" s="112">
        <v>44268</v>
      </c>
      <c r="B1821" s="10" t="s">
        <v>6407</v>
      </c>
      <c r="C1821" s="11" t="s">
        <v>1802</v>
      </c>
      <c r="E1821" s="8">
        <v>14517</v>
      </c>
      <c r="G1821" s="6">
        <f t="shared" si="33"/>
        <v>14517</v>
      </c>
    </row>
    <row r="1822" spans="1:8" hidden="1" x14ac:dyDescent="0.25">
      <c r="A1822" s="112">
        <v>44264</v>
      </c>
      <c r="B1822" s="10" t="s">
        <v>6509</v>
      </c>
      <c r="C1822" s="11" t="s">
        <v>437</v>
      </c>
      <c r="E1822" s="8">
        <v>73360</v>
      </c>
      <c r="G1822" s="6">
        <f t="shared" si="33"/>
        <v>73360</v>
      </c>
    </row>
    <row r="1823" spans="1:8" hidden="1" x14ac:dyDescent="0.25">
      <c r="A1823" s="112">
        <v>44264</v>
      </c>
      <c r="B1823" s="10" t="s">
        <v>6407</v>
      </c>
      <c r="C1823" s="11" t="s">
        <v>437</v>
      </c>
      <c r="E1823" s="8">
        <v>7970</v>
      </c>
      <c r="G1823" s="6">
        <f t="shared" si="33"/>
        <v>7970</v>
      </c>
    </row>
    <row r="1824" spans="1:8" hidden="1" x14ac:dyDescent="0.25">
      <c r="A1824" s="112">
        <v>44264</v>
      </c>
      <c r="B1824" s="10" t="s">
        <v>1399</v>
      </c>
      <c r="C1824" s="11" t="s">
        <v>437</v>
      </c>
      <c r="E1824" s="8">
        <v>21500</v>
      </c>
      <c r="G1824" s="6">
        <f t="shared" si="33"/>
        <v>21500</v>
      </c>
    </row>
    <row r="1825" spans="1:8" hidden="1" x14ac:dyDescent="0.25">
      <c r="A1825" s="112">
        <v>44280</v>
      </c>
      <c r="B1825" s="10" t="s">
        <v>6407</v>
      </c>
      <c r="C1825" s="11" t="s">
        <v>437</v>
      </c>
      <c r="E1825" s="8">
        <v>2900</v>
      </c>
      <c r="G1825" s="6">
        <f t="shared" si="33"/>
        <v>2900</v>
      </c>
    </row>
    <row r="1826" spans="1:8" hidden="1" x14ac:dyDescent="0.25">
      <c r="A1826" s="112">
        <v>44267</v>
      </c>
      <c r="B1826" s="10" t="s">
        <v>6516</v>
      </c>
      <c r="C1826" s="11" t="s">
        <v>180</v>
      </c>
      <c r="E1826" s="8">
        <v>30000</v>
      </c>
      <c r="G1826" s="6">
        <f t="shared" si="33"/>
        <v>30000</v>
      </c>
    </row>
    <row r="1827" spans="1:8" hidden="1" x14ac:dyDescent="0.25">
      <c r="A1827" s="112">
        <v>44268</v>
      </c>
      <c r="B1827" s="10" t="s">
        <v>6516</v>
      </c>
      <c r="C1827" s="11" t="s">
        <v>169</v>
      </c>
      <c r="E1827" s="8">
        <v>10140</v>
      </c>
      <c r="G1827" s="6">
        <f t="shared" si="33"/>
        <v>10140</v>
      </c>
    </row>
    <row r="1828" spans="1:8" hidden="1" x14ac:dyDescent="0.25">
      <c r="A1828" s="112">
        <v>44230</v>
      </c>
      <c r="B1828" s="10" t="s">
        <v>6505</v>
      </c>
      <c r="C1828" s="11" t="s">
        <v>161</v>
      </c>
      <c r="F1828" s="9">
        <v>10715</v>
      </c>
      <c r="G1828" s="6">
        <f t="shared" si="33"/>
        <v>-10715</v>
      </c>
      <c r="H1828" s="123"/>
    </row>
    <row r="1829" spans="1:8" hidden="1" x14ac:dyDescent="0.25">
      <c r="A1829" s="112">
        <v>44244</v>
      </c>
      <c r="B1829" s="10" t="s">
        <v>6505</v>
      </c>
      <c r="C1829" s="11" t="s">
        <v>161</v>
      </c>
      <c r="F1829" s="9">
        <v>24623</v>
      </c>
      <c r="G1829" s="6">
        <f t="shared" si="33"/>
        <v>-24623</v>
      </c>
      <c r="H1829" s="123"/>
    </row>
    <row r="1830" spans="1:8" ht="94.5" hidden="1" x14ac:dyDescent="0.25">
      <c r="A1830" s="112">
        <v>44244</v>
      </c>
      <c r="B1830" s="10" t="s">
        <v>6516</v>
      </c>
      <c r="C1830" s="11" t="s">
        <v>161</v>
      </c>
      <c r="F1830" s="9">
        <v>368357</v>
      </c>
      <c r="G1830" s="6">
        <f t="shared" ref="G1830:G1947" si="34">E1830-F1830</f>
        <v>-368357</v>
      </c>
      <c r="H1830" s="627" t="s">
        <v>6707</v>
      </c>
    </row>
    <row r="1831" spans="1:8" hidden="1" x14ac:dyDescent="0.25">
      <c r="A1831" s="112">
        <v>44251</v>
      </c>
      <c r="B1831" s="10" t="s">
        <v>6505</v>
      </c>
      <c r="C1831" s="11" t="s">
        <v>161</v>
      </c>
      <c r="F1831" s="9">
        <v>13100</v>
      </c>
      <c r="G1831" s="6">
        <f t="shared" si="34"/>
        <v>-13100</v>
      </c>
      <c r="H1831" s="123"/>
    </row>
    <row r="1832" spans="1:8" hidden="1" x14ac:dyDescent="0.25">
      <c r="A1832" s="112">
        <v>44251</v>
      </c>
      <c r="B1832" s="10" t="s">
        <v>6516</v>
      </c>
      <c r="C1832" s="11" t="s">
        <v>161</v>
      </c>
      <c r="F1832" s="9">
        <v>16104</v>
      </c>
      <c r="G1832" s="6">
        <f t="shared" si="34"/>
        <v>-16104</v>
      </c>
      <c r="H1832" s="123"/>
    </row>
    <row r="1833" spans="1:8" hidden="1" x14ac:dyDescent="0.25">
      <c r="A1833" s="112">
        <v>44251</v>
      </c>
      <c r="G1833" s="6">
        <f t="shared" si="34"/>
        <v>0</v>
      </c>
    </row>
    <row r="1834" spans="1:8" hidden="1" x14ac:dyDescent="0.25">
      <c r="A1834" s="112">
        <v>44299</v>
      </c>
      <c r="B1834" s="10" t="s">
        <v>6407</v>
      </c>
      <c r="C1834" s="11" t="s">
        <v>166</v>
      </c>
      <c r="E1834" s="8">
        <v>13975</v>
      </c>
      <c r="G1834" s="6">
        <f t="shared" ref="G1834:G1847" si="35">E1834-F1834</f>
        <v>13975</v>
      </c>
    </row>
    <row r="1835" spans="1:8" hidden="1" x14ac:dyDescent="0.25">
      <c r="A1835" s="112">
        <v>44299</v>
      </c>
      <c r="B1835" s="10" t="s">
        <v>6407</v>
      </c>
      <c r="C1835" s="11" t="s">
        <v>166</v>
      </c>
      <c r="E1835" s="8">
        <v>4675</v>
      </c>
      <c r="G1835" s="6">
        <f t="shared" si="35"/>
        <v>4675</v>
      </c>
    </row>
    <row r="1836" spans="1:8" hidden="1" x14ac:dyDescent="0.25">
      <c r="A1836" s="112">
        <v>44299</v>
      </c>
      <c r="B1836" s="10" t="s">
        <v>6407</v>
      </c>
      <c r="C1836" s="11" t="s">
        <v>166</v>
      </c>
      <c r="E1836" s="8">
        <v>18400</v>
      </c>
      <c r="G1836" s="6">
        <f t="shared" si="35"/>
        <v>18400</v>
      </c>
    </row>
    <row r="1837" spans="1:8" hidden="1" x14ac:dyDescent="0.25">
      <c r="A1837" s="112">
        <v>44299</v>
      </c>
      <c r="B1837" s="10" t="s">
        <v>1399</v>
      </c>
      <c r="C1837" s="11" t="s">
        <v>166</v>
      </c>
      <c r="E1837" s="8">
        <v>2120</v>
      </c>
      <c r="G1837" s="6">
        <f t="shared" si="35"/>
        <v>2120</v>
      </c>
    </row>
    <row r="1838" spans="1:8" hidden="1" x14ac:dyDescent="0.25">
      <c r="A1838" s="112">
        <v>44299</v>
      </c>
      <c r="B1838" s="10" t="s">
        <v>6509</v>
      </c>
      <c r="C1838" s="11" t="s">
        <v>166</v>
      </c>
      <c r="E1838" s="8">
        <v>15875</v>
      </c>
      <c r="G1838" s="6">
        <f t="shared" si="35"/>
        <v>15875</v>
      </c>
    </row>
    <row r="1839" spans="1:8" hidden="1" x14ac:dyDescent="0.25">
      <c r="A1839" s="112">
        <v>44299</v>
      </c>
      <c r="B1839" s="10" t="s">
        <v>6509</v>
      </c>
      <c r="C1839" s="11" t="s">
        <v>166</v>
      </c>
      <c r="E1839" s="8">
        <v>2320</v>
      </c>
      <c r="G1839" s="6">
        <f t="shared" si="35"/>
        <v>2320</v>
      </c>
    </row>
    <row r="1840" spans="1:8" hidden="1" x14ac:dyDescent="0.25">
      <c r="A1840" s="112">
        <v>44299</v>
      </c>
      <c r="B1840" s="10" t="s">
        <v>6407</v>
      </c>
      <c r="C1840" s="11" t="s">
        <v>166</v>
      </c>
      <c r="E1840" s="8">
        <v>7800</v>
      </c>
      <c r="G1840" s="6">
        <f t="shared" si="35"/>
        <v>7800</v>
      </c>
    </row>
    <row r="1841" spans="1:7" hidden="1" x14ac:dyDescent="0.25">
      <c r="A1841" s="112">
        <v>44299</v>
      </c>
      <c r="B1841" s="10" t="s">
        <v>6407</v>
      </c>
      <c r="C1841" s="11" t="s">
        <v>166</v>
      </c>
      <c r="E1841" s="8">
        <v>6000</v>
      </c>
      <c r="G1841" s="6">
        <f t="shared" si="35"/>
        <v>6000</v>
      </c>
    </row>
    <row r="1842" spans="1:7" hidden="1" x14ac:dyDescent="0.25">
      <c r="A1842" s="112">
        <v>44299</v>
      </c>
      <c r="B1842" s="10" t="s">
        <v>6407</v>
      </c>
      <c r="C1842" s="11" t="s">
        <v>166</v>
      </c>
      <c r="E1842" s="8">
        <v>2515</v>
      </c>
      <c r="G1842" s="6">
        <f t="shared" si="35"/>
        <v>2515</v>
      </c>
    </row>
    <row r="1843" spans="1:7" hidden="1" x14ac:dyDescent="0.25">
      <c r="A1843" s="112">
        <v>44299</v>
      </c>
      <c r="B1843" s="10" t="s">
        <v>6407</v>
      </c>
      <c r="C1843" s="11" t="s">
        <v>166</v>
      </c>
      <c r="E1843" s="8">
        <v>5300</v>
      </c>
      <c r="G1843" s="6">
        <f t="shared" si="35"/>
        <v>5300</v>
      </c>
    </row>
    <row r="1844" spans="1:7" hidden="1" x14ac:dyDescent="0.25">
      <c r="A1844" s="112">
        <v>44299</v>
      </c>
      <c r="B1844" s="10" t="s">
        <v>6407</v>
      </c>
      <c r="C1844" s="11" t="s">
        <v>166</v>
      </c>
      <c r="E1844" s="8">
        <v>15600</v>
      </c>
      <c r="G1844" s="6">
        <f t="shared" si="35"/>
        <v>15600</v>
      </c>
    </row>
    <row r="1845" spans="1:7" hidden="1" x14ac:dyDescent="0.25">
      <c r="A1845" s="112">
        <v>44299</v>
      </c>
      <c r="B1845" s="10" t="s">
        <v>6407</v>
      </c>
      <c r="C1845" s="11" t="s">
        <v>166</v>
      </c>
      <c r="E1845" s="8">
        <v>5000</v>
      </c>
      <c r="G1845" s="6">
        <f t="shared" si="35"/>
        <v>5000</v>
      </c>
    </row>
    <row r="1846" spans="1:7" hidden="1" x14ac:dyDescent="0.25">
      <c r="A1846" s="112">
        <v>44299</v>
      </c>
      <c r="B1846" s="10" t="s">
        <v>6407</v>
      </c>
      <c r="C1846" s="11" t="s">
        <v>166</v>
      </c>
      <c r="E1846" s="8">
        <v>23400</v>
      </c>
      <c r="G1846" s="6">
        <f t="shared" si="35"/>
        <v>23400</v>
      </c>
    </row>
    <row r="1847" spans="1:7" hidden="1" x14ac:dyDescent="0.25">
      <c r="A1847" s="112">
        <v>44299</v>
      </c>
      <c r="B1847" s="10" t="s">
        <v>6407</v>
      </c>
      <c r="C1847" s="11" t="s">
        <v>166</v>
      </c>
      <c r="E1847" s="8">
        <v>4940</v>
      </c>
      <c r="G1847" s="6">
        <f t="shared" si="35"/>
        <v>4940</v>
      </c>
    </row>
    <row r="1848" spans="1:7" hidden="1" x14ac:dyDescent="0.25">
      <c r="A1848" s="112">
        <v>44271</v>
      </c>
      <c r="B1848" s="10" t="s">
        <v>6509</v>
      </c>
      <c r="C1848" s="11" t="s">
        <v>166</v>
      </c>
      <c r="E1848" s="8">
        <v>9000</v>
      </c>
      <c r="G1848" s="6">
        <f t="shared" si="34"/>
        <v>9000</v>
      </c>
    </row>
    <row r="1849" spans="1:7" hidden="1" x14ac:dyDescent="0.25">
      <c r="A1849" s="112">
        <v>44271</v>
      </c>
      <c r="B1849" s="10" t="s">
        <v>1399</v>
      </c>
      <c r="C1849" s="11" t="s">
        <v>166</v>
      </c>
      <c r="E1849" s="8">
        <v>46200</v>
      </c>
      <c r="G1849" s="6">
        <f t="shared" si="34"/>
        <v>46200</v>
      </c>
    </row>
    <row r="1850" spans="1:7" hidden="1" x14ac:dyDescent="0.25">
      <c r="A1850" s="112">
        <v>44274</v>
      </c>
      <c r="B1850" s="10" t="s">
        <v>1399</v>
      </c>
      <c r="C1850" s="11" t="s">
        <v>5680</v>
      </c>
      <c r="D1850" s="766" t="s">
        <v>8966</v>
      </c>
      <c r="E1850" s="8">
        <v>18600</v>
      </c>
      <c r="G1850" s="6">
        <f t="shared" si="34"/>
        <v>18600</v>
      </c>
    </row>
    <row r="1851" spans="1:7" hidden="1" x14ac:dyDescent="0.25">
      <c r="A1851" s="112">
        <v>44274</v>
      </c>
      <c r="B1851" s="10" t="s">
        <v>1399</v>
      </c>
      <c r="C1851" s="11" t="s">
        <v>5680</v>
      </c>
      <c r="D1851" s="766" t="s">
        <v>9243</v>
      </c>
      <c r="E1851" s="8">
        <v>63200</v>
      </c>
      <c r="G1851" s="6">
        <f t="shared" si="34"/>
        <v>63200</v>
      </c>
    </row>
    <row r="1852" spans="1:7" hidden="1" x14ac:dyDescent="0.25">
      <c r="A1852" s="112">
        <v>44264</v>
      </c>
      <c r="B1852" s="10" t="s">
        <v>6506</v>
      </c>
      <c r="C1852" s="11" t="s">
        <v>1802</v>
      </c>
      <c r="D1852" s="766">
        <v>223</v>
      </c>
      <c r="E1852" s="291">
        <v>149055</v>
      </c>
      <c r="G1852" s="6">
        <f t="shared" si="34"/>
        <v>149055</v>
      </c>
    </row>
    <row r="1853" spans="1:7" hidden="1" x14ac:dyDescent="0.25">
      <c r="A1853" s="112">
        <v>44265</v>
      </c>
      <c r="B1853" s="10" t="s">
        <v>6718</v>
      </c>
      <c r="C1853" s="11" t="s">
        <v>1802</v>
      </c>
      <c r="D1853" s="766">
        <v>261</v>
      </c>
      <c r="E1853" s="8">
        <v>68784</v>
      </c>
      <c r="G1853" s="6">
        <f t="shared" si="34"/>
        <v>68784</v>
      </c>
    </row>
    <row r="1854" spans="1:7" hidden="1" x14ac:dyDescent="0.25">
      <c r="A1854" s="112">
        <v>44268</v>
      </c>
      <c r="B1854" s="10" t="s">
        <v>6509</v>
      </c>
      <c r="C1854" s="11" t="s">
        <v>1802</v>
      </c>
      <c r="D1854" s="766">
        <v>336</v>
      </c>
      <c r="E1854" s="8">
        <v>9691</v>
      </c>
      <c r="G1854" s="6">
        <f t="shared" si="34"/>
        <v>9691</v>
      </c>
    </row>
    <row r="1855" spans="1:7" hidden="1" x14ac:dyDescent="0.25">
      <c r="A1855" s="112">
        <v>44268</v>
      </c>
      <c r="B1855" s="10" t="s">
        <v>6718</v>
      </c>
      <c r="C1855" s="11" t="s">
        <v>1802</v>
      </c>
      <c r="D1855" s="766">
        <v>337</v>
      </c>
      <c r="E1855" s="8">
        <v>15953</v>
      </c>
      <c r="G1855" s="6">
        <f t="shared" si="34"/>
        <v>15953</v>
      </c>
    </row>
    <row r="1856" spans="1:7" hidden="1" x14ac:dyDescent="0.25">
      <c r="A1856" s="112">
        <v>44271</v>
      </c>
      <c r="B1856" s="10" t="s">
        <v>6506</v>
      </c>
      <c r="C1856" s="11" t="s">
        <v>1802</v>
      </c>
      <c r="D1856" s="766">
        <v>403</v>
      </c>
      <c r="E1856" s="8">
        <v>8000</v>
      </c>
      <c r="G1856" s="6">
        <f t="shared" si="34"/>
        <v>8000</v>
      </c>
    </row>
    <row r="1857" spans="1:8" hidden="1" x14ac:dyDescent="0.25">
      <c r="A1857" s="112">
        <v>44271</v>
      </c>
      <c r="B1857" s="10" t="s">
        <v>6407</v>
      </c>
      <c r="C1857" s="11" t="s">
        <v>1802</v>
      </c>
      <c r="D1857" s="767" t="s">
        <v>6763</v>
      </c>
      <c r="E1857" s="8">
        <v>21517</v>
      </c>
      <c r="G1857" s="6">
        <f t="shared" si="34"/>
        <v>21517</v>
      </c>
    </row>
    <row r="1858" spans="1:8" hidden="1" x14ac:dyDescent="0.25">
      <c r="A1858" s="112">
        <v>44271</v>
      </c>
      <c r="B1858" s="10" t="s">
        <v>6718</v>
      </c>
      <c r="C1858" s="11" t="s">
        <v>1802</v>
      </c>
      <c r="D1858" s="767" t="s">
        <v>6764</v>
      </c>
      <c r="E1858" s="8">
        <v>2281</v>
      </c>
      <c r="G1858" s="6">
        <f t="shared" si="34"/>
        <v>2281</v>
      </c>
    </row>
    <row r="1859" spans="1:8" hidden="1" x14ac:dyDescent="0.25">
      <c r="A1859" s="112">
        <v>44272</v>
      </c>
      <c r="B1859" s="10" t="s">
        <v>6506</v>
      </c>
      <c r="C1859" s="11" t="s">
        <v>1802</v>
      </c>
      <c r="D1859" s="766">
        <v>451</v>
      </c>
      <c r="E1859" s="8">
        <v>2858</v>
      </c>
      <c r="G1859" s="6">
        <f t="shared" si="34"/>
        <v>2858</v>
      </c>
    </row>
    <row r="1860" spans="1:8" hidden="1" x14ac:dyDescent="0.25">
      <c r="A1860" s="112">
        <v>44274</v>
      </c>
      <c r="B1860" s="10" t="s">
        <v>6506</v>
      </c>
      <c r="C1860" s="11" t="s">
        <v>1802</v>
      </c>
      <c r="D1860" s="766">
        <v>495</v>
      </c>
      <c r="E1860" s="8">
        <v>71428</v>
      </c>
      <c r="G1860" s="6">
        <f t="shared" si="34"/>
        <v>71428</v>
      </c>
    </row>
    <row r="1861" spans="1:8" ht="16.5" hidden="1" thickBot="1" x14ac:dyDescent="0.3">
      <c r="A1861" s="112">
        <v>44274</v>
      </c>
      <c r="B1861" s="10" t="s">
        <v>1399</v>
      </c>
      <c r="C1861" s="11" t="s">
        <v>1802</v>
      </c>
      <c r="D1861" s="766">
        <v>494</v>
      </c>
      <c r="E1861" s="292">
        <v>53174</v>
      </c>
      <c r="G1861" s="6">
        <f t="shared" si="34"/>
        <v>53174</v>
      </c>
    </row>
    <row r="1862" spans="1:8" hidden="1" x14ac:dyDescent="0.25">
      <c r="A1862" s="112">
        <v>44274</v>
      </c>
      <c r="B1862" s="10" t="s">
        <v>6506</v>
      </c>
      <c r="C1862" s="11" t="s">
        <v>1802</v>
      </c>
      <c r="D1862" s="766">
        <v>43</v>
      </c>
      <c r="F1862" s="9">
        <v>55691</v>
      </c>
      <c r="G1862" s="6">
        <f t="shared" si="34"/>
        <v>-55691</v>
      </c>
      <c r="H1862" s="7" t="s">
        <v>6504</v>
      </c>
    </row>
    <row r="1863" spans="1:8" hidden="1" x14ac:dyDescent="0.25">
      <c r="A1863" s="112">
        <v>44275</v>
      </c>
      <c r="B1863" s="10" t="s">
        <v>1399</v>
      </c>
      <c r="C1863" s="11" t="s">
        <v>1802</v>
      </c>
      <c r="D1863" s="766">
        <v>44</v>
      </c>
      <c r="F1863" s="9">
        <v>20120</v>
      </c>
      <c r="G1863" s="6">
        <f t="shared" si="34"/>
        <v>-20120</v>
      </c>
      <c r="H1863" s="7" t="s">
        <v>6504</v>
      </c>
    </row>
    <row r="1864" spans="1:8" hidden="1" x14ac:dyDescent="0.25">
      <c r="A1864" s="112">
        <v>44279</v>
      </c>
      <c r="B1864" s="10" t="s">
        <v>6407</v>
      </c>
      <c r="C1864" s="11" t="s">
        <v>3010</v>
      </c>
      <c r="D1864" s="766">
        <v>2</v>
      </c>
      <c r="E1864" s="8">
        <v>51450</v>
      </c>
      <c r="G1864" s="6">
        <f t="shared" si="34"/>
        <v>51450</v>
      </c>
    </row>
    <row r="1865" spans="1:8" hidden="1" x14ac:dyDescent="0.25">
      <c r="A1865" s="112">
        <v>44275</v>
      </c>
      <c r="B1865" s="10" t="s">
        <v>2932</v>
      </c>
      <c r="C1865" s="11" t="s">
        <v>6765</v>
      </c>
      <c r="D1865" s="766">
        <v>2103</v>
      </c>
      <c r="E1865" s="8">
        <v>61200</v>
      </c>
      <c r="G1865" s="6">
        <f t="shared" si="34"/>
        <v>61200</v>
      </c>
    </row>
    <row r="1866" spans="1:8" hidden="1" x14ac:dyDescent="0.25">
      <c r="A1866" s="112">
        <v>44284</v>
      </c>
      <c r="B1866" s="10" t="s">
        <v>6407</v>
      </c>
      <c r="C1866" s="11" t="s">
        <v>3010</v>
      </c>
      <c r="F1866" s="9">
        <v>50000</v>
      </c>
      <c r="G1866" s="6">
        <f t="shared" si="34"/>
        <v>-50000</v>
      </c>
      <c r="H1866" s="7" t="s">
        <v>6786</v>
      </c>
    </row>
    <row r="1867" spans="1:8" hidden="1" x14ac:dyDescent="0.25">
      <c r="A1867" s="112">
        <v>44284</v>
      </c>
      <c r="B1867" s="10" t="s">
        <v>1399</v>
      </c>
      <c r="C1867" s="11" t="s">
        <v>5680</v>
      </c>
      <c r="F1867" s="9">
        <v>50000</v>
      </c>
      <c r="G1867" s="6">
        <f t="shared" si="34"/>
        <v>-50000</v>
      </c>
      <c r="H1867" s="7" t="s">
        <v>6786</v>
      </c>
    </row>
    <row r="1868" spans="1:8" hidden="1" x14ac:dyDescent="0.25">
      <c r="A1868" s="112">
        <v>44284</v>
      </c>
      <c r="B1868" s="10" t="s">
        <v>1399</v>
      </c>
      <c r="C1868" s="11" t="s">
        <v>164</v>
      </c>
      <c r="E1868" s="8">
        <v>121998</v>
      </c>
      <c r="G1868" s="6">
        <f t="shared" si="34"/>
        <v>121998</v>
      </c>
    </row>
    <row r="1869" spans="1:8" hidden="1" x14ac:dyDescent="0.25">
      <c r="A1869" s="112">
        <v>44284</v>
      </c>
      <c r="B1869" s="10" t="s">
        <v>1399</v>
      </c>
      <c r="C1869" s="11" t="s">
        <v>164</v>
      </c>
      <c r="F1869" s="9">
        <v>100000</v>
      </c>
      <c r="G1869" s="6">
        <f t="shared" si="34"/>
        <v>-100000</v>
      </c>
      <c r="H1869" s="7" t="s">
        <v>6786</v>
      </c>
    </row>
    <row r="1870" spans="1:8" hidden="1" x14ac:dyDescent="0.25">
      <c r="A1870" s="112">
        <v>44284</v>
      </c>
      <c r="B1870" s="10" t="s">
        <v>6505</v>
      </c>
      <c r="C1870" s="11" t="s">
        <v>180</v>
      </c>
      <c r="F1870" s="9">
        <v>21600</v>
      </c>
      <c r="G1870" s="6">
        <f t="shared" si="34"/>
        <v>-21600</v>
      </c>
      <c r="H1870" s="77"/>
    </row>
    <row r="1871" spans="1:8" hidden="1" x14ac:dyDescent="0.25">
      <c r="A1871" s="112">
        <v>44284</v>
      </c>
      <c r="B1871" s="10" t="s">
        <v>6516</v>
      </c>
      <c r="C1871" s="11" t="s">
        <v>180</v>
      </c>
      <c r="F1871" s="9">
        <v>30000</v>
      </c>
      <c r="G1871" s="6">
        <f t="shared" si="34"/>
        <v>-30000</v>
      </c>
      <c r="H1871" s="78" t="s">
        <v>6786</v>
      </c>
    </row>
    <row r="1872" spans="1:8" hidden="1" x14ac:dyDescent="0.25">
      <c r="A1872" s="112">
        <v>44284</v>
      </c>
      <c r="B1872" s="10" t="s">
        <v>2651</v>
      </c>
      <c r="C1872" s="11" t="s">
        <v>180</v>
      </c>
      <c r="F1872" s="9">
        <v>98400</v>
      </c>
      <c r="G1872" s="6">
        <f t="shared" si="34"/>
        <v>-98400</v>
      </c>
      <c r="H1872" s="79"/>
    </row>
    <row r="1873" spans="1:8" hidden="1" x14ac:dyDescent="0.25">
      <c r="A1873" s="112">
        <v>44240</v>
      </c>
      <c r="B1873" s="10" t="s">
        <v>6407</v>
      </c>
      <c r="C1873" s="11" t="s">
        <v>3010</v>
      </c>
      <c r="E1873" s="8">
        <v>29000</v>
      </c>
      <c r="G1873" s="6">
        <f t="shared" si="34"/>
        <v>29000</v>
      </c>
    </row>
    <row r="1874" spans="1:8" hidden="1" x14ac:dyDescent="0.25">
      <c r="A1874" s="112">
        <v>44240</v>
      </c>
      <c r="B1874" s="10" t="s">
        <v>6509</v>
      </c>
      <c r="C1874" s="11" t="s">
        <v>3010</v>
      </c>
      <c r="F1874" s="9">
        <v>14000</v>
      </c>
      <c r="G1874" s="6">
        <f t="shared" si="34"/>
        <v>-14000</v>
      </c>
      <c r="H1874" s="53"/>
    </row>
    <row r="1875" spans="1:8" hidden="1" x14ac:dyDescent="0.25">
      <c r="A1875" s="112">
        <v>44240</v>
      </c>
      <c r="B1875" s="10" t="s">
        <v>6407</v>
      </c>
      <c r="C1875" s="11" t="s">
        <v>3010</v>
      </c>
      <c r="F1875" s="9">
        <v>30450</v>
      </c>
      <c r="G1875" s="6">
        <f t="shared" si="34"/>
        <v>-30450</v>
      </c>
      <c r="H1875" s="54" t="s">
        <v>6807</v>
      </c>
    </row>
    <row r="1876" spans="1:8" ht="24" hidden="1" customHeight="1" x14ac:dyDescent="0.25">
      <c r="A1876" s="112">
        <v>44288</v>
      </c>
      <c r="B1876" s="10" t="s">
        <v>6509</v>
      </c>
      <c r="C1876" s="11" t="s">
        <v>437</v>
      </c>
      <c r="F1876" s="9">
        <v>73360</v>
      </c>
      <c r="G1876" s="6">
        <f t="shared" si="34"/>
        <v>-73360</v>
      </c>
      <c r="H1876" s="1199" t="s">
        <v>6971</v>
      </c>
    </row>
    <row r="1877" spans="1:8" ht="24" hidden="1" customHeight="1" x14ac:dyDescent="0.25">
      <c r="A1877" s="112">
        <v>44288</v>
      </c>
      <c r="B1877" s="10" t="s">
        <v>6407</v>
      </c>
      <c r="C1877" s="11" t="s">
        <v>437</v>
      </c>
      <c r="F1877" s="9">
        <v>7970</v>
      </c>
      <c r="G1877" s="6">
        <f t="shared" si="34"/>
        <v>-7970</v>
      </c>
      <c r="H1877" s="1199"/>
    </row>
    <row r="1878" spans="1:8" ht="24" hidden="1" customHeight="1" x14ac:dyDescent="0.25">
      <c r="A1878" s="112">
        <v>44288</v>
      </c>
      <c r="B1878" s="10" t="s">
        <v>1399</v>
      </c>
      <c r="C1878" s="11" t="s">
        <v>437</v>
      </c>
      <c r="F1878" s="9">
        <v>21500</v>
      </c>
      <c r="G1878" s="6">
        <f t="shared" si="34"/>
        <v>-21500</v>
      </c>
      <c r="H1878" s="1199"/>
    </row>
    <row r="1879" spans="1:8" ht="24" hidden="1" customHeight="1" x14ac:dyDescent="0.25">
      <c r="A1879" s="112">
        <v>44288</v>
      </c>
      <c r="B1879" s="10" t="s">
        <v>6407</v>
      </c>
      <c r="C1879" s="11" t="s">
        <v>437</v>
      </c>
      <c r="F1879" s="9">
        <v>2900</v>
      </c>
      <c r="G1879" s="6">
        <f t="shared" si="34"/>
        <v>-2900</v>
      </c>
      <c r="H1879" s="1199"/>
    </row>
    <row r="1880" spans="1:8" ht="24" hidden="1" customHeight="1" x14ac:dyDescent="0.25">
      <c r="A1880" s="112">
        <v>44280</v>
      </c>
      <c r="B1880" s="10" t="s">
        <v>1399</v>
      </c>
      <c r="C1880" s="11" t="s">
        <v>437</v>
      </c>
      <c r="F1880" s="9">
        <v>24225</v>
      </c>
      <c r="G1880" s="6">
        <f t="shared" si="34"/>
        <v>-24225</v>
      </c>
      <c r="H1880" s="1199"/>
    </row>
    <row r="1881" spans="1:8" ht="24" hidden="1" customHeight="1" x14ac:dyDescent="0.25">
      <c r="A1881" s="112">
        <v>44331</v>
      </c>
      <c r="B1881" s="10" t="s">
        <v>6407</v>
      </c>
      <c r="C1881" s="11" t="s">
        <v>437</v>
      </c>
      <c r="F1881" s="9">
        <v>54720</v>
      </c>
      <c r="G1881" s="6">
        <f t="shared" si="34"/>
        <v>-54720</v>
      </c>
      <c r="H1881" s="1199"/>
    </row>
    <row r="1882" spans="1:8" ht="24" hidden="1" customHeight="1" x14ac:dyDescent="0.25">
      <c r="A1882" s="112">
        <v>44341</v>
      </c>
      <c r="B1882" s="10" t="s">
        <v>6509</v>
      </c>
      <c r="C1882" s="11" t="s">
        <v>437</v>
      </c>
      <c r="F1882" s="9">
        <v>22415</v>
      </c>
      <c r="G1882" s="6">
        <f t="shared" si="34"/>
        <v>-22415</v>
      </c>
      <c r="H1882" s="1199"/>
    </row>
    <row r="1883" spans="1:8" hidden="1" x14ac:dyDescent="0.25">
      <c r="A1883" s="112">
        <v>44300</v>
      </c>
      <c r="B1883" s="10" t="s">
        <v>1399</v>
      </c>
      <c r="C1883" s="11" t="s">
        <v>164</v>
      </c>
      <c r="E1883" s="8">
        <v>4494</v>
      </c>
      <c r="G1883" s="6">
        <f t="shared" si="34"/>
        <v>4494</v>
      </c>
    </row>
    <row r="1884" spans="1:8" hidden="1" x14ac:dyDescent="0.25">
      <c r="A1884" s="112">
        <v>44288</v>
      </c>
      <c r="B1884" s="10" t="s">
        <v>1399</v>
      </c>
      <c r="C1884" s="11" t="s">
        <v>164</v>
      </c>
      <c r="E1884" s="8">
        <v>743</v>
      </c>
      <c r="G1884" s="6">
        <f t="shared" si="34"/>
        <v>743</v>
      </c>
    </row>
    <row r="1885" spans="1:8" hidden="1" x14ac:dyDescent="0.25">
      <c r="A1885" s="112">
        <v>44291</v>
      </c>
      <c r="B1885" s="10" t="s">
        <v>6506</v>
      </c>
      <c r="C1885" s="11" t="s">
        <v>1802</v>
      </c>
      <c r="E1885" s="108"/>
      <c r="F1885" s="109">
        <f>171059-12500</f>
        <v>158559</v>
      </c>
      <c r="G1885" s="6">
        <f t="shared" si="34"/>
        <v>-158559</v>
      </c>
      <c r="H1885" s="1114" t="s">
        <v>6908</v>
      </c>
    </row>
    <row r="1886" spans="1:8" hidden="1" x14ac:dyDescent="0.25">
      <c r="A1886" s="112">
        <v>44291</v>
      </c>
      <c r="B1886" s="10" t="s">
        <v>6516</v>
      </c>
      <c r="C1886" s="11" t="s">
        <v>1802</v>
      </c>
      <c r="E1886" s="108"/>
      <c r="F1886" s="110">
        <v>82220</v>
      </c>
      <c r="G1886" s="6">
        <f t="shared" si="34"/>
        <v>-82220</v>
      </c>
      <c r="H1886" s="1115"/>
    </row>
    <row r="1887" spans="1:8" hidden="1" x14ac:dyDescent="0.25">
      <c r="A1887" s="112">
        <v>44291</v>
      </c>
      <c r="B1887" s="10" t="s">
        <v>6509</v>
      </c>
      <c r="C1887" s="11" t="s">
        <v>1802</v>
      </c>
      <c r="E1887" s="108"/>
      <c r="F1887" s="110">
        <f>16101+25620</f>
        <v>41721</v>
      </c>
      <c r="G1887" s="6">
        <f t="shared" si="34"/>
        <v>-41721</v>
      </c>
      <c r="H1887" s="1115"/>
    </row>
    <row r="1888" spans="1:8" hidden="1" x14ac:dyDescent="0.25">
      <c r="A1888" s="112">
        <v>44291</v>
      </c>
      <c r="B1888" s="10" t="s">
        <v>6718</v>
      </c>
      <c r="C1888" s="11" t="s">
        <v>1802</v>
      </c>
      <c r="E1888" s="108"/>
      <c r="F1888" s="111">
        <v>200000</v>
      </c>
      <c r="G1888" s="6">
        <f t="shared" si="34"/>
        <v>-200000</v>
      </c>
      <c r="H1888" s="1116"/>
    </row>
    <row r="1889" spans="1:8" hidden="1" x14ac:dyDescent="0.25">
      <c r="A1889" s="112">
        <v>44288</v>
      </c>
      <c r="B1889" s="10" t="s">
        <v>6516</v>
      </c>
      <c r="C1889" s="11" t="s">
        <v>169</v>
      </c>
      <c r="E1889" s="8">
        <v>6270</v>
      </c>
      <c r="G1889" s="6">
        <f t="shared" si="34"/>
        <v>6270</v>
      </c>
    </row>
    <row r="1890" spans="1:8" hidden="1" x14ac:dyDescent="0.25">
      <c r="A1890" s="112">
        <v>44293</v>
      </c>
      <c r="B1890" s="10" t="s">
        <v>6516</v>
      </c>
      <c r="C1890" s="11" t="s">
        <v>162</v>
      </c>
      <c r="E1890" s="8">
        <v>545000</v>
      </c>
      <c r="G1890" s="6">
        <f t="shared" si="34"/>
        <v>545000</v>
      </c>
    </row>
    <row r="1891" spans="1:8" hidden="1" x14ac:dyDescent="0.25">
      <c r="A1891" s="112">
        <v>44293</v>
      </c>
      <c r="B1891" s="10" t="s">
        <v>6516</v>
      </c>
      <c r="C1891" s="11" t="s">
        <v>162</v>
      </c>
      <c r="F1891" s="9">
        <v>400000</v>
      </c>
      <c r="G1891" s="6">
        <f t="shared" si="34"/>
        <v>-400000</v>
      </c>
      <c r="H1891" s="7" t="s">
        <v>6786</v>
      </c>
    </row>
    <row r="1892" spans="1:8" hidden="1" x14ac:dyDescent="0.25">
      <c r="A1892" s="112">
        <v>44294</v>
      </c>
      <c r="B1892" s="10" t="s">
        <v>6407</v>
      </c>
      <c r="C1892" s="11" t="s">
        <v>5680</v>
      </c>
      <c r="D1892" s="766" t="s">
        <v>9242</v>
      </c>
      <c r="E1892" s="8">
        <v>109600</v>
      </c>
      <c r="G1892" s="6">
        <f t="shared" si="34"/>
        <v>109600</v>
      </c>
    </row>
    <row r="1893" spans="1:8" hidden="1" x14ac:dyDescent="0.25">
      <c r="A1893" s="112">
        <v>44270</v>
      </c>
      <c r="B1893" s="10" t="s">
        <v>6407</v>
      </c>
      <c r="C1893" s="11" t="s">
        <v>166</v>
      </c>
      <c r="E1893" s="8">
        <v>17100</v>
      </c>
      <c r="G1893" s="6">
        <f t="shared" si="34"/>
        <v>17100</v>
      </c>
    </row>
    <row r="1894" spans="1:8" hidden="1" x14ac:dyDescent="0.25">
      <c r="A1894" s="112">
        <v>44307</v>
      </c>
      <c r="B1894" s="10" t="s">
        <v>6506</v>
      </c>
      <c r="C1894" s="11" t="s">
        <v>180</v>
      </c>
      <c r="E1894" s="8">
        <v>31875</v>
      </c>
      <c r="G1894" s="6">
        <f t="shared" si="34"/>
        <v>31875</v>
      </c>
    </row>
    <row r="1895" spans="1:8" hidden="1" x14ac:dyDescent="0.25">
      <c r="A1895" s="112">
        <v>44308</v>
      </c>
      <c r="B1895" s="10" t="s">
        <v>6407</v>
      </c>
      <c r="C1895" s="11" t="s">
        <v>5680</v>
      </c>
      <c r="D1895" s="766" t="s">
        <v>9282</v>
      </c>
      <c r="E1895" s="8">
        <v>36700</v>
      </c>
      <c r="G1895" s="6">
        <f t="shared" si="34"/>
        <v>36700</v>
      </c>
    </row>
    <row r="1896" spans="1:8" hidden="1" x14ac:dyDescent="0.25">
      <c r="A1896" s="112">
        <v>44308</v>
      </c>
      <c r="B1896" s="10" t="s">
        <v>1399</v>
      </c>
      <c r="C1896" s="11" t="s">
        <v>5680</v>
      </c>
      <c r="D1896" s="766" t="s">
        <v>9281</v>
      </c>
      <c r="E1896" s="8">
        <v>6000</v>
      </c>
      <c r="G1896" s="6">
        <f t="shared" si="34"/>
        <v>6000</v>
      </c>
    </row>
    <row r="1897" spans="1:8" hidden="1" x14ac:dyDescent="0.25">
      <c r="A1897" s="112">
        <v>44316</v>
      </c>
      <c r="B1897" s="10" t="s">
        <v>6407</v>
      </c>
      <c r="C1897" s="11" t="s">
        <v>5680</v>
      </c>
      <c r="F1897" s="9">
        <v>100000</v>
      </c>
      <c r="G1897" s="6">
        <f t="shared" si="34"/>
        <v>-100000</v>
      </c>
      <c r="H1897" s="7" t="s">
        <v>6905</v>
      </c>
    </row>
    <row r="1898" spans="1:8" hidden="1" x14ac:dyDescent="0.25">
      <c r="A1898" s="112">
        <v>44275</v>
      </c>
      <c r="B1898" s="10" t="s">
        <v>6506</v>
      </c>
      <c r="C1898" s="11" t="s">
        <v>1802</v>
      </c>
      <c r="E1898" s="8">
        <v>4381</v>
      </c>
      <c r="G1898" s="6">
        <f t="shared" si="34"/>
        <v>4381</v>
      </c>
    </row>
    <row r="1899" spans="1:8" hidden="1" x14ac:dyDescent="0.25">
      <c r="A1899" s="112">
        <v>44275</v>
      </c>
      <c r="B1899" s="10" t="s">
        <v>1399</v>
      </c>
      <c r="C1899" s="11" t="s">
        <v>1802</v>
      </c>
      <c r="E1899" s="8">
        <v>18880</v>
      </c>
      <c r="G1899" s="6">
        <f t="shared" si="34"/>
        <v>18880</v>
      </c>
    </row>
    <row r="1900" spans="1:8" hidden="1" x14ac:dyDescent="0.25">
      <c r="A1900" s="112">
        <v>44275</v>
      </c>
      <c r="B1900" s="10" t="s">
        <v>1399</v>
      </c>
      <c r="C1900" s="11" t="s">
        <v>1802</v>
      </c>
      <c r="F1900" s="9">
        <v>20120</v>
      </c>
      <c r="G1900" s="6">
        <f t="shared" si="34"/>
        <v>-20120</v>
      </c>
      <c r="H1900" s="7" t="s">
        <v>6907</v>
      </c>
    </row>
    <row r="1901" spans="1:8" hidden="1" x14ac:dyDescent="0.25">
      <c r="A1901" s="112">
        <v>44279</v>
      </c>
      <c r="B1901" s="10" t="s">
        <v>6407</v>
      </c>
      <c r="C1901" s="11" t="s">
        <v>1802</v>
      </c>
      <c r="E1901" s="8">
        <v>18012</v>
      </c>
      <c r="G1901" s="6">
        <f t="shared" si="34"/>
        <v>18012</v>
      </c>
    </row>
    <row r="1902" spans="1:8" hidden="1" x14ac:dyDescent="0.25">
      <c r="A1902" s="112">
        <v>44281</v>
      </c>
      <c r="B1902" s="10" t="s">
        <v>6407</v>
      </c>
      <c r="C1902" s="11" t="s">
        <v>1802</v>
      </c>
      <c r="F1902" s="9">
        <v>11028</v>
      </c>
      <c r="G1902" s="6">
        <f t="shared" si="34"/>
        <v>-11028</v>
      </c>
      <c r="H1902" s="7" t="s">
        <v>6907</v>
      </c>
    </row>
    <row r="1903" spans="1:8" hidden="1" x14ac:dyDescent="0.25">
      <c r="A1903" s="112">
        <v>44281</v>
      </c>
      <c r="B1903" s="10" t="s">
        <v>1399</v>
      </c>
      <c r="C1903" s="11" t="s">
        <v>1802</v>
      </c>
      <c r="E1903" s="8">
        <v>8592</v>
      </c>
      <c r="G1903" s="6">
        <f t="shared" si="34"/>
        <v>8592</v>
      </c>
    </row>
    <row r="1904" spans="1:8" hidden="1" x14ac:dyDescent="0.25">
      <c r="A1904" s="112">
        <v>44281</v>
      </c>
      <c r="B1904" s="10" t="s">
        <v>6506</v>
      </c>
      <c r="C1904" s="11" t="s">
        <v>1802</v>
      </c>
      <c r="E1904" s="8">
        <v>3334</v>
      </c>
      <c r="G1904" s="6">
        <f t="shared" si="34"/>
        <v>3334</v>
      </c>
    </row>
    <row r="1905" spans="1:7" hidden="1" x14ac:dyDescent="0.25">
      <c r="A1905" s="112">
        <v>44284</v>
      </c>
      <c r="B1905" s="10" t="s">
        <v>6407</v>
      </c>
      <c r="C1905" s="11" t="s">
        <v>1802</v>
      </c>
      <c r="F1905" s="9">
        <v>2656</v>
      </c>
      <c r="G1905" s="6">
        <f t="shared" si="34"/>
        <v>-2656</v>
      </c>
    </row>
    <row r="1906" spans="1:7" hidden="1" x14ac:dyDescent="0.25">
      <c r="A1906" s="112">
        <v>44284</v>
      </c>
      <c r="B1906" s="10" t="s">
        <v>6407</v>
      </c>
      <c r="C1906" s="11" t="s">
        <v>1802</v>
      </c>
      <c r="E1906" s="8">
        <v>10724</v>
      </c>
      <c r="G1906" s="6">
        <f t="shared" si="34"/>
        <v>10724</v>
      </c>
    </row>
    <row r="1907" spans="1:7" hidden="1" x14ac:dyDescent="0.25">
      <c r="A1907" s="112">
        <v>44284</v>
      </c>
      <c r="B1907" s="10" t="s">
        <v>6718</v>
      </c>
      <c r="C1907" s="11" t="s">
        <v>1802</v>
      </c>
      <c r="E1907" s="8">
        <v>33917</v>
      </c>
      <c r="G1907" s="6">
        <f t="shared" si="34"/>
        <v>33917</v>
      </c>
    </row>
    <row r="1908" spans="1:7" hidden="1" x14ac:dyDescent="0.25">
      <c r="A1908" s="112">
        <v>44291</v>
      </c>
      <c r="B1908" s="10" t="s">
        <v>6509</v>
      </c>
      <c r="C1908" s="11" t="s">
        <v>1802</v>
      </c>
      <c r="E1908" s="8">
        <v>13895</v>
      </c>
      <c r="G1908" s="6">
        <f t="shared" si="34"/>
        <v>13895</v>
      </c>
    </row>
    <row r="1909" spans="1:7" hidden="1" x14ac:dyDescent="0.25">
      <c r="A1909" s="112">
        <v>44291</v>
      </c>
      <c r="B1909" s="10" t="s">
        <v>6718</v>
      </c>
      <c r="C1909" s="11" t="s">
        <v>1802</v>
      </c>
      <c r="E1909" s="8">
        <v>5105</v>
      </c>
      <c r="G1909" s="6">
        <f t="shared" si="34"/>
        <v>5105</v>
      </c>
    </row>
    <row r="1910" spans="1:7" hidden="1" x14ac:dyDescent="0.25">
      <c r="A1910" s="112">
        <v>44294</v>
      </c>
      <c r="B1910" s="10" t="s">
        <v>6509</v>
      </c>
      <c r="C1910" s="11" t="s">
        <v>1802</v>
      </c>
      <c r="E1910" s="8">
        <v>220774</v>
      </c>
      <c r="G1910" s="6">
        <f t="shared" si="34"/>
        <v>220774</v>
      </c>
    </row>
    <row r="1911" spans="1:7" hidden="1" x14ac:dyDescent="0.25">
      <c r="A1911" s="112">
        <v>44294</v>
      </c>
      <c r="B1911" s="10" t="s">
        <v>1399</v>
      </c>
      <c r="C1911" s="11" t="s">
        <v>1802</v>
      </c>
      <c r="E1911" s="8">
        <v>68510</v>
      </c>
      <c r="G1911" s="6">
        <f t="shared" si="34"/>
        <v>68510</v>
      </c>
    </row>
    <row r="1912" spans="1:7" hidden="1" x14ac:dyDescent="0.25">
      <c r="A1912" s="112">
        <v>44294</v>
      </c>
      <c r="B1912" s="10" t="s">
        <v>6718</v>
      </c>
      <c r="C1912" s="11" t="s">
        <v>1802</v>
      </c>
      <c r="E1912" s="8">
        <v>758</v>
      </c>
      <c r="G1912" s="6">
        <f t="shared" si="34"/>
        <v>758</v>
      </c>
    </row>
    <row r="1913" spans="1:7" hidden="1" x14ac:dyDescent="0.25">
      <c r="A1913" s="112">
        <v>44296</v>
      </c>
      <c r="B1913" s="10" t="s">
        <v>6509</v>
      </c>
      <c r="C1913" s="11" t="s">
        <v>1802</v>
      </c>
      <c r="E1913" s="8">
        <v>5675</v>
      </c>
      <c r="G1913" s="6">
        <f t="shared" si="34"/>
        <v>5675</v>
      </c>
    </row>
    <row r="1914" spans="1:7" hidden="1" x14ac:dyDescent="0.25">
      <c r="A1914" s="112">
        <v>44298</v>
      </c>
      <c r="B1914" s="10" t="s">
        <v>6506</v>
      </c>
      <c r="C1914" s="11" t="s">
        <v>1802</v>
      </c>
      <c r="E1914" s="8">
        <v>24564</v>
      </c>
      <c r="G1914" s="6">
        <f t="shared" si="34"/>
        <v>24564</v>
      </c>
    </row>
    <row r="1915" spans="1:7" hidden="1" x14ac:dyDescent="0.25">
      <c r="A1915" s="112">
        <v>44300</v>
      </c>
      <c r="B1915" s="10" t="s">
        <v>6506</v>
      </c>
      <c r="C1915" s="11" t="s">
        <v>1802</v>
      </c>
      <c r="E1915" s="8">
        <v>860</v>
      </c>
      <c r="G1915" s="6">
        <f t="shared" si="34"/>
        <v>860</v>
      </c>
    </row>
    <row r="1916" spans="1:7" hidden="1" x14ac:dyDescent="0.25">
      <c r="A1916" s="112">
        <v>44302</v>
      </c>
      <c r="B1916" s="10" t="s">
        <v>6509</v>
      </c>
      <c r="C1916" s="11" t="s">
        <v>1802</v>
      </c>
      <c r="E1916" s="8">
        <v>2821</v>
      </c>
      <c r="G1916" s="6">
        <f t="shared" si="34"/>
        <v>2821</v>
      </c>
    </row>
    <row r="1917" spans="1:7" hidden="1" x14ac:dyDescent="0.25">
      <c r="A1917" s="112">
        <v>44303</v>
      </c>
      <c r="B1917" s="10" t="s">
        <v>6407</v>
      </c>
      <c r="C1917" s="11" t="s">
        <v>1802</v>
      </c>
      <c r="E1917" s="8">
        <v>14409</v>
      </c>
      <c r="G1917" s="6">
        <f t="shared" si="34"/>
        <v>14409</v>
      </c>
    </row>
    <row r="1918" spans="1:7" hidden="1" x14ac:dyDescent="0.25">
      <c r="A1918" s="112">
        <v>44320</v>
      </c>
      <c r="B1918" s="10" t="s">
        <v>1399</v>
      </c>
      <c r="C1918" s="11" t="s">
        <v>5680</v>
      </c>
      <c r="D1918" s="766" t="s">
        <v>8309</v>
      </c>
      <c r="E1918" s="8">
        <v>17200</v>
      </c>
      <c r="G1918" s="6">
        <f t="shared" si="34"/>
        <v>17200</v>
      </c>
    </row>
    <row r="1919" spans="1:7" hidden="1" x14ac:dyDescent="0.25">
      <c r="A1919" s="112">
        <v>44333</v>
      </c>
      <c r="B1919" s="10" t="s">
        <v>2932</v>
      </c>
      <c r="C1919" s="11" t="s">
        <v>164</v>
      </c>
      <c r="D1919" s="766">
        <v>4445</v>
      </c>
      <c r="E1919" s="8">
        <v>6168</v>
      </c>
      <c r="G1919" s="6">
        <f t="shared" si="34"/>
        <v>6168</v>
      </c>
    </row>
    <row r="1920" spans="1:7" hidden="1" x14ac:dyDescent="0.25">
      <c r="A1920" s="112">
        <v>44333</v>
      </c>
      <c r="B1920" s="10" t="s">
        <v>1399</v>
      </c>
      <c r="C1920" s="11" t="s">
        <v>164</v>
      </c>
      <c r="D1920" s="766">
        <v>4453</v>
      </c>
      <c r="E1920" s="8">
        <v>16796</v>
      </c>
      <c r="G1920" s="6">
        <f t="shared" si="34"/>
        <v>16796</v>
      </c>
    </row>
    <row r="1921" spans="1:8" hidden="1" x14ac:dyDescent="0.25">
      <c r="A1921" s="112">
        <v>44340</v>
      </c>
      <c r="B1921" s="10" t="s">
        <v>6509</v>
      </c>
      <c r="C1921" s="11" t="s">
        <v>166</v>
      </c>
      <c r="E1921" s="8">
        <v>97145</v>
      </c>
      <c r="G1921" s="6">
        <f t="shared" si="34"/>
        <v>97145</v>
      </c>
    </row>
    <row r="1922" spans="1:8" hidden="1" x14ac:dyDescent="0.25">
      <c r="A1922" s="112">
        <v>44340</v>
      </c>
      <c r="B1922" s="10" t="s">
        <v>6953</v>
      </c>
      <c r="C1922" s="11" t="s">
        <v>166</v>
      </c>
      <c r="E1922" s="8">
        <v>55800</v>
      </c>
      <c r="G1922" s="6">
        <f t="shared" si="34"/>
        <v>55800</v>
      </c>
    </row>
    <row r="1923" spans="1:8" hidden="1" x14ac:dyDescent="0.25">
      <c r="A1923" s="112">
        <v>44340</v>
      </c>
      <c r="B1923" s="10" t="s">
        <v>6407</v>
      </c>
      <c r="C1923" s="11" t="s">
        <v>166</v>
      </c>
      <c r="E1923" s="8">
        <v>4970</v>
      </c>
      <c r="G1923" s="6">
        <f t="shared" si="34"/>
        <v>4970</v>
      </c>
    </row>
    <row r="1924" spans="1:8" hidden="1" x14ac:dyDescent="0.25">
      <c r="A1924" s="112">
        <v>44310</v>
      </c>
      <c r="B1924" s="10" t="s">
        <v>6509</v>
      </c>
      <c r="C1924" s="11" t="s">
        <v>1802</v>
      </c>
      <c r="E1924" s="8">
        <v>5367</v>
      </c>
      <c r="G1924" s="6">
        <f t="shared" si="34"/>
        <v>5367</v>
      </c>
    </row>
    <row r="1925" spans="1:8" hidden="1" x14ac:dyDescent="0.25">
      <c r="A1925" s="112">
        <v>44312</v>
      </c>
      <c r="B1925" s="10" t="s">
        <v>6506</v>
      </c>
      <c r="C1925" s="11" t="s">
        <v>1802</v>
      </c>
      <c r="E1925" s="8">
        <v>12568</v>
      </c>
      <c r="G1925" s="6">
        <f t="shared" si="34"/>
        <v>12568</v>
      </c>
    </row>
    <row r="1926" spans="1:8" hidden="1" x14ac:dyDescent="0.25">
      <c r="A1926" s="112">
        <v>44320</v>
      </c>
      <c r="B1926" s="10" t="s">
        <v>6509</v>
      </c>
      <c r="C1926" s="11" t="s">
        <v>1802</v>
      </c>
      <c r="E1926" s="8">
        <v>121139</v>
      </c>
      <c r="G1926" s="6">
        <f t="shared" si="34"/>
        <v>121139</v>
      </c>
    </row>
    <row r="1927" spans="1:8" hidden="1" x14ac:dyDescent="0.25">
      <c r="A1927" s="112">
        <v>44321</v>
      </c>
      <c r="B1927" s="10" t="s">
        <v>6509</v>
      </c>
      <c r="C1927" s="11" t="s">
        <v>1802</v>
      </c>
      <c r="E1927" s="8">
        <v>13264</v>
      </c>
      <c r="G1927" s="6">
        <f t="shared" si="34"/>
        <v>13264</v>
      </c>
    </row>
    <row r="1928" spans="1:8" hidden="1" x14ac:dyDescent="0.25">
      <c r="A1928" s="112">
        <v>44335</v>
      </c>
      <c r="B1928" s="10" t="s">
        <v>6509</v>
      </c>
      <c r="C1928" s="11" t="s">
        <v>1802</v>
      </c>
      <c r="E1928" s="8">
        <v>5670</v>
      </c>
      <c r="G1928" s="6">
        <f t="shared" si="34"/>
        <v>5670</v>
      </c>
    </row>
    <row r="1929" spans="1:8" hidden="1" x14ac:dyDescent="0.25">
      <c r="A1929" s="112">
        <v>44341</v>
      </c>
      <c r="B1929" s="10" t="s">
        <v>6407</v>
      </c>
      <c r="C1929" s="11" t="s">
        <v>166</v>
      </c>
      <c r="E1929" s="8">
        <v>4395</v>
      </c>
      <c r="G1929" s="6">
        <f t="shared" si="34"/>
        <v>4395</v>
      </c>
    </row>
    <row r="1930" spans="1:8" hidden="1" x14ac:dyDescent="0.25">
      <c r="A1930" s="112">
        <v>44321</v>
      </c>
      <c r="B1930" s="10" t="s">
        <v>2932</v>
      </c>
      <c r="C1930" s="11" t="s">
        <v>6765</v>
      </c>
      <c r="F1930" s="9">
        <v>25000</v>
      </c>
      <c r="G1930" s="6">
        <f t="shared" si="34"/>
        <v>-25000</v>
      </c>
      <c r="H1930" s="7" t="s">
        <v>1156</v>
      </c>
    </row>
    <row r="1931" spans="1:8" hidden="1" x14ac:dyDescent="0.25">
      <c r="A1931" s="112">
        <v>44341</v>
      </c>
      <c r="B1931" s="10" t="s">
        <v>1399</v>
      </c>
      <c r="C1931" s="11" t="s">
        <v>164</v>
      </c>
      <c r="F1931" s="9">
        <v>100000</v>
      </c>
      <c r="G1931" s="6">
        <f t="shared" si="34"/>
        <v>-100000</v>
      </c>
      <c r="H1931" s="7" t="s">
        <v>6954</v>
      </c>
    </row>
    <row r="1932" spans="1:8" hidden="1" x14ac:dyDescent="0.25">
      <c r="A1932" s="112">
        <v>44341</v>
      </c>
      <c r="B1932" s="10" t="s">
        <v>6509</v>
      </c>
      <c r="C1932" s="11" t="s">
        <v>1802</v>
      </c>
      <c r="F1932" s="9">
        <v>300000</v>
      </c>
      <c r="G1932" s="6">
        <f t="shared" si="34"/>
        <v>-300000</v>
      </c>
      <c r="H1932" s="7" t="s">
        <v>6956</v>
      </c>
    </row>
    <row r="1933" spans="1:8" hidden="1" x14ac:dyDescent="0.25">
      <c r="A1933" s="112">
        <v>44342</v>
      </c>
      <c r="B1933" s="10" t="s">
        <v>1399</v>
      </c>
      <c r="C1933" s="11" t="s">
        <v>166</v>
      </c>
      <c r="E1933" s="8">
        <v>35600</v>
      </c>
      <c r="G1933" s="6">
        <f t="shared" si="34"/>
        <v>35600</v>
      </c>
    </row>
    <row r="1934" spans="1:8" hidden="1" x14ac:dyDescent="0.25">
      <c r="A1934" s="112">
        <v>44343</v>
      </c>
      <c r="B1934" s="10" t="s">
        <v>1399</v>
      </c>
      <c r="C1934" s="11" t="s">
        <v>166</v>
      </c>
      <c r="E1934" s="8">
        <v>41800</v>
      </c>
      <c r="G1934" s="6">
        <f t="shared" si="34"/>
        <v>41800</v>
      </c>
    </row>
    <row r="1935" spans="1:8" hidden="1" x14ac:dyDescent="0.25">
      <c r="A1935" s="112">
        <v>44341</v>
      </c>
      <c r="B1935" s="10" t="s">
        <v>6953</v>
      </c>
      <c r="C1935" s="11" t="s">
        <v>166</v>
      </c>
      <c r="E1935" s="8">
        <v>55800</v>
      </c>
      <c r="G1935" s="6">
        <f t="shared" si="34"/>
        <v>55800</v>
      </c>
    </row>
    <row r="1936" spans="1:8" hidden="1" x14ac:dyDescent="0.25">
      <c r="A1936" s="112">
        <v>44345</v>
      </c>
      <c r="B1936" s="10" t="s">
        <v>6509</v>
      </c>
      <c r="C1936" s="11" t="s">
        <v>166</v>
      </c>
      <c r="E1936" s="8">
        <v>8330</v>
      </c>
      <c r="G1936" s="6">
        <f t="shared" si="34"/>
        <v>8330</v>
      </c>
    </row>
    <row r="1937" spans="1:8" hidden="1" x14ac:dyDescent="0.25">
      <c r="A1937" s="112">
        <v>44347</v>
      </c>
      <c r="B1937" s="10" t="s">
        <v>6509</v>
      </c>
      <c r="C1937" s="11" t="s">
        <v>166</v>
      </c>
      <c r="E1937" s="8">
        <v>14190</v>
      </c>
      <c r="G1937" s="6">
        <f t="shared" si="34"/>
        <v>14190</v>
      </c>
    </row>
    <row r="1938" spans="1:8" hidden="1" x14ac:dyDescent="0.25">
      <c r="A1938" s="112">
        <v>44342</v>
      </c>
      <c r="B1938" s="10" t="s">
        <v>2651</v>
      </c>
      <c r="C1938" s="11" t="s">
        <v>166</v>
      </c>
      <c r="E1938" s="8">
        <v>900</v>
      </c>
      <c r="G1938" s="6">
        <f t="shared" si="34"/>
        <v>900</v>
      </c>
      <c r="H1938" s="7" t="s">
        <v>3917</v>
      </c>
    </row>
    <row r="1939" spans="1:8" hidden="1" x14ac:dyDescent="0.25">
      <c r="A1939" s="112">
        <v>44345</v>
      </c>
      <c r="B1939" s="10" t="s">
        <v>1399</v>
      </c>
      <c r="C1939" s="11" t="s">
        <v>166</v>
      </c>
      <c r="F1939" s="9">
        <v>92268</v>
      </c>
      <c r="G1939" s="6">
        <f t="shared" si="34"/>
        <v>-92268</v>
      </c>
      <c r="H1939" s="77"/>
    </row>
    <row r="1940" spans="1:8" hidden="1" x14ac:dyDescent="0.25">
      <c r="A1940" s="112">
        <v>44345</v>
      </c>
      <c r="B1940" s="10" t="s">
        <v>6407</v>
      </c>
      <c r="C1940" s="11" t="s">
        <v>166</v>
      </c>
      <c r="F1940" s="9">
        <v>23720</v>
      </c>
      <c r="G1940" s="6">
        <f t="shared" si="34"/>
        <v>-23720</v>
      </c>
      <c r="H1940" s="78"/>
    </row>
    <row r="1941" spans="1:8" hidden="1" x14ac:dyDescent="0.25">
      <c r="A1941" s="112">
        <v>44345</v>
      </c>
      <c r="B1941" s="10" t="s">
        <v>6505</v>
      </c>
      <c r="C1941" s="11" t="s">
        <v>166</v>
      </c>
      <c r="F1941" s="9">
        <v>4575</v>
      </c>
      <c r="G1941" s="6">
        <f t="shared" si="34"/>
        <v>-4575</v>
      </c>
      <c r="H1941" s="78" t="s">
        <v>6972</v>
      </c>
    </row>
    <row r="1942" spans="1:8" hidden="1" x14ac:dyDescent="0.25">
      <c r="A1942" s="112">
        <v>44345</v>
      </c>
      <c r="B1942" s="10" t="s">
        <v>6509</v>
      </c>
      <c r="C1942" s="11" t="s">
        <v>166</v>
      </c>
      <c r="F1942" s="9">
        <v>124340</v>
      </c>
      <c r="G1942" s="6">
        <f t="shared" si="34"/>
        <v>-124340</v>
      </c>
      <c r="H1942" s="78"/>
    </row>
    <row r="1943" spans="1:8" hidden="1" x14ac:dyDescent="0.25">
      <c r="A1943" s="112">
        <v>44345</v>
      </c>
      <c r="B1943" s="10" t="s">
        <v>6953</v>
      </c>
      <c r="C1943" s="11" t="s">
        <v>166</v>
      </c>
      <c r="F1943" s="9">
        <v>111600</v>
      </c>
      <c r="G1943" s="6">
        <f t="shared" si="34"/>
        <v>-111600</v>
      </c>
      <c r="H1943" s="78"/>
    </row>
    <row r="1944" spans="1:8" hidden="1" x14ac:dyDescent="0.25">
      <c r="A1944" s="112">
        <v>44345</v>
      </c>
      <c r="B1944" s="10" t="s">
        <v>6509</v>
      </c>
      <c r="C1944" s="11" t="s">
        <v>166</v>
      </c>
      <c r="F1944" s="9">
        <v>8587</v>
      </c>
      <c r="G1944" s="6">
        <f t="shared" si="34"/>
        <v>-8587</v>
      </c>
      <c r="H1944" s="79"/>
    </row>
    <row r="1945" spans="1:8" hidden="1" x14ac:dyDescent="0.25">
      <c r="A1945" s="112">
        <v>44280</v>
      </c>
      <c r="B1945" s="10" t="s">
        <v>1399</v>
      </c>
      <c r="C1945" s="11" t="s">
        <v>437</v>
      </c>
      <c r="E1945" s="8">
        <v>24225</v>
      </c>
      <c r="G1945" s="6">
        <f t="shared" si="34"/>
        <v>24225</v>
      </c>
      <c r="H1945" s="123"/>
    </row>
    <row r="1946" spans="1:8" hidden="1" x14ac:dyDescent="0.25">
      <c r="A1946" s="112">
        <v>44301</v>
      </c>
      <c r="B1946" s="10" t="s">
        <v>6407</v>
      </c>
      <c r="C1946" s="11" t="s">
        <v>437</v>
      </c>
      <c r="E1946" s="8">
        <v>54726</v>
      </c>
      <c r="G1946" s="6">
        <f t="shared" si="34"/>
        <v>54726</v>
      </c>
      <c r="H1946" s="123"/>
    </row>
    <row r="1947" spans="1:8" hidden="1" x14ac:dyDescent="0.25">
      <c r="A1947" s="112">
        <v>44337</v>
      </c>
      <c r="B1947" s="10" t="s">
        <v>6509</v>
      </c>
      <c r="C1947" s="11" t="s">
        <v>437</v>
      </c>
      <c r="E1947" s="8">
        <v>153496</v>
      </c>
      <c r="G1947" s="6">
        <f t="shared" si="34"/>
        <v>153496</v>
      </c>
    </row>
    <row r="1948" spans="1:8" hidden="1" x14ac:dyDescent="0.25">
      <c r="A1948" s="112">
        <v>44347</v>
      </c>
      <c r="B1948" s="10" t="s">
        <v>6509</v>
      </c>
      <c r="C1948" s="11" t="s">
        <v>437</v>
      </c>
      <c r="E1948" s="8">
        <v>79600</v>
      </c>
      <c r="G1948" s="6">
        <f t="shared" ref="G1948:G2020" si="36">E1948-F1948</f>
        <v>79600</v>
      </c>
    </row>
    <row r="1949" spans="1:8" hidden="1" x14ac:dyDescent="0.25">
      <c r="A1949" s="112">
        <v>44350</v>
      </c>
      <c r="B1949" s="10" t="s">
        <v>1399</v>
      </c>
      <c r="C1949" s="11" t="s">
        <v>166</v>
      </c>
      <c r="E1949" s="8">
        <v>30000</v>
      </c>
      <c r="G1949" s="6">
        <f t="shared" si="36"/>
        <v>30000</v>
      </c>
    </row>
    <row r="1950" spans="1:8" hidden="1" x14ac:dyDescent="0.25">
      <c r="A1950" s="112">
        <v>44350</v>
      </c>
      <c r="B1950" s="10" t="s">
        <v>6718</v>
      </c>
      <c r="C1950" s="11" t="s">
        <v>1802</v>
      </c>
      <c r="F1950" s="9">
        <v>60288</v>
      </c>
      <c r="G1950" s="6">
        <f t="shared" si="36"/>
        <v>-60288</v>
      </c>
      <c r="H1950" s="7" t="s">
        <v>4469</v>
      </c>
    </row>
    <row r="1951" spans="1:8" hidden="1" x14ac:dyDescent="0.25">
      <c r="A1951" s="112">
        <v>44352</v>
      </c>
      <c r="B1951" s="10" t="s">
        <v>6407</v>
      </c>
      <c r="C1951" s="11" t="s">
        <v>3010</v>
      </c>
      <c r="E1951" s="8">
        <v>28567</v>
      </c>
      <c r="G1951" s="6">
        <f t="shared" si="36"/>
        <v>28567</v>
      </c>
    </row>
    <row r="1952" spans="1:8" hidden="1" x14ac:dyDescent="0.25">
      <c r="A1952" s="112">
        <v>44349</v>
      </c>
      <c r="B1952" s="10" t="s">
        <v>1399</v>
      </c>
      <c r="C1952" s="11" t="s">
        <v>5680</v>
      </c>
      <c r="D1952" s="766" t="s">
        <v>9280</v>
      </c>
      <c r="E1952" s="8">
        <v>4800</v>
      </c>
      <c r="G1952" s="6">
        <f t="shared" si="36"/>
        <v>4800</v>
      </c>
    </row>
    <row r="1953" spans="1:8" hidden="1" x14ac:dyDescent="0.25">
      <c r="A1953" s="112">
        <v>44352</v>
      </c>
      <c r="B1953" s="10" t="s">
        <v>6509</v>
      </c>
      <c r="C1953" s="11" t="s">
        <v>166</v>
      </c>
      <c r="E1953" s="8">
        <v>45420</v>
      </c>
      <c r="G1953" s="6">
        <f t="shared" si="36"/>
        <v>45420</v>
      </c>
    </row>
    <row r="1954" spans="1:8" hidden="1" x14ac:dyDescent="0.25">
      <c r="A1954" s="112">
        <v>44356</v>
      </c>
      <c r="B1954" s="10" t="s">
        <v>1399</v>
      </c>
      <c r="C1954" s="11" t="s">
        <v>437</v>
      </c>
      <c r="E1954" s="8">
        <v>19000</v>
      </c>
      <c r="G1954" s="6">
        <f t="shared" si="36"/>
        <v>19000</v>
      </c>
    </row>
    <row r="1955" spans="1:8" hidden="1" x14ac:dyDescent="0.25">
      <c r="A1955" s="112">
        <v>44361</v>
      </c>
      <c r="B1955" s="10" t="s">
        <v>1399</v>
      </c>
      <c r="C1955" s="11" t="s">
        <v>437</v>
      </c>
      <c r="E1955" s="8">
        <v>22000</v>
      </c>
      <c r="G1955" s="6">
        <f t="shared" si="36"/>
        <v>22000</v>
      </c>
    </row>
    <row r="1956" spans="1:8" hidden="1" x14ac:dyDescent="0.25">
      <c r="A1956" s="112">
        <v>44362</v>
      </c>
      <c r="B1956" s="10" t="s">
        <v>1399</v>
      </c>
      <c r="C1956" s="11" t="s">
        <v>437</v>
      </c>
      <c r="E1956" s="8">
        <v>38000</v>
      </c>
      <c r="G1956" s="6">
        <f t="shared" si="36"/>
        <v>38000</v>
      </c>
    </row>
    <row r="1957" spans="1:8" hidden="1" x14ac:dyDescent="0.25">
      <c r="A1957" s="112">
        <v>44362</v>
      </c>
      <c r="B1957" s="10" t="s">
        <v>6407</v>
      </c>
      <c r="C1957" s="11" t="s">
        <v>437</v>
      </c>
      <c r="E1957" s="8">
        <v>76000</v>
      </c>
      <c r="G1957" s="6">
        <f t="shared" si="36"/>
        <v>76000</v>
      </c>
    </row>
    <row r="1958" spans="1:8" hidden="1" x14ac:dyDescent="0.25">
      <c r="A1958" s="112">
        <v>44362</v>
      </c>
      <c r="B1958" s="10" t="s">
        <v>6509</v>
      </c>
      <c r="C1958" s="11" t="s">
        <v>437</v>
      </c>
      <c r="E1958" s="8">
        <v>36600</v>
      </c>
      <c r="G1958" s="6">
        <f t="shared" si="36"/>
        <v>36600</v>
      </c>
    </row>
    <row r="1959" spans="1:8" hidden="1" x14ac:dyDescent="0.25">
      <c r="A1959" s="112">
        <v>44355</v>
      </c>
      <c r="B1959" s="10" t="s">
        <v>6953</v>
      </c>
      <c r="C1959" s="11" t="s">
        <v>166</v>
      </c>
      <c r="E1959" s="8">
        <v>21600</v>
      </c>
      <c r="G1959" s="6">
        <f t="shared" si="36"/>
        <v>21600</v>
      </c>
    </row>
    <row r="1960" spans="1:8" hidden="1" x14ac:dyDescent="0.25">
      <c r="A1960" s="112">
        <v>44355</v>
      </c>
      <c r="B1960" s="10" t="s">
        <v>1399</v>
      </c>
      <c r="C1960" s="11" t="s">
        <v>166</v>
      </c>
      <c r="E1960" s="8">
        <v>19200</v>
      </c>
      <c r="G1960" s="6">
        <f t="shared" si="36"/>
        <v>19200</v>
      </c>
    </row>
    <row r="1961" spans="1:8" hidden="1" x14ac:dyDescent="0.25">
      <c r="A1961" s="112">
        <v>44363</v>
      </c>
      <c r="B1961" s="10" t="s">
        <v>6509</v>
      </c>
      <c r="C1961" s="11" t="s">
        <v>166</v>
      </c>
      <c r="E1961" s="8">
        <v>2775</v>
      </c>
      <c r="G1961" s="6">
        <f t="shared" si="36"/>
        <v>2775</v>
      </c>
    </row>
    <row r="1962" spans="1:8" hidden="1" x14ac:dyDescent="0.25">
      <c r="A1962" s="112">
        <v>44359</v>
      </c>
      <c r="B1962" s="10" t="s">
        <v>6509</v>
      </c>
      <c r="C1962" s="11" t="s">
        <v>166</v>
      </c>
      <c r="E1962" s="8">
        <v>9130</v>
      </c>
      <c r="G1962" s="6">
        <f t="shared" si="36"/>
        <v>9130</v>
      </c>
    </row>
    <row r="1963" spans="1:8" hidden="1" x14ac:dyDescent="0.25">
      <c r="A1963" s="112">
        <v>44341</v>
      </c>
      <c r="B1963" s="10" t="s">
        <v>1399</v>
      </c>
      <c r="C1963" s="11" t="s">
        <v>1802</v>
      </c>
      <c r="E1963" s="8">
        <v>20332</v>
      </c>
      <c r="G1963" s="6">
        <f t="shared" si="36"/>
        <v>20332</v>
      </c>
    </row>
    <row r="1964" spans="1:8" hidden="1" x14ac:dyDescent="0.25">
      <c r="A1964" s="112">
        <v>44345</v>
      </c>
      <c r="B1964" s="10" t="s">
        <v>6509</v>
      </c>
      <c r="C1964" s="11" t="s">
        <v>1802</v>
      </c>
      <c r="E1964" s="8">
        <v>33768</v>
      </c>
      <c r="G1964" s="6">
        <f t="shared" si="36"/>
        <v>33768</v>
      </c>
    </row>
    <row r="1965" spans="1:8" hidden="1" x14ac:dyDescent="0.25">
      <c r="A1965" s="112">
        <v>44350</v>
      </c>
      <c r="B1965" s="10" t="s">
        <v>6509</v>
      </c>
      <c r="C1965" s="11" t="s">
        <v>1802</v>
      </c>
      <c r="E1965" s="8">
        <v>982</v>
      </c>
      <c r="G1965" s="6">
        <f t="shared" si="36"/>
        <v>982</v>
      </c>
    </row>
    <row r="1966" spans="1:8" hidden="1" x14ac:dyDescent="0.25">
      <c r="A1966" s="112">
        <v>44365</v>
      </c>
      <c r="B1966" s="10" t="s">
        <v>6407</v>
      </c>
      <c r="C1966" s="11" t="s">
        <v>5680</v>
      </c>
      <c r="F1966" s="9">
        <v>46300</v>
      </c>
      <c r="G1966" s="6">
        <f t="shared" si="36"/>
        <v>-46300</v>
      </c>
      <c r="H1966" s="77"/>
    </row>
    <row r="1967" spans="1:8" hidden="1" x14ac:dyDescent="0.25">
      <c r="A1967" s="112">
        <v>44365</v>
      </c>
      <c r="B1967" s="10" t="s">
        <v>1399</v>
      </c>
      <c r="C1967" s="11" t="s">
        <v>5680</v>
      </c>
      <c r="F1967" s="9">
        <v>53700</v>
      </c>
      <c r="G1967" s="6">
        <f t="shared" si="36"/>
        <v>-53700</v>
      </c>
      <c r="H1967" s="79" t="s">
        <v>7014</v>
      </c>
    </row>
    <row r="1968" spans="1:8" hidden="1" x14ac:dyDescent="0.25">
      <c r="A1968" s="112">
        <v>44212</v>
      </c>
      <c r="B1968" s="10" t="s">
        <v>4720</v>
      </c>
      <c r="C1968" s="11" t="s">
        <v>1814</v>
      </c>
      <c r="F1968" s="9">
        <v>33746</v>
      </c>
      <c r="G1968" s="6">
        <f t="shared" si="36"/>
        <v>-33746</v>
      </c>
    </row>
    <row r="1969" spans="1:8" hidden="1" x14ac:dyDescent="0.25">
      <c r="A1969" s="112">
        <v>44372</v>
      </c>
      <c r="B1969" s="10" t="s">
        <v>6509</v>
      </c>
      <c r="C1969" s="11" t="s">
        <v>3010</v>
      </c>
      <c r="E1969" s="8">
        <v>82595</v>
      </c>
      <c r="G1969" s="6">
        <f t="shared" si="36"/>
        <v>82595</v>
      </c>
    </row>
    <row r="1970" spans="1:8" hidden="1" x14ac:dyDescent="0.25">
      <c r="A1970" s="112">
        <v>44372</v>
      </c>
      <c r="B1970" s="10" t="s">
        <v>1399</v>
      </c>
      <c r="C1970" s="11" t="s">
        <v>164</v>
      </c>
      <c r="E1970" s="8">
        <v>1000</v>
      </c>
      <c r="G1970" s="6">
        <f t="shared" si="36"/>
        <v>1000</v>
      </c>
    </row>
    <row r="1971" spans="1:8" hidden="1" x14ac:dyDescent="0.25">
      <c r="A1971" s="112">
        <v>44373</v>
      </c>
      <c r="B1971" s="10" t="s">
        <v>2932</v>
      </c>
      <c r="C1971" s="11" t="s">
        <v>6765</v>
      </c>
      <c r="F1971" s="9">
        <v>25000</v>
      </c>
      <c r="G1971" s="6">
        <f t="shared" si="36"/>
        <v>-25000</v>
      </c>
      <c r="H1971" s="7" t="s">
        <v>7111</v>
      </c>
    </row>
    <row r="1972" spans="1:8" hidden="1" x14ac:dyDescent="0.25">
      <c r="A1972" s="112">
        <v>44373</v>
      </c>
      <c r="B1972" s="10" t="s">
        <v>2932</v>
      </c>
      <c r="C1972" s="11" t="s">
        <v>6765</v>
      </c>
      <c r="F1972" s="9">
        <v>10000</v>
      </c>
      <c r="G1972" s="6">
        <f t="shared" si="36"/>
        <v>-10000</v>
      </c>
    </row>
    <row r="1973" spans="1:8" hidden="1" x14ac:dyDescent="0.25">
      <c r="A1973" s="112">
        <v>44373</v>
      </c>
      <c r="B1973" s="10" t="s">
        <v>2932</v>
      </c>
      <c r="C1973" s="11" t="s">
        <v>6765</v>
      </c>
      <c r="F1973" s="9">
        <v>1200</v>
      </c>
      <c r="G1973" s="6">
        <f t="shared" si="36"/>
        <v>-1200</v>
      </c>
      <c r="H1973" s="7" t="s">
        <v>4976</v>
      </c>
    </row>
    <row r="1974" spans="1:8" hidden="1" x14ac:dyDescent="0.25">
      <c r="A1974" s="112">
        <v>44373</v>
      </c>
      <c r="B1974" s="10" t="s">
        <v>6516</v>
      </c>
      <c r="C1974" s="11" t="s">
        <v>162</v>
      </c>
      <c r="F1974" s="9">
        <v>100000</v>
      </c>
      <c r="G1974" s="6">
        <f t="shared" si="36"/>
        <v>-100000</v>
      </c>
      <c r="H1974" s="7" t="s">
        <v>7028</v>
      </c>
    </row>
    <row r="1975" spans="1:8" hidden="1" x14ac:dyDescent="0.25">
      <c r="A1975" s="112">
        <v>44373</v>
      </c>
      <c r="B1975" s="10" t="s">
        <v>6509</v>
      </c>
      <c r="C1975" s="11" t="s">
        <v>5680</v>
      </c>
      <c r="D1975" s="766" t="s">
        <v>9279</v>
      </c>
      <c r="E1975" s="8">
        <v>128600</v>
      </c>
      <c r="G1975" s="6">
        <f t="shared" si="36"/>
        <v>128600</v>
      </c>
    </row>
    <row r="1976" spans="1:8" hidden="1" x14ac:dyDescent="0.25">
      <c r="A1976" s="112">
        <v>44372</v>
      </c>
      <c r="B1976" s="10" t="s">
        <v>6953</v>
      </c>
      <c r="C1976" s="11" t="s">
        <v>166</v>
      </c>
      <c r="E1976" s="8">
        <v>13200</v>
      </c>
      <c r="G1976" s="6">
        <f t="shared" si="36"/>
        <v>13200</v>
      </c>
    </row>
    <row r="1977" spans="1:8" hidden="1" x14ac:dyDescent="0.25">
      <c r="A1977" s="112">
        <v>44372</v>
      </c>
      <c r="B1977" s="10" t="s">
        <v>6509</v>
      </c>
      <c r="C1977" s="11" t="s">
        <v>166</v>
      </c>
      <c r="E1977" s="8">
        <v>13000</v>
      </c>
      <c r="G1977" s="6">
        <f t="shared" si="36"/>
        <v>13000</v>
      </c>
    </row>
    <row r="1978" spans="1:8" hidden="1" x14ac:dyDescent="0.25">
      <c r="A1978" s="112">
        <v>44361</v>
      </c>
      <c r="B1978" s="10" t="s">
        <v>6509</v>
      </c>
      <c r="C1978" s="11" t="s">
        <v>1802</v>
      </c>
      <c r="E1978" s="8">
        <v>50037</v>
      </c>
      <c r="G1978" s="6">
        <f t="shared" si="36"/>
        <v>50037</v>
      </c>
    </row>
    <row r="1979" spans="1:8" hidden="1" x14ac:dyDescent="0.25">
      <c r="A1979" s="112">
        <v>44368</v>
      </c>
      <c r="B1979" s="10" t="s">
        <v>1399</v>
      </c>
      <c r="C1979" s="11" t="s">
        <v>1802</v>
      </c>
      <c r="E1979" s="8">
        <v>34937</v>
      </c>
      <c r="G1979" s="6">
        <f t="shared" si="36"/>
        <v>34937</v>
      </c>
    </row>
    <row r="1980" spans="1:8" hidden="1" x14ac:dyDescent="0.25">
      <c r="A1980" s="112">
        <v>44371</v>
      </c>
      <c r="B1980" s="10" t="s">
        <v>6509</v>
      </c>
      <c r="C1980" s="11" t="s">
        <v>1802</v>
      </c>
      <c r="E1980" s="8">
        <v>7734</v>
      </c>
      <c r="G1980" s="6">
        <f t="shared" si="36"/>
        <v>7734</v>
      </c>
    </row>
    <row r="1981" spans="1:8" hidden="1" x14ac:dyDescent="0.25">
      <c r="A1981" s="112">
        <v>44373</v>
      </c>
      <c r="B1981" s="10" t="s">
        <v>6509</v>
      </c>
      <c r="C1981" s="11" t="s">
        <v>1802</v>
      </c>
      <c r="E1981" s="8">
        <v>3019</v>
      </c>
      <c r="G1981" s="6">
        <f t="shared" si="36"/>
        <v>3019</v>
      </c>
    </row>
    <row r="1982" spans="1:8" hidden="1" x14ac:dyDescent="0.25">
      <c r="A1982" s="112">
        <v>44377</v>
      </c>
      <c r="B1982" s="10" t="s">
        <v>6509</v>
      </c>
      <c r="C1982" s="11" t="s">
        <v>166</v>
      </c>
      <c r="E1982" s="8">
        <v>7920</v>
      </c>
      <c r="G1982" s="6">
        <f t="shared" si="36"/>
        <v>7920</v>
      </c>
    </row>
    <row r="1983" spans="1:8" hidden="1" x14ac:dyDescent="0.25">
      <c r="A1983" s="112">
        <v>44373</v>
      </c>
      <c r="B1983" s="10" t="s">
        <v>6953</v>
      </c>
      <c r="C1983" s="11" t="s">
        <v>437</v>
      </c>
      <c r="E1983" s="8">
        <v>21000</v>
      </c>
      <c r="G1983" s="6">
        <f t="shared" si="36"/>
        <v>21000</v>
      </c>
    </row>
    <row r="1984" spans="1:8" hidden="1" x14ac:dyDescent="0.25">
      <c r="A1984" s="112">
        <v>44377</v>
      </c>
      <c r="B1984" s="10" t="s">
        <v>3945</v>
      </c>
      <c r="C1984" s="11" t="s">
        <v>437</v>
      </c>
      <c r="E1984" s="8">
        <v>55300</v>
      </c>
      <c r="G1984" s="6">
        <f t="shared" si="36"/>
        <v>55300</v>
      </c>
    </row>
    <row r="1985" spans="1:8" hidden="1" x14ac:dyDescent="0.25">
      <c r="A1985" s="112">
        <v>44380</v>
      </c>
      <c r="B1985" s="10" t="s">
        <v>3945</v>
      </c>
      <c r="C1985" s="11" t="s">
        <v>437</v>
      </c>
      <c r="E1985" s="8">
        <v>193500</v>
      </c>
      <c r="G1985" s="6">
        <f t="shared" si="36"/>
        <v>193500</v>
      </c>
    </row>
    <row r="1986" spans="1:8" hidden="1" x14ac:dyDescent="0.25">
      <c r="A1986" s="112">
        <v>44381</v>
      </c>
      <c r="B1986" s="10" t="s">
        <v>6509</v>
      </c>
      <c r="C1986" s="11" t="s">
        <v>437</v>
      </c>
      <c r="E1986" s="8">
        <v>230800</v>
      </c>
      <c r="G1986" s="6">
        <f t="shared" si="36"/>
        <v>230800</v>
      </c>
    </row>
    <row r="1987" spans="1:8" hidden="1" x14ac:dyDescent="0.25">
      <c r="A1987" s="112">
        <v>44384</v>
      </c>
      <c r="B1987" s="10" t="s">
        <v>1399</v>
      </c>
      <c r="C1987" s="11" t="s">
        <v>164</v>
      </c>
      <c r="E1987" s="8">
        <v>21211</v>
      </c>
      <c r="G1987" s="6">
        <f t="shared" si="36"/>
        <v>21211</v>
      </c>
    </row>
    <row r="1988" spans="1:8" hidden="1" x14ac:dyDescent="0.25">
      <c r="A1988" s="112">
        <v>44383</v>
      </c>
      <c r="B1988" s="10" t="s">
        <v>6509</v>
      </c>
      <c r="C1988" s="11" t="s">
        <v>3010</v>
      </c>
      <c r="E1988" s="8">
        <v>11119</v>
      </c>
      <c r="G1988" s="6">
        <f t="shared" si="36"/>
        <v>11119</v>
      </c>
    </row>
    <row r="1989" spans="1:8" hidden="1" x14ac:dyDescent="0.25">
      <c r="A1989" s="112">
        <v>44387</v>
      </c>
      <c r="B1989" s="10" t="s">
        <v>3945</v>
      </c>
      <c r="C1989" s="11" t="s">
        <v>437</v>
      </c>
      <c r="E1989" s="8">
        <v>4000</v>
      </c>
      <c r="G1989" s="6">
        <f t="shared" si="36"/>
        <v>4000</v>
      </c>
    </row>
    <row r="1990" spans="1:8" hidden="1" x14ac:dyDescent="0.25">
      <c r="A1990" s="112">
        <v>44387</v>
      </c>
      <c r="B1990" s="10" t="s">
        <v>7065</v>
      </c>
      <c r="C1990" s="11" t="s">
        <v>437</v>
      </c>
      <c r="E1990" s="8">
        <v>30000</v>
      </c>
      <c r="G1990" s="6">
        <f t="shared" si="36"/>
        <v>30000</v>
      </c>
    </row>
    <row r="1991" spans="1:8" hidden="1" x14ac:dyDescent="0.25">
      <c r="A1991" s="112">
        <v>44390</v>
      </c>
      <c r="B1991" s="10" t="s">
        <v>6953</v>
      </c>
      <c r="C1991" s="11" t="s">
        <v>437</v>
      </c>
      <c r="E1991" s="8">
        <v>113360</v>
      </c>
      <c r="G1991" s="6">
        <f t="shared" si="36"/>
        <v>113360</v>
      </c>
    </row>
    <row r="1992" spans="1:8" hidden="1" x14ac:dyDescent="0.25">
      <c r="A1992" s="112">
        <v>44390</v>
      </c>
      <c r="B1992" s="10" t="s">
        <v>6953</v>
      </c>
      <c r="C1992" s="11" t="s">
        <v>164</v>
      </c>
      <c r="E1992" s="8">
        <v>17710</v>
      </c>
      <c r="G1992" s="6">
        <f t="shared" si="36"/>
        <v>17710</v>
      </c>
    </row>
    <row r="1993" spans="1:8" hidden="1" x14ac:dyDescent="0.25">
      <c r="A1993" s="112">
        <v>44392</v>
      </c>
      <c r="B1993" s="10" t="s">
        <v>6509</v>
      </c>
      <c r="C1993" s="11" t="s">
        <v>3010</v>
      </c>
      <c r="F1993" s="9">
        <v>75000</v>
      </c>
      <c r="G1993" s="6">
        <f t="shared" si="36"/>
        <v>-75000</v>
      </c>
      <c r="H1993" s="7" t="s">
        <v>1156</v>
      </c>
    </row>
    <row r="1994" spans="1:8" hidden="1" x14ac:dyDescent="0.25">
      <c r="A1994" s="112">
        <v>44391</v>
      </c>
      <c r="B1994" s="10" t="s">
        <v>6509</v>
      </c>
      <c r="C1994" s="11" t="s">
        <v>437</v>
      </c>
      <c r="E1994" s="8">
        <v>2710</v>
      </c>
      <c r="G1994" s="6">
        <f t="shared" si="36"/>
        <v>2710</v>
      </c>
    </row>
    <row r="1995" spans="1:8" hidden="1" x14ac:dyDescent="0.25">
      <c r="A1995" s="658">
        <v>44392</v>
      </c>
      <c r="B1995" s="659" t="s">
        <v>6509</v>
      </c>
      <c r="C1995" s="660" t="s">
        <v>166</v>
      </c>
      <c r="E1995" s="661"/>
      <c r="F1995" s="662">
        <v>92178</v>
      </c>
      <c r="G1995" s="663">
        <f t="shared" si="36"/>
        <v>-92178</v>
      </c>
      <c r="H1995" s="1195" t="s">
        <v>7137</v>
      </c>
    </row>
    <row r="1996" spans="1:8" hidden="1" x14ac:dyDescent="0.25">
      <c r="A1996" s="658">
        <v>44392</v>
      </c>
      <c r="B1996" s="659" t="s">
        <v>6953</v>
      </c>
      <c r="C1996" s="660" t="s">
        <v>166</v>
      </c>
      <c r="E1996" s="661"/>
      <c r="F1996" s="664">
        <v>34800</v>
      </c>
      <c r="G1996" s="663">
        <f t="shared" si="36"/>
        <v>-34800</v>
      </c>
      <c r="H1996" s="1196"/>
    </row>
    <row r="1997" spans="1:8" ht="16.5" hidden="1" thickBot="1" x14ac:dyDescent="0.3">
      <c r="A1997" s="658">
        <v>44392</v>
      </c>
      <c r="B1997" s="659" t="s">
        <v>1399</v>
      </c>
      <c r="C1997" s="660" t="s">
        <v>166</v>
      </c>
      <c r="E1997" s="661"/>
      <c r="F1997" s="665">
        <v>23022</v>
      </c>
      <c r="G1997" s="663">
        <f t="shared" si="36"/>
        <v>-23022</v>
      </c>
      <c r="H1997" s="1197"/>
    </row>
    <row r="1998" spans="1:8" hidden="1" x14ac:dyDescent="0.25">
      <c r="A1998" s="651">
        <v>44392</v>
      </c>
      <c r="B1998" s="652" t="s">
        <v>6509</v>
      </c>
      <c r="C1998" s="653" t="s">
        <v>437</v>
      </c>
      <c r="E1998" s="654"/>
      <c r="F1998" s="655">
        <f>480791-39410</f>
        <v>441381</v>
      </c>
      <c r="G1998" s="656">
        <f t="shared" si="36"/>
        <v>-441381</v>
      </c>
      <c r="H1998" s="1200" t="s">
        <v>7139</v>
      </c>
    </row>
    <row r="1999" spans="1:8" hidden="1" x14ac:dyDescent="0.25">
      <c r="A1999" s="651">
        <v>44392</v>
      </c>
      <c r="B1999" s="652" t="s">
        <v>6953</v>
      </c>
      <c r="C1999" s="653" t="s">
        <v>437</v>
      </c>
      <c r="E1999" s="654"/>
      <c r="F1999" s="672">
        <v>39410</v>
      </c>
      <c r="G1999" s="656">
        <f t="shared" si="36"/>
        <v>-39410</v>
      </c>
      <c r="H1999" s="1201"/>
    </row>
    <row r="2000" spans="1:8" ht="16.5" hidden="1" thickBot="1" x14ac:dyDescent="0.3">
      <c r="A2000" s="651">
        <v>44392</v>
      </c>
      <c r="B2000" s="652" t="s">
        <v>6407</v>
      </c>
      <c r="C2000" s="653" t="s">
        <v>437</v>
      </c>
      <c r="E2000" s="654"/>
      <c r="F2000" s="657">
        <v>40445</v>
      </c>
      <c r="G2000" s="656">
        <f t="shared" si="36"/>
        <v>-40445</v>
      </c>
      <c r="H2000" s="1202"/>
    </row>
    <row r="2001" spans="1:8" hidden="1" x14ac:dyDescent="0.25">
      <c r="A2001" s="658">
        <v>44392</v>
      </c>
      <c r="B2001" s="659" t="s">
        <v>6953</v>
      </c>
      <c r="C2001" s="660" t="s">
        <v>437</v>
      </c>
      <c r="E2001" s="661"/>
      <c r="F2001" s="662">
        <v>134360</v>
      </c>
      <c r="G2001" s="663">
        <f t="shared" si="36"/>
        <v>-134360</v>
      </c>
      <c r="H2001" s="1174" t="s">
        <v>7140</v>
      </c>
    </row>
    <row r="2002" spans="1:8" hidden="1" x14ac:dyDescent="0.25">
      <c r="A2002" s="658">
        <v>44392</v>
      </c>
      <c r="B2002" s="659" t="s">
        <v>1399</v>
      </c>
      <c r="C2002" s="660" t="s">
        <v>437</v>
      </c>
      <c r="E2002" s="661"/>
      <c r="F2002" s="664">
        <v>79000</v>
      </c>
      <c r="G2002" s="663">
        <f t="shared" si="36"/>
        <v>-79000</v>
      </c>
      <c r="H2002" s="1175"/>
    </row>
    <row r="2003" spans="1:8" hidden="1" x14ac:dyDescent="0.25">
      <c r="A2003" s="658">
        <v>44392</v>
      </c>
      <c r="B2003" s="659" t="s">
        <v>6407</v>
      </c>
      <c r="C2003" s="660" t="s">
        <v>437</v>
      </c>
      <c r="E2003" s="661"/>
      <c r="F2003" s="664">
        <v>35561</v>
      </c>
      <c r="G2003" s="663">
        <f t="shared" si="36"/>
        <v>-35561</v>
      </c>
      <c r="H2003" s="1175"/>
    </row>
    <row r="2004" spans="1:8" hidden="1" x14ac:dyDescent="0.25">
      <c r="A2004" s="658">
        <v>44392</v>
      </c>
      <c r="B2004" s="659" t="s">
        <v>3945</v>
      </c>
      <c r="C2004" s="660" t="s">
        <v>437</v>
      </c>
      <c r="E2004" s="661"/>
      <c r="F2004" s="664">
        <v>252800</v>
      </c>
      <c r="G2004" s="663">
        <f t="shared" si="36"/>
        <v>-252800</v>
      </c>
      <c r="H2004" s="1175"/>
    </row>
    <row r="2005" spans="1:8" ht="16.5" hidden="1" thickBot="1" x14ac:dyDescent="0.3">
      <c r="A2005" s="658">
        <v>44392</v>
      </c>
      <c r="B2005" s="659" t="s">
        <v>7065</v>
      </c>
      <c r="C2005" s="660" t="s">
        <v>437</v>
      </c>
      <c r="E2005" s="661"/>
      <c r="F2005" s="665">
        <v>209</v>
      </c>
      <c r="G2005" s="663">
        <f t="shared" si="36"/>
        <v>-209</v>
      </c>
      <c r="H2005" s="1175"/>
    </row>
    <row r="2006" spans="1:8" hidden="1" x14ac:dyDescent="0.25">
      <c r="A2006" s="112">
        <v>44392</v>
      </c>
      <c r="B2006" s="10" t="s">
        <v>6509</v>
      </c>
      <c r="C2006" s="11" t="s">
        <v>166</v>
      </c>
      <c r="E2006" s="8">
        <v>4760</v>
      </c>
      <c r="G2006" s="273">
        <f t="shared" si="36"/>
        <v>4760</v>
      </c>
    </row>
    <row r="2007" spans="1:8" hidden="1" x14ac:dyDescent="0.25">
      <c r="A2007" s="112">
        <v>44390</v>
      </c>
      <c r="B2007" s="10" t="s">
        <v>6506</v>
      </c>
      <c r="C2007" s="11" t="s">
        <v>180</v>
      </c>
      <c r="E2007" s="8">
        <v>246040</v>
      </c>
      <c r="G2007" s="273">
        <f t="shared" si="36"/>
        <v>246040</v>
      </c>
    </row>
    <row r="2008" spans="1:8" hidden="1" x14ac:dyDescent="0.25">
      <c r="A2008" s="112">
        <v>44405</v>
      </c>
      <c r="B2008" s="10" t="s">
        <v>1399</v>
      </c>
      <c r="C2008" s="11" t="s">
        <v>164</v>
      </c>
      <c r="E2008" s="8">
        <v>10716</v>
      </c>
      <c r="G2008" s="273">
        <f t="shared" si="36"/>
        <v>10716</v>
      </c>
    </row>
    <row r="2009" spans="1:8" hidden="1" x14ac:dyDescent="0.25">
      <c r="A2009" s="112">
        <v>44405</v>
      </c>
      <c r="B2009" s="10" t="s">
        <v>2932</v>
      </c>
      <c r="C2009" s="11" t="s">
        <v>164</v>
      </c>
      <c r="F2009" s="9">
        <v>10100</v>
      </c>
      <c r="G2009" s="273">
        <f t="shared" si="36"/>
        <v>-10100</v>
      </c>
      <c r="H2009" s="77"/>
    </row>
    <row r="2010" spans="1:8" hidden="1" x14ac:dyDescent="0.25">
      <c r="A2010" s="112">
        <v>44405</v>
      </c>
      <c r="B2010" s="10" t="s">
        <v>11</v>
      </c>
      <c r="C2010" s="11" t="s">
        <v>164</v>
      </c>
      <c r="F2010" s="9">
        <v>3293</v>
      </c>
      <c r="G2010" s="273">
        <f t="shared" si="36"/>
        <v>-3293</v>
      </c>
      <c r="H2010" s="78"/>
    </row>
    <row r="2011" spans="1:8" hidden="1" x14ac:dyDescent="0.25">
      <c r="A2011" s="112">
        <v>44405</v>
      </c>
      <c r="B2011" s="10" t="s">
        <v>2651</v>
      </c>
      <c r="C2011" s="11" t="s">
        <v>164</v>
      </c>
      <c r="F2011" s="9">
        <v>813</v>
      </c>
      <c r="G2011" s="273">
        <f t="shared" si="36"/>
        <v>-813</v>
      </c>
      <c r="H2011" s="78" t="s">
        <v>7178</v>
      </c>
    </row>
    <row r="2012" spans="1:8" hidden="1" x14ac:dyDescent="0.25">
      <c r="A2012" s="112">
        <v>44405</v>
      </c>
      <c r="B2012" s="10" t="s">
        <v>6953</v>
      </c>
      <c r="C2012" s="11" t="s">
        <v>164</v>
      </c>
      <c r="F2012" s="9">
        <v>17710</v>
      </c>
      <c r="G2012" s="273">
        <f t="shared" si="36"/>
        <v>-17710</v>
      </c>
      <c r="H2012" s="78"/>
    </row>
    <row r="2013" spans="1:8" hidden="1" x14ac:dyDescent="0.25">
      <c r="A2013" s="112">
        <v>44405</v>
      </c>
      <c r="B2013" s="10" t="s">
        <v>1399</v>
      </c>
      <c r="C2013" s="11" t="s">
        <v>164</v>
      </c>
      <c r="F2013" s="9">
        <v>28084</v>
      </c>
      <c r="G2013" s="273">
        <f t="shared" si="36"/>
        <v>-28084</v>
      </c>
      <c r="H2013" s="79"/>
    </row>
    <row r="2014" spans="1:8" hidden="1" x14ac:dyDescent="0.25">
      <c r="A2014" s="112">
        <v>44377</v>
      </c>
      <c r="B2014" s="10" t="s">
        <v>6509</v>
      </c>
      <c r="C2014" s="11" t="s">
        <v>1802</v>
      </c>
      <c r="E2014" s="8">
        <v>12141</v>
      </c>
      <c r="G2014" s="273">
        <f t="shared" si="36"/>
        <v>12141</v>
      </c>
    </row>
    <row r="2015" spans="1:8" hidden="1" x14ac:dyDescent="0.25">
      <c r="A2015" s="112">
        <v>44380</v>
      </c>
      <c r="B2015" s="10" t="s">
        <v>6506</v>
      </c>
      <c r="C2015" s="11" t="s">
        <v>1802</v>
      </c>
      <c r="E2015" s="8">
        <v>87672</v>
      </c>
      <c r="G2015" s="273">
        <f t="shared" si="36"/>
        <v>87672</v>
      </c>
    </row>
    <row r="2016" spans="1:8" hidden="1" x14ac:dyDescent="0.25">
      <c r="A2016" s="112">
        <v>44383</v>
      </c>
      <c r="B2016" s="10" t="s">
        <v>6506</v>
      </c>
      <c r="C2016" s="11" t="s">
        <v>1802</v>
      </c>
      <c r="E2016" s="8">
        <v>15308</v>
      </c>
      <c r="G2016" s="273">
        <f t="shared" si="36"/>
        <v>15308</v>
      </c>
    </row>
    <row r="2017" spans="1:8" hidden="1" x14ac:dyDescent="0.25">
      <c r="A2017" s="112">
        <v>44380</v>
      </c>
      <c r="B2017" s="10" t="s">
        <v>6506</v>
      </c>
      <c r="C2017" s="11" t="s">
        <v>1802</v>
      </c>
      <c r="F2017" s="9">
        <v>19745</v>
      </c>
      <c r="G2017" s="273">
        <f t="shared" si="36"/>
        <v>-19745</v>
      </c>
      <c r="H2017" s="7" t="s">
        <v>2319</v>
      </c>
    </row>
    <row r="2018" spans="1:8" hidden="1" x14ac:dyDescent="0.25">
      <c r="A2018" s="112">
        <v>44406</v>
      </c>
      <c r="B2018" s="10" t="s">
        <v>6953</v>
      </c>
      <c r="C2018" s="11" t="s">
        <v>164</v>
      </c>
      <c r="E2018" s="8">
        <v>9655</v>
      </c>
      <c r="G2018" s="6">
        <f t="shared" si="36"/>
        <v>9655</v>
      </c>
    </row>
    <row r="2019" spans="1:8" hidden="1" x14ac:dyDescent="0.25">
      <c r="A2019" s="112">
        <v>44405</v>
      </c>
      <c r="B2019" s="10" t="s">
        <v>6953</v>
      </c>
      <c r="C2019" s="11" t="s">
        <v>437</v>
      </c>
      <c r="E2019" s="8">
        <v>56900</v>
      </c>
      <c r="G2019" s="6">
        <f t="shared" si="36"/>
        <v>56900</v>
      </c>
    </row>
    <row r="2020" spans="1:8" hidden="1" x14ac:dyDescent="0.25">
      <c r="A2020" s="112">
        <v>44411</v>
      </c>
      <c r="B2020" s="10" t="s">
        <v>6953</v>
      </c>
      <c r="C2020" s="11" t="s">
        <v>437</v>
      </c>
      <c r="E2020" s="8">
        <v>22000</v>
      </c>
      <c r="G2020" s="6">
        <f t="shared" si="36"/>
        <v>22000</v>
      </c>
    </row>
    <row r="2021" spans="1:8" hidden="1" x14ac:dyDescent="0.25">
      <c r="A2021" s="112">
        <v>44419</v>
      </c>
      <c r="B2021" s="10" t="s">
        <v>1399</v>
      </c>
      <c r="C2021" s="11" t="s">
        <v>5680</v>
      </c>
      <c r="D2021" s="766" t="s">
        <v>9278</v>
      </c>
      <c r="E2021" s="8">
        <v>3000</v>
      </c>
      <c r="G2021" s="6">
        <f t="shared" ref="G2021:G2054" si="37">E2021-F2021</f>
        <v>3000</v>
      </c>
    </row>
    <row r="2022" spans="1:8" hidden="1" x14ac:dyDescent="0.25">
      <c r="A2022" s="112">
        <v>44419</v>
      </c>
      <c r="B2022" s="10" t="s">
        <v>6407</v>
      </c>
      <c r="C2022" s="11" t="s">
        <v>5680</v>
      </c>
      <c r="D2022" s="766" t="s">
        <v>9277</v>
      </c>
      <c r="E2022" s="8">
        <v>9500</v>
      </c>
      <c r="G2022" s="6">
        <f t="shared" si="37"/>
        <v>9500</v>
      </c>
    </row>
    <row r="2023" spans="1:8" hidden="1" x14ac:dyDescent="0.25">
      <c r="A2023" s="112">
        <v>44419</v>
      </c>
      <c r="B2023" s="10" t="s">
        <v>6407</v>
      </c>
      <c r="C2023" s="11" t="s">
        <v>7240</v>
      </c>
      <c r="E2023" s="8">
        <v>2404</v>
      </c>
      <c r="G2023" s="6">
        <f t="shared" si="37"/>
        <v>2404</v>
      </c>
    </row>
    <row r="2024" spans="1:8" hidden="1" x14ac:dyDescent="0.25">
      <c r="A2024" s="112">
        <v>44419</v>
      </c>
      <c r="B2024" s="10" t="s">
        <v>1399</v>
      </c>
      <c r="C2024" s="11" t="s">
        <v>7240</v>
      </c>
      <c r="E2024" s="8">
        <v>17273</v>
      </c>
      <c r="G2024" s="6">
        <f t="shared" si="37"/>
        <v>17273</v>
      </c>
    </row>
    <row r="2025" spans="1:8" hidden="1" x14ac:dyDescent="0.25">
      <c r="A2025" s="112">
        <v>44419</v>
      </c>
      <c r="B2025" s="10" t="s">
        <v>7110</v>
      </c>
      <c r="C2025" s="11" t="s">
        <v>7240</v>
      </c>
      <c r="E2025" s="8">
        <v>153871</v>
      </c>
      <c r="G2025" s="6">
        <f t="shared" si="37"/>
        <v>153871</v>
      </c>
    </row>
    <row r="2026" spans="1:8" hidden="1" x14ac:dyDescent="0.25">
      <c r="A2026" s="112">
        <v>44419</v>
      </c>
      <c r="B2026" s="10" t="s">
        <v>6953</v>
      </c>
      <c r="C2026" s="11" t="s">
        <v>7240</v>
      </c>
      <c r="E2026" s="8">
        <v>253657</v>
      </c>
      <c r="G2026" s="6">
        <f t="shared" si="37"/>
        <v>253657</v>
      </c>
    </row>
    <row r="2027" spans="1:8" hidden="1" x14ac:dyDescent="0.25">
      <c r="A2027" s="112">
        <v>44407</v>
      </c>
      <c r="B2027" s="10" t="s">
        <v>6953</v>
      </c>
      <c r="C2027" s="11" t="s">
        <v>7240</v>
      </c>
      <c r="F2027" s="9">
        <v>200000</v>
      </c>
      <c r="G2027" s="6">
        <f t="shared" si="37"/>
        <v>-200000</v>
      </c>
      <c r="H2027" s="7" t="s">
        <v>7191</v>
      </c>
    </row>
    <row r="2028" spans="1:8" hidden="1" x14ac:dyDescent="0.25">
      <c r="A2028" s="112">
        <v>44420</v>
      </c>
      <c r="B2028" s="10" t="s">
        <v>7110</v>
      </c>
      <c r="C2028" s="11" t="s">
        <v>7240</v>
      </c>
      <c r="F2028" s="9">
        <v>100000</v>
      </c>
      <c r="G2028" s="6">
        <f t="shared" si="37"/>
        <v>-100000</v>
      </c>
      <c r="H2028" s="7" t="s">
        <v>7241</v>
      </c>
    </row>
    <row r="2029" spans="1:8" hidden="1" x14ac:dyDescent="0.25">
      <c r="A2029" s="112">
        <v>44425</v>
      </c>
      <c r="B2029" s="10" t="s">
        <v>6509</v>
      </c>
      <c r="C2029" s="11" t="s">
        <v>437</v>
      </c>
      <c r="F2029" s="9">
        <v>39410</v>
      </c>
      <c r="G2029" s="6">
        <f t="shared" si="37"/>
        <v>-39410</v>
      </c>
      <c r="H2029" s="7" t="s">
        <v>6504</v>
      </c>
    </row>
    <row r="2030" spans="1:8" hidden="1" x14ac:dyDescent="0.25">
      <c r="A2030" s="112">
        <v>44389</v>
      </c>
      <c r="B2030" s="10" t="s">
        <v>6953</v>
      </c>
      <c r="C2030" s="11" t="s">
        <v>166</v>
      </c>
      <c r="E2030" s="8">
        <v>8175</v>
      </c>
      <c r="G2030" s="6">
        <f t="shared" si="37"/>
        <v>8175</v>
      </c>
    </row>
    <row r="2031" spans="1:8" hidden="1" x14ac:dyDescent="0.25">
      <c r="A2031" s="112">
        <v>44389</v>
      </c>
      <c r="B2031" s="10" t="s">
        <v>6953</v>
      </c>
      <c r="C2031" s="11" t="s">
        <v>169</v>
      </c>
      <c r="E2031" s="8">
        <v>19000</v>
      </c>
      <c r="G2031" s="6">
        <f t="shared" si="37"/>
        <v>19000</v>
      </c>
    </row>
    <row r="2032" spans="1:8" hidden="1" x14ac:dyDescent="0.25">
      <c r="A2032" s="112">
        <v>44389</v>
      </c>
      <c r="B2032" s="10" t="s">
        <v>6953</v>
      </c>
      <c r="C2032" s="11" t="s">
        <v>7240</v>
      </c>
      <c r="E2032" s="8">
        <v>10800</v>
      </c>
      <c r="G2032" s="6">
        <f t="shared" si="37"/>
        <v>10800</v>
      </c>
    </row>
    <row r="2033" spans="1:8" hidden="1" x14ac:dyDescent="0.25">
      <c r="A2033" s="112">
        <v>44394</v>
      </c>
      <c r="B2033" s="10" t="s">
        <v>6953</v>
      </c>
      <c r="C2033" s="11" t="s">
        <v>437</v>
      </c>
      <c r="E2033" s="8">
        <v>58300</v>
      </c>
      <c r="G2033" s="6">
        <f t="shared" si="37"/>
        <v>58300</v>
      </c>
    </row>
    <row r="2034" spans="1:8" hidden="1" x14ac:dyDescent="0.25">
      <c r="A2034" s="112">
        <v>44431</v>
      </c>
      <c r="B2034" s="10" t="s">
        <v>6953</v>
      </c>
      <c r="C2034" s="11" t="s">
        <v>7240</v>
      </c>
      <c r="F2034" s="9">
        <v>50000</v>
      </c>
      <c r="G2034" s="6">
        <f t="shared" si="37"/>
        <v>-50000</v>
      </c>
      <c r="H2034" s="1206" t="s">
        <v>7251</v>
      </c>
    </row>
    <row r="2035" spans="1:8" hidden="1" x14ac:dyDescent="0.25">
      <c r="A2035" s="112">
        <v>44431</v>
      </c>
      <c r="B2035" s="10" t="s">
        <v>7110</v>
      </c>
      <c r="C2035" s="11" t="s">
        <v>7240</v>
      </c>
      <c r="F2035" s="9">
        <v>50000</v>
      </c>
      <c r="G2035" s="6">
        <f t="shared" si="37"/>
        <v>-50000</v>
      </c>
      <c r="H2035" s="1206"/>
    </row>
    <row r="2036" spans="1:8" hidden="1" x14ac:dyDescent="0.25">
      <c r="A2036" s="112">
        <v>44406</v>
      </c>
      <c r="B2036" s="10" t="s">
        <v>6509</v>
      </c>
      <c r="C2036" s="11" t="s">
        <v>437</v>
      </c>
      <c r="E2036" s="8">
        <v>18500</v>
      </c>
      <c r="G2036" s="6">
        <f t="shared" si="37"/>
        <v>18500</v>
      </c>
    </row>
    <row r="2037" spans="1:8" hidden="1" x14ac:dyDescent="0.25">
      <c r="A2037" s="112">
        <v>44382</v>
      </c>
      <c r="B2037" s="10" t="s">
        <v>6509</v>
      </c>
      <c r="C2037" s="11" t="s">
        <v>437</v>
      </c>
      <c r="E2037" s="8">
        <v>10900</v>
      </c>
      <c r="G2037" s="6">
        <f t="shared" si="37"/>
        <v>10900</v>
      </c>
    </row>
    <row r="2038" spans="1:8" hidden="1" x14ac:dyDescent="0.25">
      <c r="A2038" s="112">
        <v>44382</v>
      </c>
      <c r="B2038" s="10" t="s">
        <v>6509</v>
      </c>
      <c r="C2038" s="11" t="s">
        <v>437</v>
      </c>
      <c r="E2038" s="8">
        <v>15900</v>
      </c>
      <c r="G2038" s="6">
        <f t="shared" si="37"/>
        <v>15900</v>
      </c>
    </row>
    <row r="2039" spans="1:8" hidden="1" x14ac:dyDescent="0.25">
      <c r="A2039" s="112">
        <v>44413</v>
      </c>
      <c r="B2039" s="10" t="s">
        <v>6953</v>
      </c>
      <c r="C2039" s="11" t="s">
        <v>437</v>
      </c>
      <c r="E2039" s="8">
        <v>44500</v>
      </c>
      <c r="G2039" s="6">
        <f t="shared" si="37"/>
        <v>44500</v>
      </c>
    </row>
    <row r="2040" spans="1:8" hidden="1" x14ac:dyDescent="0.25">
      <c r="A2040" s="112">
        <v>44417</v>
      </c>
      <c r="B2040" s="10" t="s">
        <v>6407</v>
      </c>
      <c r="C2040" s="11" t="s">
        <v>437</v>
      </c>
      <c r="E2040" s="8">
        <v>87105</v>
      </c>
      <c r="G2040" s="6">
        <f t="shared" si="37"/>
        <v>87105</v>
      </c>
    </row>
    <row r="2041" spans="1:8" hidden="1" x14ac:dyDescent="0.25">
      <c r="A2041" s="112">
        <v>44420</v>
      </c>
      <c r="B2041" s="10" t="s">
        <v>1399</v>
      </c>
      <c r="C2041" s="11" t="s">
        <v>437</v>
      </c>
      <c r="E2041" s="8">
        <v>170800</v>
      </c>
      <c r="G2041" s="6">
        <f t="shared" si="37"/>
        <v>170800</v>
      </c>
    </row>
    <row r="2042" spans="1:8" hidden="1" x14ac:dyDescent="0.25">
      <c r="A2042" s="112">
        <v>44420</v>
      </c>
      <c r="B2042" s="10" t="s">
        <v>1399</v>
      </c>
      <c r="C2042" s="11" t="s">
        <v>1802</v>
      </c>
      <c r="F2042" s="9">
        <v>485000</v>
      </c>
      <c r="G2042" s="6">
        <f t="shared" si="37"/>
        <v>-485000</v>
      </c>
      <c r="H2042" s="7" t="s">
        <v>7264</v>
      </c>
    </row>
    <row r="2043" spans="1:8" hidden="1" x14ac:dyDescent="0.25">
      <c r="A2043" s="112">
        <v>44455</v>
      </c>
      <c r="B2043" s="10" t="s">
        <v>2651</v>
      </c>
      <c r="C2043" s="11" t="s">
        <v>180</v>
      </c>
      <c r="F2043" s="9">
        <v>30210</v>
      </c>
      <c r="G2043" s="6">
        <f t="shared" si="37"/>
        <v>-30210</v>
      </c>
      <c r="H2043" s="7" t="s">
        <v>7288</v>
      </c>
    </row>
    <row r="2044" spans="1:8" hidden="1" x14ac:dyDescent="0.25">
      <c r="A2044" s="112">
        <v>44391</v>
      </c>
      <c r="B2044" s="10" t="s">
        <v>6953</v>
      </c>
      <c r="C2044" s="11" t="s">
        <v>166</v>
      </c>
      <c r="E2044" s="8">
        <v>28800</v>
      </c>
      <c r="G2044" s="6">
        <f t="shared" si="37"/>
        <v>28800</v>
      </c>
    </row>
    <row r="2045" spans="1:8" hidden="1" x14ac:dyDescent="0.25">
      <c r="A2045" s="112">
        <v>44392</v>
      </c>
      <c r="B2045" s="10" t="s">
        <v>7110</v>
      </c>
      <c r="C2045" s="11" t="s">
        <v>166</v>
      </c>
      <c r="E2045" s="8">
        <v>23400</v>
      </c>
      <c r="G2045" s="6">
        <f t="shared" si="37"/>
        <v>23400</v>
      </c>
    </row>
    <row r="2046" spans="1:8" hidden="1" x14ac:dyDescent="0.25">
      <c r="A2046" s="112">
        <v>44403</v>
      </c>
      <c r="B2046" s="10" t="s">
        <v>6953</v>
      </c>
      <c r="C2046" s="11" t="s">
        <v>166</v>
      </c>
      <c r="E2046" s="8">
        <v>21000</v>
      </c>
      <c r="G2046" s="6">
        <f t="shared" si="37"/>
        <v>21000</v>
      </c>
    </row>
    <row r="2047" spans="1:8" hidden="1" x14ac:dyDescent="0.25">
      <c r="A2047" s="112">
        <v>44403</v>
      </c>
      <c r="B2047" s="10" t="s">
        <v>1399</v>
      </c>
      <c r="C2047" s="11" t="s">
        <v>166</v>
      </c>
      <c r="E2047" s="8">
        <v>12780</v>
      </c>
      <c r="G2047" s="6">
        <f t="shared" si="37"/>
        <v>12780</v>
      </c>
    </row>
    <row r="2048" spans="1:8" hidden="1" x14ac:dyDescent="0.25">
      <c r="A2048" s="112">
        <v>44404</v>
      </c>
      <c r="B2048" s="10" t="s">
        <v>6953</v>
      </c>
      <c r="C2048" s="11" t="s">
        <v>166</v>
      </c>
      <c r="E2048" s="8">
        <v>7380</v>
      </c>
      <c r="G2048" s="6">
        <f t="shared" si="37"/>
        <v>7380</v>
      </c>
    </row>
    <row r="2049" spans="1:8" hidden="1" x14ac:dyDescent="0.25">
      <c r="A2049" s="112">
        <v>44405</v>
      </c>
      <c r="B2049" s="10" t="s">
        <v>6953</v>
      </c>
      <c r="C2049" s="11" t="s">
        <v>166</v>
      </c>
      <c r="E2049" s="8">
        <v>6800</v>
      </c>
      <c r="G2049" s="6">
        <f t="shared" si="37"/>
        <v>6800</v>
      </c>
    </row>
    <row r="2050" spans="1:8" hidden="1" x14ac:dyDescent="0.25">
      <c r="A2050" s="112">
        <v>44406</v>
      </c>
      <c r="B2050" s="10" t="s">
        <v>6953</v>
      </c>
      <c r="C2050" s="11" t="s">
        <v>166</v>
      </c>
      <c r="E2050" s="8">
        <v>30725</v>
      </c>
      <c r="G2050" s="6">
        <f t="shared" si="37"/>
        <v>30725</v>
      </c>
    </row>
    <row r="2051" spans="1:8" hidden="1" x14ac:dyDescent="0.25">
      <c r="A2051" s="112">
        <v>44406</v>
      </c>
      <c r="B2051" s="10" t="s">
        <v>6509</v>
      </c>
      <c r="C2051" s="11" t="s">
        <v>166</v>
      </c>
      <c r="E2051" s="8">
        <v>1995</v>
      </c>
      <c r="G2051" s="6">
        <f t="shared" si="37"/>
        <v>1995</v>
      </c>
    </row>
    <row r="2052" spans="1:8" hidden="1" x14ac:dyDescent="0.25">
      <c r="A2052" s="112">
        <v>44407</v>
      </c>
      <c r="B2052" s="10" t="s">
        <v>6953</v>
      </c>
      <c r="C2052" s="11" t="s">
        <v>166</v>
      </c>
      <c r="E2052" s="8">
        <v>13000</v>
      </c>
      <c r="G2052" s="6">
        <f t="shared" si="37"/>
        <v>13000</v>
      </c>
    </row>
    <row r="2053" spans="1:8" hidden="1" x14ac:dyDescent="0.25">
      <c r="A2053" s="112">
        <v>44412</v>
      </c>
      <c r="B2053" s="10" t="s">
        <v>6953</v>
      </c>
      <c r="C2053" s="11" t="s">
        <v>166</v>
      </c>
      <c r="E2053" s="8">
        <v>7800</v>
      </c>
      <c r="G2053" s="6">
        <f t="shared" si="37"/>
        <v>7800</v>
      </c>
    </row>
    <row r="2054" spans="1:8" hidden="1" x14ac:dyDescent="0.25">
      <c r="A2054" s="112">
        <v>44419</v>
      </c>
      <c r="B2054" s="10" t="s">
        <v>6407</v>
      </c>
      <c r="C2054" s="11" t="s">
        <v>166</v>
      </c>
      <c r="E2054" s="8">
        <v>13600</v>
      </c>
      <c r="G2054" s="6">
        <f t="shared" si="37"/>
        <v>13600</v>
      </c>
    </row>
    <row r="2055" spans="1:8" hidden="1" x14ac:dyDescent="0.25">
      <c r="A2055" s="112">
        <v>44429</v>
      </c>
      <c r="B2055" s="10" t="s">
        <v>7110</v>
      </c>
      <c r="C2055" s="11" t="s">
        <v>166</v>
      </c>
      <c r="E2055" s="8">
        <v>23400</v>
      </c>
      <c r="G2055" s="6">
        <f t="shared" ref="G2055:G2088" si="38">E2055-F2055</f>
        <v>23400</v>
      </c>
    </row>
    <row r="2056" spans="1:8" hidden="1" x14ac:dyDescent="0.25">
      <c r="A2056" s="112">
        <v>44380</v>
      </c>
      <c r="B2056" s="10" t="s">
        <v>7065</v>
      </c>
      <c r="C2056" s="11" t="s">
        <v>166</v>
      </c>
      <c r="E2056" s="8">
        <v>22290</v>
      </c>
      <c r="G2056" s="6">
        <f t="shared" si="38"/>
        <v>22290</v>
      </c>
    </row>
    <row r="2057" spans="1:8" hidden="1" x14ac:dyDescent="0.25">
      <c r="A2057" s="112">
        <v>44455</v>
      </c>
      <c r="B2057" s="10" t="s">
        <v>6506</v>
      </c>
      <c r="C2057" s="11" t="s">
        <v>180</v>
      </c>
      <c r="F2057" s="9">
        <v>250000</v>
      </c>
      <c r="G2057" s="6">
        <f t="shared" si="38"/>
        <v>-250000</v>
      </c>
      <c r="H2057" s="7" t="s">
        <v>7292</v>
      </c>
    </row>
    <row r="2058" spans="1:8" hidden="1" x14ac:dyDescent="0.25">
      <c r="A2058" s="112">
        <v>44455</v>
      </c>
      <c r="B2058" s="10" t="s">
        <v>6509</v>
      </c>
      <c r="C2058" s="11" t="s">
        <v>437</v>
      </c>
      <c r="E2058" s="8">
        <v>92500</v>
      </c>
      <c r="G2058" s="6">
        <f t="shared" si="38"/>
        <v>92500</v>
      </c>
    </row>
    <row r="2059" spans="1:8" hidden="1" x14ac:dyDescent="0.25">
      <c r="A2059" s="112">
        <v>44456</v>
      </c>
      <c r="B2059" s="10" t="s">
        <v>6953</v>
      </c>
      <c r="C2059" s="11" t="s">
        <v>437</v>
      </c>
      <c r="F2059" s="9">
        <v>142290</v>
      </c>
      <c r="G2059" s="6">
        <f t="shared" si="38"/>
        <v>-142290</v>
      </c>
      <c r="H2059" s="1117" t="s">
        <v>7298</v>
      </c>
    </row>
    <row r="2060" spans="1:8" hidden="1" x14ac:dyDescent="0.25">
      <c r="A2060" s="112">
        <v>44456</v>
      </c>
      <c r="B2060" s="10" t="s">
        <v>6509</v>
      </c>
      <c r="C2060" s="11" t="s">
        <v>437</v>
      </c>
      <c r="F2060" s="9">
        <v>137800</v>
      </c>
      <c r="G2060" s="6">
        <f t="shared" si="38"/>
        <v>-137800</v>
      </c>
      <c r="H2060" s="1204"/>
    </row>
    <row r="2061" spans="1:8" hidden="1" x14ac:dyDescent="0.25">
      <c r="A2061" s="112">
        <v>44456</v>
      </c>
      <c r="B2061" s="10" t="s">
        <v>7065</v>
      </c>
      <c r="C2061" s="11" t="s">
        <v>437</v>
      </c>
      <c r="F2061" s="9">
        <v>29791</v>
      </c>
      <c r="G2061" s="6">
        <f t="shared" si="38"/>
        <v>-29791</v>
      </c>
      <c r="H2061" s="1204"/>
    </row>
    <row r="2062" spans="1:8" hidden="1" x14ac:dyDescent="0.25">
      <c r="A2062" s="112">
        <v>44456</v>
      </c>
      <c r="B2062" s="10" t="s">
        <v>6407</v>
      </c>
      <c r="C2062" s="11" t="s">
        <v>437</v>
      </c>
      <c r="F2062" s="9">
        <v>87105</v>
      </c>
      <c r="G2062" s="6">
        <f t="shared" si="38"/>
        <v>-87105</v>
      </c>
      <c r="H2062" s="1204"/>
    </row>
    <row r="2063" spans="1:8" hidden="1" x14ac:dyDescent="0.25">
      <c r="A2063" s="112">
        <v>44456</v>
      </c>
      <c r="B2063" s="10" t="s">
        <v>1399</v>
      </c>
      <c r="C2063" s="11" t="s">
        <v>437</v>
      </c>
      <c r="F2063" s="9">
        <v>3014</v>
      </c>
      <c r="G2063" s="6">
        <f t="shared" si="38"/>
        <v>-3014</v>
      </c>
      <c r="H2063" s="1118"/>
    </row>
    <row r="2064" spans="1:8" hidden="1" x14ac:dyDescent="0.25">
      <c r="A2064" s="112">
        <v>44456</v>
      </c>
      <c r="B2064" s="10" t="s">
        <v>6516</v>
      </c>
      <c r="C2064" s="11" t="s">
        <v>162</v>
      </c>
      <c r="F2064" s="9">
        <v>45000</v>
      </c>
      <c r="G2064" s="6">
        <f t="shared" si="38"/>
        <v>-45000</v>
      </c>
    </row>
    <row r="2065" spans="1:8" hidden="1" x14ac:dyDescent="0.25">
      <c r="A2065" s="112">
        <v>44458</v>
      </c>
      <c r="B2065" s="10" t="s">
        <v>1399</v>
      </c>
      <c r="C2065" s="11" t="s">
        <v>1814</v>
      </c>
      <c r="D2065" s="767" t="s">
        <v>8173</v>
      </c>
      <c r="E2065" s="8">
        <v>17148</v>
      </c>
      <c r="G2065" s="6">
        <f>E2065-F2065</f>
        <v>17148</v>
      </c>
    </row>
    <row r="2066" spans="1:8" hidden="1" x14ac:dyDescent="0.25">
      <c r="A2066" s="112">
        <v>44392</v>
      </c>
      <c r="B2066" s="10" t="s">
        <v>6506</v>
      </c>
      <c r="C2066" s="11" t="s">
        <v>1802</v>
      </c>
      <c r="E2066" s="8">
        <v>1664</v>
      </c>
      <c r="G2066" s="6">
        <f t="shared" si="38"/>
        <v>1664</v>
      </c>
    </row>
    <row r="2067" spans="1:8" hidden="1" x14ac:dyDescent="0.25">
      <c r="A2067" s="112">
        <v>44410</v>
      </c>
      <c r="B2067" s="10" t="s">
        <v>6407</v>
      </c>
      <c r="C2067" s="11" t="s">
        <v>1802</v>
      </c>
      <c r="E2067" s="8">
        <v>46108</v>
      </c>
      <c r="G2067" s="6">
        <f t="shared" si="38"/>
        <v>46108</v>
      </c>
    </row>
    <row r="2068" spans="1:8" hidden="1" x14ac:dyDescent="0.25">
      <c r="A2068" s="112">
        <v>44411</v>
      </c>
      <c r="B2068" s="10" t="s">
        <v>6506</v>
      </c>
      <c r="C2068" s="11" t="s">
        <v>1802</v>
      </c>
      <c r="E2068" s="8">
        <v>32518</v>
      </c>
      <c r="G2068" s="6">
        <f t="shared" si="38"/>
        <v>32518</v>
      </c>
    </row>
    <row r="2069" spans="1:8" hidden="1" x14ac:dyDescent="0.25">
      <c r="A2069" s="112">
        <v>44418</v>
      </c>
      <c r="B2069" s="10" t="s">
        <v>1399</v>
      </c>
      <c r="C2069" s="11" t="s">
        <v>1802</v>
      </c>
      <c r="E2069" s="8">
        <v>16360</v>
      </c>
      <c r="G2069" s="6">
        <f t="shared" si="38"/>
        <v>16360</v>
      </c>
    </row>
    <row r="2070" spans="1:8" hidden="1" x14ac:dyDescent="0.25">
      <c r="A2070" s="112">
        <v>44424</v>
      </c>
      <c r="B2070" s="10" t="s">
        <v>6407</v>
      </c>
      <c r="C2070" s="11" t="s">
        <v>1802</v>
      </c>
      <c r="E2070" s="8">
        <v>12103</v>
      </c>
      <c r="G2070" s="6">
        <f t="shared" si="38"/>
        <v>12103</v>
      </c>
    </row>
    <row r="2071" spans="1:8" hidden="1" x14ac:dyDescent="0.25">
      <c r="A2071" s="112">
        <v>44424</v>
      </c>
      <c r="B2071" s="10" t="s">
        <v>6506</v>
      </c>
      <c r="C2071" s="11" t="s">
        <v>1802</v>
      </c>
      <c r="E2071" s="8">
        <v>96855</v>
      </c>
      <c r="G2071" s="6">
        <f t="shared" si="38"/>
        <v>96855</v>
      </c>
    </row>
    <row r="2072" spans="1:8" hidden="1" x14ac:dyDescent="0.25">
      <c r="A2072" s="112">
        <v>44429</v>
      </c>
      <c r="B2072" s="10" t="s">
        <v>6506</v>
      </c>
      <c r="C2072" s="11" t="s">
        <v>1802</v>
      </c>
      <c r="E2072" s="8">
        <v>1756</v>
      </c>
      <c r="G2072" s="6">
        <f t="shared" si="38"/>
        <v>1756</v>
      </c>
    </row>
    <row r="2073" spans="1:8" hidden="1" x14ac:dyDescent="0.25">
      <c r="A2073" s="112">
        <v>44431</v>
      </c>
      <c r="B2073" s="10" t="s">
        <v>6506</v>
      </c>
      <c r="C2073" s="11" t="s">
        <v>1802</v>
      </c>
      <c r="E2073" s="8">
        <v>1343</v>
      </c>
      <c r="G2073" s="6">
        <f t="shared" si="38"/>
        <v>1343</v>
      </c>
    </row>
    <row r="2074" spans="1:8" hidden="1" x14ac:dyDescent="0.25">
      <c r="A2074" s="112">
        <v>44440</v>
      </c>
      <c r="B2074" s="10" t="s">
        <v>1399</v>
      </c>
      <c r="C2074" s="11" t="s">
        <v>1802</v>
      </c>
      <c r="E2074" s="8">
        <v>1827</v>
      </c>
      <c r="G2074" s="6">
        <f t="shared" si="38"/>
        <v>1827</v>
      </c>
    </row>
    <row r="2075" spans="1:8" hidden="1" x14ac:dyDescent="0.25">
      <c r="A2075" s="112">
        <v>44439</v>
      </c>
      <c r="B2075" s="10" t="s">
        <v>6509</v>
      </c>
      <c r="C2075" s="11" t="s">
        <v>1802</v>
      </c>
      <c r="F2075" s="9">
        <v>33680</v>
      </c>
      <c r="G2075" s="6">
        <f t="shared" si="38"/>
        <v>-33680</v>
      </c>
      <c r="H2075" s="7" t="s">
        <v>6504</v>
      </c>
    </row>
    <row r="2076" spans="1:8" hidden="1" x14ac:dyDescent="0.25">
      <c r="A2076" s="112">
        <v>44460</v>
      </c>
      <c r="B2076" s="10" t="s">
        <v>7110</v>
      </c>
      <c r="C2076" s="11" t="s">
        <v>166</v>
      </c>
      <c r="F2076" s="9">
        <v>46800</v>
      </c>
      <c r="G2076" s="6">
        <f t="shared" si="38"/>
        <v>-46800</v>
      </c>
      <c r="H2076" s="1207" t="s">
        <v>7312</v>
      </c>
    </row>
    <row r="2077" spans="1:8" hidden="1" x14ac:dyDescent="0.25">
      <c r="A2077" s="112">
        <v>44460</v>
      </c>
      <c r="B2077" s="10" t="s">
        <v>6953</v>
      </c>
      <c r="C2077" s="11" t="s">
        <v>166</v>
      </c>
      <c r="F2077" s="9">
        <v>123680</v>
      </c>
      <c r="G2077" s="6">
        <f t="shared" si="38"/>
        <v>-123680</v>
      </c>
      <c r="H2077" s="1207"/>
    </row>
    <row r="2078" spans="1:8" hidden="1" x14ac:dyDescent="0.25">
      <c r="A2078" s="112">
        <v>44460</v>
      </c>
      <c r="B2078" s="10" t="s">
        <v>6407</v>
      </c>
      <c r="C2078" s="11" t="s">
        <v>166</v>
      </c>
      <c r="F2078" s="9">
        <v>13600</v>
      </c>
      <c r="G2078" s="6">
        <f t="shared" si="38"/>
        <v>-13600</v>
      </c>
      <c r="H2078" s="1207"/>
    </row>
    <row r="2079" spans="1:8" hidden="1" x14ac:dyDescent="0.25">
      <c r="A2079" s="112">
        <v>44460</v>
      </c>
      <c r="B2079" s="10" t="s">
        <v>6509</v>
      </c>
      <c r="C2079" s="11" t="s">
        <v>166</v>
      </c>
      <c r="F2079" s="9">
        <v>6755</v>
      </c>
      <c r="G2079" s="6">
        <f t="shared" si="38"/>
        <v>-6755</v>
      </c>
      <c r="H2079" s="1207"/>
    </row>
    <row r="2080" spans="1:8" hidden="1" x14ac:dyDescent="0.25">
      <c r="A2080" s="112">
        <v>44460</v>
      </c>
      <c r="B2080" s="10" t="s">
        <v>1399</v>
      </c>
      <c r="C2080" s="11" t="s">
        <v>166</v>
      </c>
      <c r="F2080" s="9">
        <v>9165</v>
      </c>
      <c r="G2080" s="6">
        <f t="shared" si="38"/>
        <v>-9165</v>
      </c>
      <c r="H2080" s="1207"/>
    </row>
    <row r="2081" spans="1:8" hidden="1" x14ac:dyDescent="0.25">
      <c r="A2081" s="112">
        <v>44464</v>
      </c>
      <c r="B2081" s="10" t="s">
        <v>7065</v>
      </c>
      <c r="C2081" s="11" t="s">
        <v>180</v>
      </c>
      <c r="E2081" s="8">
        <v>234864</v>
      </c>
      <c r="G2081" s="6">
        <f t="shared" si="38"/>
        <v>234864</v>
      </c>
    </row>
    <row r="2082" spans="1:8" hidden="1" x14ac:dyDescent="0.25">
      <c r="A2082" s="112">
        <v>44453</v>
      </c>
      <c r="B2082" s="10" t="s">
        <v>1399</v>
      </c>
      <c r="C2082" s="11" t="s">
        <v>1814</v>
      </c>
      <c r="E2082" s="8">
        <v>63580</v>
      </c>
      <c r="G2082" s="6">
        <f t="shared" si="38"/>
        <v>63580</v>
      </c>
    </row>
    <row r="2083" spans="1:8" hidden="1" x14ac:dyDescent="0.25">
      <c r="A2083" s="112">
        <v>44457</v>
      </c>
      <c r="B2083" s="10" t="s">
        <v>7065</v>
      </c>
      <c r="C2083" s="11" t="s">
        <v>166</v>
      </c>
      <c r="E2083" s="8">
        <v>13200</v>
      </c>
      <c r="G2083" s="6">
        <f t="shared" si="38"/>
        <v>13200</v>
      </c>
    </row>
    <row r="2084" spans="1:8" hidden="1" x14ac:dyDescent="0.25">
      <c r="A2084" s="112">
        <v>44476</v>
      </c>
      <c r="B2084" s="10" t="s">
        <v>1399</v>
      </c>
      <c r="C2084" s="660" t="s">
        <v>7240</v>
      </c>
      <c r="E2084" s="661"/>
      <c r="F2084" s="664">
        <v>17273</v>
      </c>
      <c r="G2084" s="663">
        <f t="shared" si="38"/>
        <v>-17273</v>
      </c>
      <c r="H2084" s="1206" t="s">
        <v>7361</v>
      </c>
    </row>
    <row r="2085" spans="1:8" hidden="1" x14ac:dyDescent="0.25">
      <c r="A2085" s="112">
        <v>44476</v>
      </c>
      <c r="B2085" s="10" t="s">
        <v>6407</v>
      </c>
      <c r="C2085" s="660" t="s">
        <v>7240</v>
      </c>
      <c r="E2085" s="661"/>
      <c r="F2085" s="664">
        <v>2404</v>
      </c>
      <c r="G2085" s="663">
        <f t="shared" si="38"/>
        <v>-2404</v>
      </c>
      <c r="H2085" s="1206"/>
    </row>
    <row r="2086" spans="1:8" hidden="1" x14ac:dyDescent="0.25">
      <c r="A2086" s="112">
        <v>44476</v>
      </c>
      <c r="B2086" s="10" t="s">
        <v>6953</v>
      </c>
      <c r="C2086" s="660" t="s">
        <v>7240</v>
      </c>
      <c r="E2086" s="661"/>
      <c r="F2086" s="664">
        <v>14457</v>
      </c>
      <c r="G2086" s="663">
        <f t="shared" si="38"/>
        <v>-14457</v>
      </c>
      <c r="H2086" s="1206"/>
    </row>
    <row r="2087" spans="1:8" hidden="1" x14ac:dyDescent="0.25">
      <c r="A2087" s="112">
        <v>44476</v>
      </c>
      <c r="B2087" s="10" t="s">
        <v>7110</v>
      </c>
      <c r="C2087" s="660" t="s">
        <v>7240</v>
      </c>
      <c r="E2087" s="661"/>
      <c r="F2087" s="664">
        <v>3866</v>
      </c>
      <c r="G2087" s="663">
        <f t="shared" si="38"/>
        <v>-3866</v>
      </c>
      <c r="H2087" s="1206"/>
    </row>
    <row r="2088" spans="1:8" hidden="1" x14ac:dyDescent="0.25">
      <c r="A2088" s="112">
        <v>44476</v>
      </c>
      <c r="B2088" s="10" t="s">
        <v>7110</v>
      </c>
      <c r="C2088" s="660" t="s">
        <v>7240</v>
      </c>
      <c r="E2088" s="661"/>
      <c r="F2088" s="664">
        <v>5</v>
      </c>
      <c r="G2088" s="663">
        <f t="shared" si="38"/>
        <v>-5</v>
      </c>
      <c r="H2088" s="7" t="s">
        <v>7359</v>
      </c>
    </row>
    <row r="2089" spans="1:8" hidden="1" x14ac:dyDescent="0.25">
      <c r="A2089" s="112">
        <v>44482</v>
      </c>
      <c r="B2089" s="10" t="s">
        <v>7065</v>
      </c>
      <c r="C2089" s="11" t="s">
        <v>164</v>
      </c>
      <c r="E2089" s="8">
        <v>47966</v>
      </c>
      <c r="G2089" s="273">
        <f t="shared" ref="G2089:G2147" si="39">E2089-F2089</f>
        <v>47966</v>
      </c>
    </row>
    <row r="2090" spans="1:8" hidden="1" x14ac:dyDescent="0.25">
      <c r="A2090" s="112">
        <v>44482</v>
      </c>
      <c r="B2090" s="10" t="s">
        <v>7065</v>
      </c>
      <c r="C2090" s="11" t="s">
        <v>164</v>
      </c>
      <c r="E2090" s="8">
        <v>20787</v>
      </c>
      <c r="G2090" s="273">
        <f t="shared" si="39"/>
        <v>20787</v>
      </c>
    </row>
    <row r="2091" spans="1:8" hidden="1" x14ac:dyDescent="0.25">
      <c r="A2091" s="112">
        <v>44482</v>
      </c>
      <c r="B2091" s="10" t="s">
        <v>7065</v>
      </c>
      <c r="C2091" s="11" t="s">
        <v>164</v>
      </c>
      <c r="E2091" s="8">
        <v>1063</v>
      </c>
      <c r="G2091" s="273">
        <f t="shared" si="39"/>
        <v>1063</v>
      </c>
    </row>
    <row r="2092" spans="1:8" hidden="1" x14ac:dyDescent="0.25">
      <c r="A2092" s="112">
        <v>44483</v>
      </c>
      <c r="B2092" s="10" t="s">
        <v>7065</v>
      </c>
      <c r="C2092" s="11" t="s">
        <v>180</v>
      </c>
      <c r="E2092" s="8">
        <v>52200</v>
      </c>
      <c r="G2092" s="6">
        <f t="shared" si="39"/>
        <v>52200</v>
      </c>
    </row>
    <row r="2093" spans="1:8" hidden="1" x14ac:dyDescent="0.25">
      <c r="A2093" s="112">
        <v>44452</v>
      </c>
      <c r="B2093" s="10" t="s">
        <v>3945</v>
      </c>
      <c r="C2093" s="11" t="s">
        <v>437</v>
      </c>
      <c r="D2093" s="766">
        <v>23090</v>
      </c>
      <c r="E2093" s="8">
        <v>161200</v>
      </c>
      <c r="G2093" s="6">
        <f t="shared" si="39"/>
        <v>161200</v>
      </c>
    </row>
    <row r="2094" spans="1:8" hidden="1" x14ac:dyDescent="0.25">
      <c r="A2094" s="112">
        <v>44442</v>
      </c>
      <c r="B2094" s="10" t="s">
        <v>5810</v>
      </c>
      <c r="C2094" s="11" t="s">
        <v>437</v>
      </c>
      <c r="D2094" s="766">
        <v>23076</v>
      </c>
      <c r="E2094" s="8">
        <v>63000</v>
      </c>
      <c r="G2094" s="6">
        <f t="shared" si="39"/>
        <v>63000</v>
      </c>
    </row>
    <row r="2095" spans="1:8" hidden="1" x14ac:dyDescent="0.25">
      <c r="A2095" s="112">
        <v>44478</v>
      </c>
      <c r="B2095" s="679" t="s">
        <v>7065</v>
      </c>
      <c r="C2095" s="81" t="s">
        <v>166</v>
      </c>
      <c r="D2095" s="766">
        <v>2772</v>
      </c>
      <c r="E2095" s="224">
        <v>22365</v>
      </c>
      <c r="G2095" s="6">
        <f t="shared" si="39"/>
        <v>22365</v>
      </c>
    </row>
    <row r="2096" spans="1:8" hidden="1" x14ac:dyDescent="0.25">
      <c r="A2096" s="112">
        <v>44478</v>
      </c>
      <c r="B2096" s="679" t="s">
        <v>7065</v>
      </c>
      <c r="C2096" s="81" t="s">
        <v>166</v>
      </c>
      <c r="D2096" s="766">
        <v>2768</v>
      </c>
      <c r="E2096" s="224">
        <v>13200</v>
      </c>
      <c r="G2096" s="6">
        <f t="shared" si="39"/>
        <v>13200</v>
      </c>
    </row>
    <row r="2097" spans="1:8" hidden="1" x14ac:dyDescent="0.25">
      <c r="A2097" s="112">
        <v>44481</v>
      </c>
      <c r="B2097" s="10" t="s">
        <v>7065</v>
      </c>
      <c r="C2097" s="11" t="s">
        <v>166</v>
      </c>
      <c r="D2097" s="766">
        <v>17495</v>
      </c>
      <c r="E2097" s="8">
        <v>112632</v>
      </c>
      <c r="G2097" s="6">
        <f t="shared" si="39"/>
        <v>112632</v>
      </c>
    </row>
    <row r="2098" spans="1:8" hidden="1" x14ac:dyDescent="0.25">
      <c r="A2098" s="112">
        <v>44489</v>
      </c>
      <c r="B2098" s="10" t="s">
        <v>7065</v>
      </c>
      <c r="C2098" s="11" t="s">
        <v>166</v>
      </c>
      <c r="D2098" s="766">
        <v>17542</v>
      </c>
      <c r="E2098" s="8">
        <v>159144</v>
      </c>
      <c r="G2098" s="6">
        <f t="shared" si="39"/>
        <v>159144</v>
      </c>
    </row>
    <row r="2099" spans="1:8" hidden="1" x14ac:dyDescent="0.25">
      <c r="A2099" s="112">
        <v>44490</v>
      </c>
      <c r="B2099" s="10" t="s">
        <v>6953</v>
      </c>
      <c r="C2099" s="11" t="s">
        <v>166</v>
      </c>
      <c r="D2099" s="766">
        <v>2821</v>
      </c>
      <c r="E2099" s="8">
        <v>1100</v>
      </c>
      <c r="G2099" s="6">
        <f t="shared" si="39"/>
        <v>1100</v>
      </c>
    </row>
    <row r="2100" spans="1:8" hidden="1" x14ac:dyDescent="0.25">
      <c r="A2100" s="112">
        <v>44494</v>
      </c>
      <c r="B2100" s="10" t="s">
        <v>7065</v>
      </c>
      <c r="C2100" s="11" t="s">
        <v>166</v>
      </c>
      <c r="D2100" s="766">
        <v>2844</v>
      </c>
      <c r="E2100" s="8">
        <v>14875</v>
      </c>
      <c r="G2100" s="6">
        <f t="shared" si="39"/>
        <v>14875</v>
      </c>
    </row>
    <row r="2101" spans="1:8" hidden="1" x14ac:dyDescent="0.25">
      <c r="A2101" s="112">
        <v>44495</v>
      </c>
      <c r="B2101" s="10" t="s">
        <v>7065</v>
      </c>
      <c r="C2101" s="11" t="s">
        <v>166</v>
      </c>
      <c r="D2101" s="766">
        <v>2849</v>
      </c>
      <c r="E2101" s="8">
        <v>5100</v>
      </c>
      <c r="G2101" s="6">
        <f t="shared" si="39"/>
        <v>5100</v>
      </c>
    </row>
    <row r="2102" spans="1:8" hidden="1" x14ac:dyDescent="0.25">
      <c r="A2102" s="112">
        <v>44494</v>
      </c>
      <c r="B2102" s="10" t="s">
        <v>7065</v>
      </c>
      <c r="C2102" s="11" t="s">
        <v>164</v>
      </c>
      <c r="D2102" s="767" t="s">
        <v>7422</v>
      </c>
      <c r="E2102" s="8">
        <v>40225</v>
      </c>
      <c r="G2102" s="6">
        <f t="shared" si="39"/>
        <v>40225</v>
      </c>
    </row>
    <row r="2103" spans="1:8" hidden="1" x14ac:dyDescent="0.25">
      <c r="A2103" s="265">
        <v>44494</v>
      </c>
      <c r="B2103" s="10" t="s">
        <v>7065</v>
      </c>
      <c r="C2103" s="11" t="s">
        <v>164</v>
      </c>
      <c r="D2103" s="767" t="s">
        <v>7423</v>
      </c>
      <c r="E2103" s="680">
        <v>1520</v>
      </c>
      <c r="G2103" s="6">
        <f t="shared" si="39"/>
        <v>1520</v>
      </c>
    </row>
    <row r="2104" spans="1:8" hidden="1" x14ac:dyDescent="0.25">
      <c r="A2104" s="112">
        <v>44495</v>
      </c>
      <c r="B2104" s="21" t="s">
        <v>1399</v>
      </c>
      <c r="C2104" s="745" t="s">
        <v>437</v>
      </c>
      <c r="D2104" s="764"/>
      <c r="E2104" s="746"/>
      <c r="F2104" s="747">
        <v>75800</v>
      </c>
      <c r="G2104" s="14">
        <f t="shared" si="39"/>
        <v>-75800</v>
      </c>
      <c r="H2104" s="1180" t="s">
        <v>7428</v>
      </c>
    </row>
    <row r="2105" spans="1:8" hidden="1" x14ac:dyDescent="0.25">
      <c r="A2105" s="112">
        <v>44495</v>
      </c>
      <c r="B2105" s="21" t="s">
        <v>5810</v>
      </c>
      <c r="C2105" s="745" t="s">
        <v>437</v>
      </c>
      <c r="D2105" s="764"/>
      <c r="E2105" s="746"/>
      <c r="F2105" s="747">
        <v>63000</v>
      </c>
      <c r="G2105" s="14">
        <f t="shared" si="39"/>
        <v>-63000</v>
      </c>
      <c r="H2105" s="1180"/>
    </row>
    <row r="2106" spans="1:8" hidden="1" x14ac:dyDescent="0.25">
      <c r="A2106" s="112">
        <v>44495</v>
      </c>
      <c r="B2106" s="21" t="s">
        <v>3945</v>
      </c>
      <c r="C2106" s="745" t="s">
        <v>437</v>
      </c>
      <c r="D2106" s="764"/>
      <c r="E2106" s="746"/>
      <c r="F2106" s="747">
        <v>161200</v>
      </c>
      <c r="G2106" s="14">
        <f t="shared" si="39"/>
        <v>-161200</v>
      </c>
      <c r="H2106" s="1180"/>
    </row>
    <row r="2107" spans="1:8" hidden="1" x14ac:dyDescent="0.25">
      <c r="A2107" s="112">
        <v>44499</v>
      </c>
      <c r="B2107" s="21" t="s">
        <v>7065</v>
      </c>
      <c r="C2107" s="13" t="s">
        <v>164</v>
      </c>
      <c r="D2107" s="764"/>
      <c r="E2107" s="22">
        <v>1598</v>
      </c>
      <c r="F2107" s="19"/>
      <c r="G2107" s="14">
        <f t="shared" si="39"/>
        <v>1598</v>
      </c>
      <c r="H2107" s="13"/>
    </row>
    <row r="2108" spans="1:8" hidden="1" x14ac:dyDescent="0.25">
      <c r="A2108" s="112">
        <v>44470</v>
      </c>
      <c r="B2108" s="21" t="s">
        <v>7553</v>
      </c>
      <c r="C2108" s="13" t="s">
        <v>164</v>
      </c>
      <c r="D2108" s="776" t="s">
        <v>7439</v>
      </c>
      <c r="E2108" s="22">
        <v>460774</v>
      </c>
      <c r="F2108" s="19"/>
      <c r="G2108" s="14">
        <f t="shared" si="39"/>
        <v>460774</v>
      </c>
      <c r="H2108" s="13"/>
    </row>
    <row r="2109" spans="1:8" hidden="1" x14ac:dyDescent="0.25">
      <c r="A2109" s="112">
        <v>44499</v>
      </c>
      <c r="B2109" s="21" t="s">
        <v>7065</v>
      </c>
      <c r="C2109" s="13" t="s">
        <v>164</v>
      </c>
      <c r="D2109" s="776" t="s">
        <v>7444</v>
      </c>
      <c r="E2109" s="22">
        <v>15282</v>
      </c>
      <c r="F2109" s="19"/>
      <c r="G2109" s="14">
        <f t="shared" si="39"/>
        <v>15282</v>
      </c>
      <c r="H2109" s="13"/>
    </row>
    <row r="2110" spans="1:8" hidden="1" x14ac:dyDescent="0.25">
      <c r="A2110" s="112">
        <v>44503</v>
      </c>
      <c r="B2110" s="21" t="s">
        <v>7065</v>
      </c>
      <c r="C2110" s="13" t="s">
        <v>164</v>
      </c>
      <c r="D2110" s="776" t="s">
        <v>7445</v>
      </c>
      <c r="E2110" s="22">
        <v>10984</v>
      </c>
      <c r="F2110" s="19"/>
      <c r="G2110" s="14">
        <f t="shared" si="39"/>
        <v>10984</v>
      </c>
      <c r="H2110" s="13"/>
    </row>
    <row r="2111" spans="1:8" hidden="1" x14ac:dyDescent="0.25">
      <c r="A2111" s="112">
        <v>44504</v>
      </c>
      <c r="B2111" s="21" t="s">
        <v>7065</v>
      </c>
      <c r="C2111" s="13" t="s">
        <v>164</v>
      </c>
      <c r="D2111" s="776" t="s">
        <v>7446</v>
      </c>
      <c r="E2111" s="22">
        <v>1676</v>
      </c>
      <c r="F2111" s="19"/>
      <c r="G2111" s="14">
        <f t="shared" si="39"/>
        <v>1676</v>
      </c>
      <c r="H2111" s="13"/>
    </row>
    <row r="2112" spans="1:8" hidden="1" x14ac:dyDescent="0.25">
      <c r="A2112" s="112">
        <v>44505</v>
      </c>
      <c r="B2112" s="21" t="s">
        <v>7110</v>
      </c>
      <c r="C2112" s="13" t="s">
        <v>164</v>
      </c>
      <c r="D2112" s="776" t="s">
        <v>7447</v>
      </c>
      <c r="E2112" s="22">
        <v>20030</v>
      </c>
      <c r="F2112" s="19"/>
      <c r="G2112" s="14">
        <f t="shared" si="39"/>
        <v>20030</v>
      </c>
      <c r="H2112" s="13"/>
    </row>
    <row r="2113" spans="1:8" hidden="1" x14ac:dyDescent="0.25">
      <c r="A2113" s="112">
        <v>44236</v>
      </c>
      <c r="B2113" s="21" t="s">
        <v>6509</v>
      </c>
      <c r="C2113" s="13" t="s">
        <v>7465</v>
      </c>
      <c r="D2113" s="764">
        <v>30000219</v>
      </c>
      <c r="E2113" s="22">
        <v>4660</v>
      </c>
      <c r="F2113" s="19"/>
      <c r="G2113" s="14">
        <f t="shared" si="39"/>
        <v>4660</v>
      </c>
      <c r="H2113" s="13"/>
    </row>
    <row r="2114" spans="1:8" hidden="1" x14ac:dyDescent="0.25">
      <c r="A2114" s="112">
        <v>44365</v>
      </c>
      <c r="B2114" s="21" t="s">
        <v>6509</v>
      </c>
      <c r="C2114" s="13" t="s">
        <v>7465</v>
      </c>
      <c r="D2114" s="764">
        <v>30000343</v>
      </c>
      <c r="E2114" s="22">
        <v>1800</v>
      </c>
      <c r="F2114" s="19"/>
      <c r="G2114" s="14">
        <f t="shared" si="39"/>
        <v>1800</v>
      </c>
      <c r="H2114" s="13"/>
    </row>
    <row r="2115" spans="1:8" hidden="1" x14ac:dyDescent="0.25">
      <c r="A2115" s="112">
        <v>44375</v>
      </c>
      <c r="B2115" s="21" t="s">
        <v>6509</v>
      </c>
      <c r="C2115" s="13" t="s">
        <v>7465</v>
      </c>
      <c r="D2115" s="764">
        <v>30000348</v>
      </c>
      <c r="E2115" s="22">
        <v>40553</v>
      </c>
      <c r="F2115" s="19"/>
      <c r="G2115" s="14">
        <f t="shared" si="39"/>
        <v>40553</v>
      </c>
      <c r="H2115" s="13"/>
    </row>
    <row r="2116" spans="1:8" hidden="1" x14ac:dyDescent="0.25">
      <c r="A2116" s="112">
        <v>44393</v>
      </c>
      <c r="B2116" s="21" t="s">
        <v>6953</v>
      </c>
      <c r="C2116" s="13" t="s">
        <v>7465</v>
      </c>
      <c r="D2116" s="764">
        <v>30000360</v>
      </c>
      <c r="E2116" s="22">
        <v>15081</v>
      </c>
      <c r="F2116" s="19"/>
      <c r="G2116" s="14">
        <f t="shared" si="39"/>
        <v>15081</v>
      </c>
      <c r="H2116" s="13"/>
    </row>
    <row r="2117" spans="1:8" hidden="1" x14ac:dyDescent="0.25">
      <c r="A2117" s="112">
        <v>44397</v>
      </c>
      <c r="B2117" s="21" t="s">
        <v>6953</v>
      </c>
      <c r="C2117" s="13" t="s">
        <v>7465</v>
      </c>
      <c r="D2117" s="764">
        <v>30000364</v>
      </c>
      <c r="E2117" s="22">
        <f>62299-30988</f>
        <v>31311</v>
      </c>
      <c r="F2117" s="19"/>
      <c r="G2117" s="14">
        <f t="shared" si="39"/>
        <v>31311</v>
      </c>
      <c r="H2117" s="13"/>
    </row>
    <row r="2118" spans="1:8" hidden="1" x14ac:dyDescent="0.25">
      <c r="A2118" s="112">
        <v>44397</v>
      </c>
      <c r="B2118" s="21" t="s">
        <v>7110</v>
      </c>
      <c r="C2118" s="13" t="s">
        <v>7465</v>
      </c>
      <c r="D2118" s="764">
        <v>30000364</v>
      </c>
      <c r="E2118" s="22">
        <v>30988</v>
      </c>
      <c r="F2118" s="19"/>
      <c r="G2118" s="14">
        <f t="shared" si="39"/>
        <v>30988</v>
      </c>
      <c r="H2118" s="13"/>
    </row>
    <row r="2119" spans="1:8" hidden="1" x14ac:dyDescent="0.25">
      <c r="A2119" s="112">
        <v>44404</v>
      </c>
      <c r="B2119" s="21" t="s">
        <v>6953</v>
      </c>
      <c r="C2119" s="13" t="s">
        <v>7465</v>
      </c>
      <c r="D2119" s="764">
        <v>30000366</v>
      </c>
      <c r="E2119" s="22">
        <v>6930</v>
      </c>
      <c r="F2119" s="19"/>
      <c r="G2119" s="14">
        <f t="shared" si="39"/>
        <v>6930</v>
      </c>
      <c r="H2119" s="13"/>
    </row>
    <row r="2120" spans="1:8" hidden="1" x14ac:dyDescent="0.25">
      <c r="A2120" s="112">
        <v>44408</v>
      </c>
      <c r="B2120" s="21" t="s">
        <v>6953</v>
      </c>
      <c r="C2120" s="13" t="s">
        <v>7465</v>
      </c>
      <c r="D2120" s="764">
        <v>30000370</v>
      </c>
      <c r="E2120" s="22">
        <v>19829</v>
      </c>
      <c r="F2120" s="19"/>
      <c r="G2120" s="14">
        <f t="shared" si="39"/>
        <v>19829</v>
      </c>
      <c r="H2120" s="13"/>
    </row>
    <row r="2121" spans="1:8" hidden="1" x14ac:dyDescent="0.25">
      <c r="A2121" s="112">
        <v>44483</v>
      </c>
      <c r="B2121" s="21" t="s">
        <v>7065</v>
      </c>
      <c r="C2121" s="13" t="s">
        <v>7465</v>
      </c>
      <c r="D2121" s="764">
        <v>30000444</v>
      </c>
      <c r="E2121" s="22">
        <v>16800</v>
      </c>
      <c r="F2121" s="19"/>
      <c r="G2121" s="14">
        <f t="shared" si="39"/>
        <v>16800</v>
      </c>
      <c r="H2121" s="13"/>
    </row>
    <row r="2122" spans="1:8" hidden="1" x14ac:dyDescent="0.25">
      <c r="A2122" s="112">
        <v>44497</v>
      </c>
      <c r="B2122" s="21" t="s">
        <v>7065</v>
      </c>
      <c r="C2122" s="13" t="s">
        <v>7465</v>
      </c>
      <c r="D2122" s="764">
        <v>30000458</v>
      </c>
      <c r="E2122" s="22">
        <v>4505</v>
      </c>
      <c r="F2122" s="19"/>
      <c r="G2122" s="14">
        <f t="shared" si="39"/>
        <v>4505</v>
      </c>
      <c r="H2122" s="13"/>
    </row>
    <row r="2123" spans="1:8" hidden="1" x14ac:dyDescent="0.25">
      <c r="A2123" s="112">
        <v>44510</v>
      </c>
      <c r="B2123" s="21" t="s">
        <v>6509</v>
      </c>
      <c r="C2123" s="13" t="s">
        <v>7465</v>
      </c>
      <c r="D2123" s="764"/>
      <c r="E2123" s="22"/>
      <c r="F2123" s="19">
        <v>47013</v>
      </c>
      <c r="G2123" s="14">
        <f t="shared" si="39"/>
        <v>-47013</v>
      </c>
      <c r="H2123" s="1181" t="s">
        <v>7466</v>
      </c>
    </row>
    <row r="2124" spans="1:8" hidden="1" x14ac:dyDescent="0.25">
      <c r="A2124" s="112">
        <v>44510</v>
      </c>
      <c r="B2124" s="21" t="s">
        <v>7110</v>
      </c>
      <c r="C2124" s="13" t="s">
        <v>7465</v>
      </c>
      <c r="D2124" s="764"/>
      <c r="E2124" s="22"/>
      <c r="F2124" s="19">
        <v>30988</v>
      </c>
      <c r="G2124" s="14">
        <f t="shared" si="39"/>
        <v>-30988</v>
      </c>
      <c r="H2124" s="1181"/>
    </row>
    <row r="2125" spans="1:8" hidden="1" x14ac:dyDescent="0.25">
      <c r="A2125" s="112">
        <v>44510</v>
      </c>
      <c r="B2125" s="21" t="s">
        <v>6953</v>
      </c>
      <c r="C2125" s="13" t="s">
        <v>7465</v>
      </c>
      <c r="D2125" s="764"/>
      <c r="E2125" s="22"/>
      <c r="F2125" s="19">
        <v>21999</v>
      </c>
      <c r="G2125" s="14">
        <f t="shared" si="39"/>
        <v>-21999</v>
      </c>
      <c r="H2125" s="1181"/>
    </row>
    <row r="2126" spans="1:8" hidden="1" x14ac:dyDescent="0.25">
      <c r="A2126" s="112">
        <v>44501</v>
      </c>
      <c r="B2126" s="21" t="s">
        <v>7065</v>
      </c>
      <c r="C2126" s="13" t="s">
        <v>166</v>
      </c>
      <c r="D2126" s="764">
        <v>2874</v>
      </c>
      <c r="E2126" s="22">
        <v>3000</v>
      </c>
      <c r="F2126" s="19"/>
      <c r="G2126" s="14">
        <f t="shared" si="39"/>
        <v>3000</v>
      </c>
      <c r="H2126" s="13"/>
    </row>
    <row r="2127" spans="1:8" hidden="1" x14ac:dyDescent="0.25">
      <c r="A2127" s="112">
        <v>44502</v>
      </c>
      <c r="B2127" s="21" t="s">
        <v>7065</v>
      </c>
      <c r="C2127" s="13" t="s">
        <v>166</v>
      </c>
      <c r="D2127" s="764">
        <v>17622</v>
      </c>
      <c r="E2127" s="22">
        <v>104515</v>
      </c>
      <c r="F2127" s="19"/>
      <c r="G2127" s="14">
        <f t="shared" si="39"/>
        <v>104515</v>
      </c>
      <c r="H2127" s="13"/>
    </row>
    <row r="2128" spans="1:8" hidden="1" x14ac:dyDescent="0.25">
      <c r="A2128" s="112">
        <v>44505</v>
      </c>
      <c r="B2128" s="21" t="s">
        <v>7065</v>
      </c>
      <c r="C2128" s="13" t="s">
        <v>166</v>
      </c>
      <c r="D2128" s="764">
        <v>2891</v>
      </c>
      <c r="E2128" s="22">
        <v>4200</v>
      </c>
      <c r="F2128" s="19"/>
      <c r="G2128" s="14">
        <f t="shared" si="39"/>
        <v>4200</v>
      </c>
      <c r="H2128" s="13"/>
    </row>
    <row r="2129" spans="1:8" hidden="1" x14ac:dyDescent="0.25">
      <c r="A2129" s="112">
        <v>44510</v>
      </c>
      <c r="B2129" s="21" t="s">
        <v>7065</v>
      </c>
      <c r="C2129" s="13" t="s">
        <v>166</v>
      </c>
      <c r="D2129" s="764">
        <v>2910</v>
      </c>
      <c r="E2129" s="22">
        <v>4200</v>
      </c>
      <c r="F2129" s="19"/>
      <c r="G2129" s="14">
        <f t="shared" si="39"/>
        <v>4200</v>
      </c>
      <c r="H2129" s="13"/>
    </row>
    <row r="2130" spans="1:8" hidden="1" x14ac:dyDescent="0.25">
      <c r="A2130" s="112">
        <v>44512</v>
      </c>
      <c r="B2130" s="21" t="s">
        <v>7553</v>
      </c>
      <c r="C2130" s="13" t="s">
        <v>164</v>
      </c>
      <c r="D2130" s="776" t="s">
        <v>7485</v>
      </c>
      <c r="E2130" s="22">
        <v>11822</v>
      </c>
      <c r="F2130" s="19"/>
      <c r="G2130" s="14">
        <f t="shared" si="39"/>
        <v>11822</v>
      </c>
      <c r="H2130" s="13"/>
    </row>
    <row r="2131" spans="1:8" hidden="1" x14ac:dyDescent="0.25">
      <c r="A2131" s="112">
        <v>44516</v>
      </c>
      <c r="B2131" s="21" t="s">
        <v>7553</v>
      </c>
      <c r="C2131" s="13" t="s">
        <v>164</v>
      </c>
      <c r="D2131" s="776" t="s">
        <v>7486</v>
      </c>
      <c r="E2131" s="22">
        <v>1578</v>
      </c>
      <c r="F2131" s="19"/>
      <c r="G2131" s="14">
        <f t="shared" si="39"/>
        <v>1578</v>
      </c>
      <c r="H2131" s="13"/>
    </row>
    <row r="2132" spans="1:8" hidden="1" x14ac:dyDescent="0.25">
      <c r="A2132" s="112">
        <v>44517</v>
      </c>
      <c r="B2132" s="21" t="s">
        <v>7065</v>
      </c>
      <c r="C2132" s="13" t="s">
        <v>166</v>
      </c>
      <c r="D2132" s="764"/>
      <c r="E2132" s="22"/>
      <c r="F2132" s="19">
        <v>5585</v>
      </c>
      <c r="G2132" s="14">
        <f t="shared" si="39"/>
        <v>-5585</v>
      </c>
      <c r="H2132" s="13"/>
    </row>
    <row r="2133" spans="1:8" hidden="1" x14ac:dyDescent="0.25">
      <c r="A2133" s="112">
        <v>44517</v>
      </c>
      <c r="B2133" s="21" t="s">
        <v>7065</v>
      </c>
      <c r="C2133" s="13" t="s">
        <v>166</v>
      </c>
      <c r="D2133" s="764"/>
      <c r="E2133" s="22"/>
      <c r="F2133" s="19">
        <v>5900</v>
      </c>
      <c r="G2133" s="14">
        <f t="shared" si="39"/>
        <v>-5900</v>
      </c>
      <c r="H2133" s="13"/>
    </row>
    <row r="2134" spans="1:8" hidden="1" x14ac:dyDescent="0.25">
      <c r="A2134" s="112">
        <v>44508</v>
      </c>
      <c r="B2134" s="21" t="s">
        <v>7065</v>
      </c>
      <c r="C2134" s="13" t="s">
        <v>162</v>
      </c>
      <c r="D2134" s="764">
        <v>2200</v>
      </c>
      <c r="E2134" s="22">
        <v>461142</v>
      </c>
      <c r="F2134" s="19"/>
      <c r="G2134" s="14">
        <f t="shared" si="39"/>
        <v>461142</v>
      </c>
      <c r="H2134" s="13"/>
    </row>
    <row r="2135" spans="1:8" hidden="1" x14ac:dyDescent="0.25">
      <c r="A2135" s="112">
        <v>44508</v>
      </c>
      <c r="B2135" s="21" t="s">
        <v>7065</v>
      </c>
      <c r="C2135" s="13" t="s">
        <v>164</v>
      </c>
      <c r="D2135" s="776" t="s">
        <v>7513</v>
      </c>
      <c r="E2135" s="22">
        <v>4777</v>
      </c>
      <c r="F2135" s="19"/>
      <c r="G2135" s="14">
        <f t="shared" si="39"/>
        <v>4777</v>
      </c>
      <c r="H2135" s="13"/>
    </row>
    <row r="2136" spans="1:8" hidden="1" x14ac:dyDescent="0.25">
      <c r="A2136" s="112">
        <v>44529</v>
      </c>
      <c r="B2136" s="21" t="s">
        <v>7065</v>
      </c>
      <c r="C2136" s="13" t="s">
        <v>166</v>
      </c>
      <c r="D2136" s="764"/>
      <c r="E2136" s="22"/>
      <c r="F2136" s="19">
        <v>150000</v>
      </c>
      <c r="G2136" s="14">
        <f t="shared" si="39"/>
        <v>-150000</v>
      </c>
      <c r="H2136" s="13" t="s">
        <v>7521</v>
      </c>
    </row>
    <row r="2137" spans="1:8" hidden="1" x14ac:dyDescent="0.25">
      <c r="A2137" s="112">
        <v>44529</v>
      </c>
      <c r="B2137" s="21" t="s">
        <v>7065</v>
      </c>
      <c r="C2137" s="13" t="s">
        <v>180</v>
      </c>
      <c r="D2137" s="764"/>
      <c r="E2137" s="22">
        <v>9255</v>
      </c>
      <c r="F2137" s="19"/>
      <c r="G2137" s="14">
        <f t="shared" si="39"/>
        <v>9255</v>
      </c>
      <c r="H2137" s="13" t="s">
        <v>7522</v>
      </c>
    </row>
    <row r="2138" spans="1:8" hidden="1" x14ac:dyDescent="0.25">
      <c r="A2138" s="112">
        <v>44529</v>
      </c>
      <c r="B2138" s="21" t="s">
        <v>7065</v>
      </c>
      <c r="C2138" s="13" t="s">
        <v>180</v>
      </c>
      <c r="D2138" s="764"/>
      <c r="E2138" s="22">
        <f>12970+27</f>
        <v>12997</v>
      </c>
      <c r="F2138" s="19"/>
      <c r="G2138" s="14">
        <f t="shared" si="39"/>
        <v>12997</v>
      </c>
      <c r="H2138" s="13" t="s">
        <v>7523</v>
      </c>
    </row>
    <row r="2139" spans="1:8" hidden="1" x14ac:dyDescent="0.25">
      <c r="A2139" s="112">
        <v>44529</v>
      </c>
      <c r="B2139" s="21" t="s">
        <v>7065</v>
      </c>
      <c r="C2139" s="13" t="s">
        <v>180</v>
      </c>
      <c r="D2139" s="764"/>
      <c r="E2139" s="22"/>
      <c r="F2139" s="19">
        <v>309316</v>
      </c>
      <c r="G2139" s="14">
        <f t="shared" si="39"/>
        <v>-309316</v>
      </c>
      <c r="H2139" s="1180" t="s">
        <v>7521</v>
      </c>
    </row>
    <row r="2140" spans="1:8" hidden="1" x14ac:dyDescent="0.25">
      <c r="A2140" s="112">
        <v>44529</v>
      </c>
      <c r="B2140" s="21" t="s">
        <v>6506</v>
      </c>
      <c r="C2140" s="13" t="s">
        <v>180</v>
      </c>
      <c r="D2140" s="764"/>
      <c r="E2140" s="22"/>
      <c r="F2140" s="19">
        <v>27915</v>
      </c>
      <c r="G2140" s="14">
        <f t="shared" si="39"/>
        <v>-27915</v>
      </c>
      <c r="H2140" s="1180"/>
    </row>
    <row r="2141" spans="1:8" hidden="1" x14ac:dyDescent="0.25">
      <c r="A2141" s="112">
        <v>44532</v>
      </c>
      <c r="B2141" s="21" t="s">
        <v>6407</v>
      </c>
      <c r="C2141" s="13" t="s">
        <v>1802</v>
      </c>
      <c r="D2141" s="764"/>
      <c r="E2141" s="22"/>
      <c r="F2141" s="19">
        <v>110233</v>
      </c>
      <c r="G2141" s="14">
        <f t="shared" si="39"/>
        <v>-110233</v>
      </c>
      <c r="H2141" s="1205" t="s">
        <v>7535</v>
      </c>
    </row>
    <row r="2142" spans="1:8" hidden="1" x14ac:dyDescent="0.25">
      <c r="A2142" s="112">
        <v>44532</v>
      </c>
      <c r="B2142" s="21" t="s">
        <v>6506</v>
      </c>
      <c r="C2142" s="13" t="s">
        <v>1802</v>
      </c>
      <c r="D2142" s="764"/>
      <c r="E2142" s="22"/>
      <c r="F2142" s="19">
        <v>230169</v>
      </c>
      <c r="G2142" s="14">
        <f t="shared" si="39"/>
        <v>-230169</v>
      </c>
      <c r="H2142" s="1205"/>
    </row>
    <row r="2143" spans="1:8" hidden="1" x14ac:dyDescent="0.25">
      <c r="A2143" s="112">
        <v>44532</v>
      </c>
      <c r="B2143" s="21" t="s">
        <v>6509</v>
      </c>
      <c r="C2143" s="13" t="s">
        <v>1802</v>
      </c>
      <c r="D2143" s="764"/>
      <c r="E2143" s="22"/>
      <c r="F2143" s="19">
        <v>136986</v>
      </c>
      <c r="G2143" s="14">
        <f t="shared" si="39"/>
        <v>-136986</v>
      </c>
      <c r="H2143" s="1205"/>
    </row>
    <row r="2144" spans="1:8" hidden="1" x14ac:dyDescent="0.25">
      <c r="A2144" s="112">
        <v>44532</v>
      </c>
      <c r="B2144" s="21" t="s">
        <v>6718</v>
      </c>
      <c r="C2144" s="13" t="s">
        <v>1802</v>
      </c>
      <c r="D2144" s="764"/>
      <c r="E2144" s="22"/>
      <c r="F2144" s="19">
        <v>10112</v>
      </c>
      <c r="G2144" s="14">
        <f t="shared" si="39"/>
        <v>-10112</v>
      </c>
      <c r="H2144" s="1205"/>
    </row>
    <row r="2145" spans="1:8" ht="37.5" hidden="1" x14ac:dyDescent="0.25">
      <c r="A2145" s="112">
        <v>44534</v>
      </c>
      <c r="B2145" s="21" t="s">
        <v>7065</v>
      </c>
      <c r="C2145" s="13" t="s">
        <v>166</v>
      </c>
      <c r="D2145" s="764"/>
      <c r="E2145" s="22"/>
      <c r="F2145" s="19">
        <v>250000</v>
      </c>
      <c r="G2145" s="14">
        <f t="shared" si="39"/>
        <v>-250000</v>
      </c>
      <c r="H2145" s="683" t="s">
        <v>7534</v>
      </c>
    </row>
    <row r="2146" spans="1:8" hidden="1" x14ac:dyDescent="0.25">
      <c r="A2146" s="112">
        <v>44536</v>
      </c>
      <c r="B2146" s="21" t="s">
        <v>7065</v>
      </c>
      <c r="C2146" s="13" t="s">
        <v>164</v>
      </c>
      <c r="D2146" s="776" t="s">
        <v>7536</v>
      </c>
      <c r="E2146" s="22">
        <v>3543</v>
      </c>
      <c r="F2146" s="19"/>
      <c r="G2146" s="14">
        <f t="shared" si="39"/>
        <v>3543</v>
      </c>
      <c r="H2146" s="13"/>
    </row>
    <row r="2147" spans="1:8" hidden="1" x14ac:dyDescent="0.25">
      <c r="A2147" s="112">
        <v>44538</v>
      </c>
      <c r="B2147" s="21" t="s">
        <v>1399</v>
      </c>
      <c r="C2147" s="13" t="s">
        <v>5680</v>
      </c>
      <c r="D2147" s="764"/>
      <c r="E2147" s="22"/>
      <c r="F2147" s="19">
        <v>9100</v>
      </c>
      <c r="G2147" s="14">
        <f t="shared" si="39"/>
        <v>-9100</v>
      </c>
      <c r="H2147" s="1203" t="s">
        <v>7554</v>
      </c>
    </row>
    <row r="2148" spans="1:8" hidden="1" x14ac:dyDescent="0.25">
      <c r="A2148" s="112">
        <v>44538</v>
      </c>
      <c r="B2148" s="21" t="s">
        <v>2651</v>
      </c>
      <c r="C2148" s="13" t="s">
        <v>5680</v>
      </c>
      <c r="D2148" s="764"/>
      <c r="E2148" s="22"/>
      <c r="F2148" s="19">
        <v>72300</v>
      </c>
      <c r="G2148" s="14">
        <f t="shared" ref="G2148:G2190" si="40">E2148-F2148</f>
        <v>-72300</v>
      </c>
      <c r="H2148" s="1203"/>
    </row>
    <row r="2149" spans="1:8" hidden="1" x14ac:dyDescent="0.25">
      <c r="A2149" s="112">
        <v>44538</v>
      </c>
      <c r="B2149" s="21" t="s">
        <v>6407</v>
      </c>
      <c r="C2149" s="13" t="s">
        <v>5680</v>
      </c>
      <c r="D2149" s="764"/>
      <c r="E2149" s="22"/>
      <c r="F2149" s="19">
        <v>9500</v>
      </c>
      <c r="G2149" s="14">
        <f t="shared" si="40"/>
        <v>-9500</v>
      </c>
      <c r="H2149" s="1203"/>
    </row>
    <row r="2150" spans="1:8" hidden="1" x14ac:dyDescent="0.25">
      <c r="A2150" s="112">
        <v>44538</v>
      </c>
      <c r="B2150" s="21" t="s">
        <v>6509</v>
      </c>
      <c r="C2150" s="13" t="s">
        <v>5680</v>
      </c>
      <c r="D2150" s="764"/>
      <c r="E2150" s="22"/>
      <c r="F2150" s="19">
        <v>59100</v>
      </c>
      <c r="G2150" s="14">
        <f t="shared" si="40"/>
        <v>-59100</v>
      </c>
      <c r="H2150" s="1203"/>
    </row>
    <row r="2151" spans="1:8" hidden="1" x14ac:dyDescent="0.25">
      <c r="A2151" s="112">
        <v>44513</v>
      </c>
      <c r="B2151" s="21" t="s">
        <v>1399</v>
      </c>
      <c r="C2151" s="13" t="s">
        <v>166</v>
      </c>
      <c r="D2151" s="764">
        <v>17687</v>
      </c>
      <c r="E2151" s="22">
        <v>62100</v>
      </c>
      <c r="F2151" s="19"/>
      <c r="G2151" s="14">
        <f t="shared" si="40"/>
        <v>62100</v>
      </c>
      <c r="H2151" s="13"/>
    </row>
    <row r="2152" spans="1:8" hidden="1" x14ac:dyDescent="0.25">
      <c r="A2152" s="112">
        <v>44523</v>
      </c>
      <c r="B2152" s="21" t="s">
        <v>7065</v>
      </c>
      <c r="C2152" s="13" t="s">
        <v>166</v>
      </c>
      <c r="D2152" s="764">
        <v>17730</v>
      </c>
      <c r="E2152" s="22">
        <v>40856</v>
      </c>
      <c r="F2152" s="19"/>
      <c r="G2152" s="14">
        <f t="shared" si="40"/>
        <v>40856</v>
      </c>
      <c r="H2152" s="32"/>
    </row>
    <row r="2153" spans="1:8" hidden="1" x14ac:dyDescent="0.25">
      <c r="A2153" s="112">
        <v>44534</v>
      </c>
      <c r="B2153" s="21" t="s">
        <v>7065</v>
      </c>
      <c r="C2153" s="13" t="s">
        <v>166</v>
      </c>
      <c r="D2153" s="764">
        <v>17785</v>
      </c>
      <c r="E2153" s="22">
        <v>11400</v>
      </c>
      <c r="F2153" s="19"/>
      <c r="G2153" s="14">
        <f t="shared" si="40"/>
        <v>11400</v>
      </c>
      <c r="H2153" s="13"/>
    </row>
    <row r="2154" spans="1:8" hidden="1" x14ac:dyDescent="0.25">
      <c r="A2154" s="112">
        <v>44537</v>
      </c>
      <c r="B2154" s="21" t="s">
        <v>6953</v>
      </c>
      <c r="C2154" s="13" t="s">
        <v>166</v>
      </c>
      <c r="D2154" s="764">
        <v>2992</v>
      </c>
      <c r="E2154" s="22">
        <v>4400</v>
      </c>
      <c r="F2154" s="19"/>
      <c r="G2154" s="14">
        <f t="shared" si="40"/>
        <v>4400</v>
      </c>
      <c r="H2154" s="13"/>
    </row>
    <row r="2155" spans="1:8" hidden="1" x14ac:dyDescent="0.25">
      <c r="A2155" s="112">
        <v>44538</v>
      </c>
      <c r="B2155" s="21" t="s">
        <v>7065</v>
      </c>
      <c r="C2155" s="13" t="s">
        <v>166</v>
      </c>
      <c r="D2155" s="764">
        <v>17804</v>
      </c>
      <c r="E2155" s="22">
        <v>33128</v>
      </c>
      <c r="F2155" s="19"/>
      <c r="G2155" s="14">
        <f t="shared" si="40"/>
        <v>33128</v>
      </c>
      <c r="H2155" s="13"/>
    </row>
    <row r="2156" spans="1:8" hidden="1" x14ac:dyDescent="0.25">
      <c r="A2156" s="112">
        <v>44546</v>
      </c>
      <c r="B2156" s="21" t="s">
        <v>1399</v>
      </c>
      <c r="C2156" s="13" t="s">
        <v>166</v>
      </c>
      <c r="D2156" s="764">
        <v>17842</v>
      </c>
      <c r="E2156" s="22">
        <v>39330</v>
      </c>
      <c r="F2156" s="19"/>
      <c r="G2156" s="14">
        <f t="shared" si="40"/>
        <v>39330</v>
      </c>
      <c r="H2156" s="13"/>
    </row>
    <row r="2157" spans="1:8" hidden="1" x14ac:dyDescent="0.25">
      <c r="A2157" s="112">
        <v>44546</v>
      </c>
      <c r="B2157" s="21" t="s">
        <v>7065</v>
      </c>
      <c r="C2157" s="13" t="s">
        <v>166</v>
      </c>
      <c r="D2157" s="764">
        <v>17838</v>
      </c>
      <c r="E2157" s="22">
        <v>4788</v>
      </c>
      <c r="F2157" s="19"/>
      <c r="G2157" s="14">
        <f t="shared" si="40"/>
        <v>4788</v>
      </c>
      <c r="H2157" s="13"/>
    </row>
    <row r="2158" spans="1:8" hidden="1" x14ac:dyDescent="0.25">
      <c r="A2158" s="112">
        <v>44548</v>
      </c>
      <c r="B2158" s="21" t="s">
        <v>7065</v>
      </c>
      <c r="C2158" s="13" t="s">
        <v>166</v>
      </c>
      <c r="D2158" s="764">
        <v>3025</v>
      </c>
      <c r="E2158" s="22">
        <v>19116</v>
      </c>
      <c r="F2158" s="19"/>
      <c r="G2158" s="14">
        <f t="shared" si="40"/>
        <v>19116</v>
      </c>
      <c r="H2158" s="13"/>
    </row>
    <row r="2159" spans="1:8" hidden="1" x14ac:dyDescent="0.25">
      <c r="A2159" s="112">
        <v>44452</v>
      </c>
      <c r="B2159" s="21" t="s">
        <v>6506</v>
      </c>
      <c r="C2159" s="13" t="s">
        <v>1802</v>
      </c>
      <c r="D2159" s="764">
        <v>243</v>
      </c>
      <c r="E2159" s="22">
        <v>4340</v>
      </c>
      <c r="F2159" s="19"/>
      <c r="G2159" s="14">
        <f t="shared" si="40"/>
        <v>4340</v>
      </c>
      <c r="H2159" s="13"/>
    </row>
    <row r="2160" spans="1:8" hidden="1" x14ac:dyDescent="0.25">
      <c r="A2160" s="112">
        <v>44487</v>
      </c>
      <c r="B2160" s="21" t="s">
        <v>1399</v>
      </c>
      <c r="C2160" s="13" t="s">
        <v>1802</v>
      </c>
      <c r="D2160" s="764">
        <v>333</v>
      </c>
      <c r="E2160" s="22">
        <v>3096</v>
      </c>
      <c r="F2160" s="19"/>
      <c r="G2160" s="14">
        <f t="shared" si="40"/>
        <v>3096</v>
      </c>
      <c r="H2160" s="13"/>
    </row>
    <row r="2161" spans="1:8" hidden="1" x14ac:dyDescent="0.25">
      <c r="A2161" s="112">
        <v>44491</v>
      </c>
      <c r="B2161" s="21" t="s">
        <v>1399</v>
      </c>
      <c r="C2161" s="13" t="s">
        <v>1802</v>
      </c>
      <c r="D2161" s="764">
        <v>400</v>
      </c>
      <c r="E2161" s="22">
        <v>3856</v>
      </c>
      <c r="F2161" s="19"/>
      <c r="G2161" s="14">
        <f t="shared" si="40"/>
        <v>3856</v>
      </c>
      <c r="H2161" s="13"/>
    </row>
    <row r="2162" spans="1:8" hidden="1" x14ac:dyDescent="0.25">
      <c r="A2162" s="112">
        <v>44490</v>
      </c>
      <c r="B2162" s="21" t="s">
        <v>7553</v>
      </c>
      <c r="C2162" s="13" t="s">
        <v>164</v>
      </c>
      <c r="D2162" s="764"/>
      <c r="E2162" s="22"/>
      <c r="F2162" s="19">
        <v>250000</v>
      </c>
      <c r="G2162" s="14">
        <f t="shared" si="40"/>
        <v>-250000</v>
      </c>
      <c r="H2162" s="13" t="s">
        <v>7573</v>
      </c>
    </row>
    <row r="2163" spans="1:8" hidden="1" x14ac:dyDescent="0.25">
      <c r="A2163" s="112">
        <v>44554</v>
      </c>
      <c r="B2163" s="21" t="s">
        <v>7065</v>
      </c>
      <c r="C2163" s="13" t="s">
        <v>162</v>
      </c>
      <c r="D2163" s="764"/>
      <c r="E2163" s="22"/>
      <c r="F2163" s="19">
        <v>150000</v>
      </c>
      <c r="G2163" s="14">
        <f t="shared" si="40"/>
        <v>-150000</v>
      </c>
      <c r="H2163" s="13" t="s">
        <v>7577</v>
      </c>
    </row>
    <row r="2164" spans="1:8" hidden="1" x14ac:dyDescent="0.25">
      <c r="A2164" s="112">
        <v>44528</v>
      </c>
      <c r="B2164" s="21" t="s">
        <v>7065</v>
      </c>
      <c r="C2164" s="13" t="s">
        <v>166</v>
      </c>
      <c r="D2164" s="764"/>
      <c r="E2164" s="22"/>
      <c r="F2164" s="19">
        <v>163897</v>
      </c>
      <c r="G2164" s="14">
        <f t="shared" si="40"/>
        <v>-163897</v>
      </c>
      <c r="H2164" s="13" t="s">
        <v>7521</v>
      </c>
    </row>
    <row r="2165" spans="1:8" hidden="1" x14ac:dyDescent="0.25">
      <c r="A2165" s="112">
        <v>44586</v>
      </c>
      <c r="B2165" s="21" t="s">
        <v>7553</v>
      </c>
      <c r="C2165" s="13" t="s">
        <v>164</v>
      </c>
      <c r="D2165" s="764"/>
      <c r="E2165" s="22"/>
      <c r="F2165" s="19">
        <v>220000</v>
      </c>
      <c r="G2165" s="14">
        <f t="shared" si="40"/>
        <v>-220000</v>
      </c>
      <c r="H2165" s="686" t="s">
        <v>7627</v>
      </c>
    </row>
    <row r="2166" spans="1:8" hidden="1" x14ac:dyDescent="0.25">
      <c r="A2166" s="112">
        <v>44569</v>
      </c>
      <c r="B2166" s="21" t="s">
        <v>1399</v>
      </c>
      <c r="C2166" s="13" t="s">
        <v>166</v>
      </c>
      <c r="D2166" s="764"/>
      <c r="E2166" s="22">
        <v>73245</v>
      </c>
      <c r="F2166" s="19"/>
      <c r="G2166" s="14">
        <f t="shared" si="40"/>
        <v>73245</v>
      </c>
      <c r="H2166" s="13"/>
    </row>
    <row r="2167" spans="1:8" hidden="1" x14ac:dyDescent="0.25">
      <c r="A2167" s="112">
        <v>44449</v>
      </c>
      <c r="B2167" s="21" t="s">
        <v>7110</v>
      </c>
      <c r="C2167" s="13" t="s">
        <v>5186</v>
      </c>
      <c r="D2167" s="764"/>
      <c r="E2167" s="22">
        <v>118700</v>
      </c>
      <c r="F2167" s="19"/>
      <c r="G2167" s="14">
        <f t="shared" si="40"/>
        <v>118700</v>
      </c>
      <c r="H2167" s="13"/>
    </row>
    <row r="2168" spans="1:8" hidden="1" x14ac:dyDescent="0.25">
      <c r="A2168" s="112">
        <v>44602</v>
      </c>
      <c r="B2168" s="21" t="s">
        <v>7065</v>
      </c>
      <c r="C2168" s="13" t="s">
        <v>162</v>
      </c>
      <c r="D2168" s="764"/>
      <c r="E2168" s="22"/>
      <c r="F2168" s="19">
        <v>100000</v>
      </c>
      <c r="G2168" s="14">
        <f t="shared" si="40"/>
        <v>-100000</v>
      </c>
      <c r="H2168" s="691" t="s">
        <v>7653</v>
      </c>
    </row>
    <row r="2169" spans="1:8" hidden="1" x14ac:dyDescent="0.25">
      <c r="A2169" s="112">
        <v>44509</v>
      </c>
      <c r="B2169" s="21" t="s">
        <v>3945</v>
      </c>
      <c r="C2169" s="13" t="s">
        <v>437</v>
      </c>
      <c r="D2169" s="764">
        <v>23218</v>
      </c>
      <c r="E2169" s="22">
        <v>2600</v>
      </c>
      <c r="F2169" s="19"/>
      <c r="G2169" s="14">
        <f t="shared" si="40"/>
        <v>2600</v>
      </c>
      <c r="H2169" s="13"/>
    </row>
    <row r="2170" spans="1:8" hidden="1" x14ac:dyDescent="0.25">
      <c r="A2170" s="112">
        <v>44601</v>
      </c>
      <c r="B2170" s="21" t="s">
        <v>7110</v>
      </c>
      <c r="C2170" s="13" t="s">
        <v>437</v>
      </c>
      <c r="D2170" s="764">
        <v>32751</v>
      </c>
      <c r="E2170" s="22">
        <v>24420</v>
      </c>
      <c r="F2170" s="19"/>
      <c r="G2170" s="14">
        <f t="shared" si="40"/>
        <v>24420</v>
      </c>
      <c r="H2170" s="13"/>
    </row>
    <row r="2171" spans="1:8" hidden="1" x14ac:dyDescent="0.25">
      <c r="A2171" s="112">
        <v>44424</v>
      </c>
      <c r="B2171" s="21" t="s">
        <v>1399</v>
      </c>
      <c r="C2171" s="13" t="s">
        <v>7465</v>
      </c>
      <c r="D2171" s="764">
        <v>30000390</v>
      </c>
      <c r="E2171" s="22">
        <v>80990</v>
      </c>
      <c r="F2171" s="19"/>
      <c r="G2171" s="14">
        <f t="shared" si="40"/>
        <v>80990</v>
      </c>
      <c r="H2171" s="13"/>
    </row>
    <row r="2172" spans="1:8" hidden="1" x14ac:dyDescent="0.25">
      <c r="A2172" s="112">
        <v>44539</v>
      </c>
      <c r="B2172" s="21" t="s">
        <v>7065</v>
      </c>
      <c r="C2172" s="13" t="s">
        <v>7465</v>
      </c>
      <c r="D2172" s="764">
        <v>30000533</v>
      </c>
      <c r="E2172" s="22">
        <v>8800</v>
      </c>
      <c r="F2172" s="19"/>
      <c r="G2172" s="14">
        <f t="shared" si="40"/>
        <v>8800</v>
      </c>
      <c r="H2172" s="13"/>
    </row>
    <row r="2173" spans="1:8" hidden="1" x14ac:dyDescent="0.25">
      <c r="A2173" s="112">
        <v>44610</v>
      </c>
      <c r="B2173" s="21" t="s">
        <v>7655</v>
      </c>
      <c r="C2173" s="13" t="s">
        <v>7240</v>
      </c>
      <c r="D2173" s="776" t="s">
        <v>7669</v>
      </c>
      <c r="E2173" s="22">
        <v>692945</v>
      </c>
      <c r="F2173" s="19"/>
      <c r="G2173" s="14">
        <f t="shared" si="40"/>
        <v>692945</v>
      </c>
      <c r="H2173" s="13"/>
    </row>
    <row r="2174" spans="1:8" hidden="1" x14ac:dyDescent="0.25">
      <c r="A2174" s="112">
        <v>44610</v>
      </c>
      <c r="B2174" s="21" t="s">
        <v>1399</v>
      </c>
      <c r="C2174" s="745" t="s">
        <v>7465</v>
      </c>
      <c r="D2174" s="764"/>
      <c r="E2174" s="746"/>
      <c r="F2174" s="747">
        <f>79000+1990</f>
        <v>80990</v>
      </c>
      <c r="G2174" s="746">
        <f t="shared" si="40"/>
        <v>-80990</v>
      </c>
      <c r="H2174" s="1176" t="s">
        <v>7674</v>
      </c>
    </row>
    <row r="2175" spans="1:8" hidden="1" x14ac:dyDescent="0.25">
      <c r="A2175" s="112">
        <v>44610</v>
      </c>
      <c r="B2175" s="21" t="s">
        <v>6953</v>
      </c>
      <c r="C2175" s="745" t="s">
        <v>7465</v>
      </c>
      <c r="D2175" s="764"/>
      <c r="E2175" s="746"/>
      <c r="F2175" s="747">
        <f>50900+252</f>
        <v>51152</v>
      </c>
      <c r="G2175" s="746">
        <f t="shared" si="40"/>
        <v>-51152</v>
      </c>
      <c r="H2175" s="1176"/>
    </row>
    <row r="2176" spans="1:8" hidden="1" x14ac:dyDescent="0.25">
      <c r="A2176" s="112">
        <v>44610</v>
      </c>
      <c r="B2176" s="21" t="s">
        <v>7065</v>
      </c>
      <c r="C2176" s="745" t="s">
        <v>7465</v>
      </c>
      <c r="D2176" s="764"/>
      <c r="E2176" s="746"/>
      <c r="F2176" s="747">
        <v>30105</v>
      </c>
      <c r="G2176" s="746">
        <f t="shared" si="40"/>
        <v>-30105</v>
      </c>
      <c r="H2176" s="1176"/>
    </row>
    <row r="2177" spans="1:8" hidden="1" x14ac:dyDescent="0.25">
      <c r="A2177" s="112">
        <v>44610</v>
      </c>
      <c r="B2177" s="21" t="s">
        <v>7655</v>
      </c>
      <c r="C2177" s="13" t="s">
        <v>7240</v>
      </c>
      <c r="D2177" s="764"/>
      <c r="E2177" s="22"/>
      <c r="F2177" s="19">
        <v>400000</v>
      </c>
      <c r="G2177" s="14">
        <f t="shared" si="40"/>
        <v>-400000</v>
      </c>
      <c r="H2177" s="13" t="s">
        <v>7677</v>
      </c>
    </row>
    <row r="2178" spans="1:8" ht="18.75" hidden="1" x14ac:dyDescent="0.3">
      <c r="A2178" s="112">
        <v>44610</v>
      </c>
      <c r="B2178" s="694" t="s">
        <v>6503</v>
      </c>
      <c r="C2178" s="13"/>
      <c r="D2178" s="764"/>
      <c r="E2178" s="22"/>
      <c r="F2178" s="19"/>
      <c r="G2178" s="14">
        <f t="shared" si="40"/>
        <v>0</v>
      </c>
      <c r="H2178" s="13"/>
    </row>
    <row r="2179" spans="1:8" ht="18.75" hidden="1" x14ac:dyDescent="0.3">
      <c r="A2179" s="112">
        <v>44610</v>
      </c>
      <c r="B2179" s="694" t="s">
        <v>7124</v>
      </c>
      <c r="C2179" s="13"/>
      <c r="D2179" s="764"/>
      <c r="E2179" s="22"/>
      <c r="F2179" s="19"/>
      <c r="G2179" s="14">
        <f t="shared" si="40"/>
        <v>0</v>
      </c>
      <c r="H2179" s="13"/>
    </row>
    <row r="2180" spans="1:8" ht="18.75" hidden="1" x14ac:dyDescent="0.3">
      <c r="A2180" s="112">
        <v>44610</v>
      </c>
      <c r="B2180" s="694" t="s">
        <v>6645</v>
      </c>
      <c r="C2180" s="13"/>
      <c r="D2180" s="764"/>
      <c r="E2180" s="22"/>
      <c r="F2180" s="19"/>
      <c r="G2180" s="14">
        <f t="shared" si="40"/>
        <v>0</v>
      </c>
      <c r="H2180" s="13"/>
    </row>
    <row r="2181" spans="1:8" ht="18.75" hidden="1" x14ac:dyDescent="0.3">
      <c r="A2181" s="112">
        <v>44610</v>
      </c>
      <c r="B2181" s="694" t="s">
        <v>7730</v>
      </c>
      <c r="C2181" s="13"/>
      <c r="D2181" s="764"/>
      <c r="E2181" s="22"/>
      <c r="F2181" s="19"/>
      <c r="G2181" s="14">
        <f t="shared" si="40"/>
        <v>0</v>
      </c>
      <c r="H2181" s="13"/>
    </row>
    <row r="2182" spans="1:8" ht="18.75" hidden="1" x14ac:dyDescent="0.3">
      <c r="A2182" s="112">
        <v>44610</v>
      </c>
      <c r="B2182" s="694" t="s">
        <v>7744</v>
      </c>
      <c r="C2182" s="13"/>
      <c r="D2182" s="764"/>
      <c r="E2182" s="22"/>
      <c r="F2182" s="19"/>
      <c r="G2182" s="14">
        <f t="shared" si="40"/>
        <v>0</v>
      </c>
      <c r="H2182" s="13"/>
    </row>
    <row r="2183" spans="1:8" hidden="1" x14ac:dyDescent="0.25">
      <c r="A2183" s="112">
        <v>44524</v>
      </c>
      <c r="B2183" s="21" t="s">
        <v>7110</v>
      </c>
      <c r="C2183" s="13" t="s">
        <v>7240</v>
      </c>
      <c r="D2183" s="764">
        <v>563</v>
      </c>
      <c r="E2183" s="22">
        <v>12000</v>
      </c>
      <c r="F2183" s="19"/>
      <c r="G2183" s="14">
        <f t="shared" si="40"/>
        <v>12000</v>
      </c>
      <c r="H2183" s="13" t="s">
        <v>7694</v>
      </c>
    </row>
    <row r="2184" spans="1:8" hidden="1" x14ac:dyDescent="0.25">
      <c r="A2184" s="112">
        <v>44615</v>
      </c>
      <c r="B2184" s="21" t="s">
        <v>7655</v>
      </c>
      <c r="C2184" s="13" t="s">
        <v>7240</v>
      </c>
      <c r="D2184" s="776" t="s">
        <v>7681</v>
      </c>
      <c r="E2184" s="22">
        <f>317140-66360</f>
        <v>250780</v>
      </c>
      <c r="F2184" s="19"/>
      <c r="G2184" s="14">
        <f t="shared" si="40"/>
        <v>250780</v>
      </c>
      <c r="H2184" s="13"/>
    </row>
    <row r="2185" spans="1:8" hidden="1" x14ac:dyDescent="0.25">
      <c r="A2185" s="112">
        <v>44615</v>
      </c>
      <c r="B2185" s="21" t="s">
        <v>37</v>
      </c>
      <c r="C2185" s="13" t="s">
        <v>7240</v>
      </c>
      <c r="D2185" s="776"/>
      <c r="E2185" s="22">
        <v>66360</v>
      </c>
      <c r="F2185" s="19"/>
      <c r="G2185" s="14">
        <f t="shared" si="40"/>
        <v>66360</v>
      </c>
      <c r="H2185" s="13"/>
    </row>
    <row r="2186" spans="1:8" hidden="1" x14ac:dyDescent="0.25">
      <c r="A2186" s="112">
        <v>44615</v>
      </c>
      <c r="B2186" s="21" t="s">
        <v>7553</v>
      </c>
      <c r="C2186" s="13" t="s">
        <v>7240</v>
      </c>
      <c r="D2186" s="776" t="s">
        <v>7682</v>
      </c>
      <c r="E2186" s="22">
        <v>140020</v>
      </c>
      <c r="F2186" s="19"/>
      <c r="G2186" s="14">
        <f t="shared" si="40"/>
        <v>140020</v>
      </c>
      <c r="H2186" s="13" t="s">
        <v>7695</v>
      </c>
    </row>
    <row r="2187" spans="1:8" hidden="1" x14ac:dyDescent="0.25">
      <c r="A2187" s="112">
        <v>44608</v>
      </c>
      <c r="B2187" s="21" t="s">
        <v>7655</v>
      </c>
      <c r="C2187" s="13" t="s">
        <v>166</v>
      </c>
      <c r="D2187" s="764">
        <v>18094</v>
      </c>
      <c r="E2187" s="22">
        <v>80000</v>
      </c>
      <c r="F2187" s="19"/>
      <c r="G2187" s="14">
        <f t="shared" si="40"/>
        <v>80000</v>
      </c>
      <c r="H2187" s="13" t="s">
        <v>7696</v>
      </c>
    </row>
    <row r="2188" spans="1:8" hidden="1" x14ac:dyDescent="0.25">
      <c r="A2188" s="112">
        <v>44627</v>
      </c>
      <c r="B2188" s="21" t="s">
        <v>7655</v>
      </c>
      <c r="C2188" s="13" t="s">
        <v>7240</v>
      </c>
      <c r="D2188" s="764"/>
      <c r="E2188" s="22"/>
      <c r="F2188" s="19">
        <v>233640</v>
      </c>
      <c r="G2188" s="14">
        <f t="shared" si="40"/>
        <v>-233640</v>
      </c>
      <c r="H2188" s="1181" t="s">
        <v>7894</v>
      </c>
    </row>
    <row r="2189" spans="1:8" hidden="1" x14ac:dyDescent="0.25">
      <c r="A2189" s="112">
        <v>44627</v>
      </c>
      <c r="B2189" s="21" t="s">
        <v>37</v>
      </c>
      <c r="C2189" s="13" t="s">
        <v>7240</v>
      </c>
      <c r="D2189" s="764"/>
      <c r="E2189" s="22"/>
      <c r="F2189" s="19">
        <v>66360</v>
      </c>
      <c r="G2189" s="14">
        <f t="shared" si="40"/>
        <v>-66360</v>
      </c>
      <c r="H2189" s="1181"/>
    </row>
    <row r="2190" spans="1:8" hidden="1" x14ac:dyDescent="0.25">
      <c r="A2190" s="112">
        <v>44627</v>
      </c>
      <c r="B2190" s="21" t="s">
        <v>1399</v>
      </c>
      <c r="C2190" s="745" t="s">
        <v>166</v>
      </c>
      <c r="D2190" s="764"/>
      <c r="E2190" s="746"/>
      <c r="F2190" s="746">
        <v>204468</v>
      </c>
      <c r="G2190" s="746">
        <f t="shared" si="40"/>
        <v>-204468</v>
      </c>
      <c r="H2190" s="1182" t="s">
        <v>7784</v>
      </c>
    </row>
    <row r="2191" spans="1:8" hidden="1" x14ac:dyDescent="0.25">
      <c r="A2191" s="112">
        <v>44627</v>
      </c>
      <c r="B2191" s="21" t="s">
        <v>7065</v>
      </c>
      <c r="C2191" s="745" t="s">
        <v>166</v>
      </c>
      <c r="D2191" s="764"/>
      <c r="E2191" s="746"/>
      <c r="F2191" s="746">
        <v>12627</v>
      </c>
      <c r="G2191" s="746">
        <f t="shared" ref="G2191:G2311" si="41">E2191-F2191</f>
        <v>-12627</v>
      </c>
      <c r="H2191" s="1182"/>
    </row>
    <row r="2192" spans="1:8" hidden="1" x14ac:dyDescent="0.25">
      <c r="A2192" s="112">
        <v>44627</v>
      </c>
      <c r="B2192" s="21" t="s">
        <v>7655</v>
      </c>
      <c r="C2192" s="745" t="s">
        <v>166</v>
      </c>
      <c r="D2192" s="764"/>
      <c r="E2192" s="746"/>
      <c r="F2192" s="746">
        <v>80000</v>
      </c>
      <c r="G2192" s="746">
        <f t="shared" si="41"/>
        <v>-80000</v>
      </c>
      <c r="H2192" s="1182"/>
    </row>
    <row r="2193" spans="1:8" hidden="1" x14ac:dyDescent="0.25">
      <c r="A2193" s="112">
        <v>44627</v>
      </c>
      <c r="B2193" s="21" t="s">
        <v>6953</v>
      </c>
      <c r="C2193" s="745" t="s">
        <v>166</v>
      </c>
      <c r="D2193" s="764"/>
      <c r="E2193" s="746"/>
      <c r="F2193" s="746">
        <v>2905</v>
      </c>
      <c r="G2193" s="746">
        <f t="shared" si="41"/>
        <v>-2905</v>
      </c>
      <c r="H2193" s="1182"/>
    </row>
    <row r="2194" spans="1:8" hidden="1" x14ac:dyDescent="0.25">
      <c r="A2194" s="112">
        <v>44613</v>
      </c>
      <c r="B2194" s="21" t="s">
        <v>82</v>
      </c>
      <c r="C2194" s="13" t="s">
        <v>437</v>
      </c>
      <c r="D2194" s="764">
        <v>23424</v>
      </c>
      <c r="E2194" s="22">
        <v>1080</v>
      </c>
      <c r="F2194" s="19"/>
      <c r="G2194" s="20">
        <f t="shared" si="41"/>
        <v>1080</v>
      </c>
      <c r="H2194" s="13"/>
    </row>
    <row r="2195" spans="1:8" hidden="1" x14ac:dyDescent="0.25">
      <c r="A2195" s="112">
        <v>44621</v>
      </c>
      <c r="B2195" s="21" t="s">
        <v>82</v>
      </c>
      <c r="C2195" s="13" t="s">
        <v>437</v>
      </c>
      <c r="D2195" s="764">
        <v>23440</v>
      </c>
      <c r="E2195" s="22">
        <v>313700</v>
      </c>
      <c r="F2195" s="19"/>
      <c r="G2195" s="20">
        <f t="shared" si="41"/>
        <v>313700</v>
      </c>
      <c r="H2195" s="13"/>
    </row>
    <row r="2196" spans="1:8" hidden="1" x14ac:dyDescent="0.25">
      <c r="A2196" s="112">
        <v>44622</v>
      </c>
      <c r="B2196" s="21" t="s">
        <v>82</v>
      </c>
      <c r="C2196" s="13" t="s">
        <v>437</v>
      </c>
      <c r="D2196" s="764">
        <v>23442</v>
      </c>
      <c r="E2196" s="22">
        <v>9010</v>
      </c>
      <c r="F2196" s="19"/>
      <c r="G2196" s="20">
        <f t="shared" si="41"/>
        <v>9010</v>
      </c>
      <c r="H2196" s="13"/>
    </row>
    <row r="2197" spans="1:8" hidden="1" x14ac:dyDescent="0.25">
      <c r="A2197" s="112">
        <v>44622</v>
      </c>
      <c r="B2197" s="21" t="s">
        <v>82</v>
      </c>
      <c r="C2197" s="13" t="s">
        <v>437</v>
      </c>
      <c r="D2197" s="764">
        <v>23444</v>
      </c>
      <c r="E2197" s="22">
        <v>600</v>
      </c>
      <c r="F2197" s="19"/>
      <c r="G2197" s="20">
        <f t="shared" si="41"/>
        <v>600</v>
      </c>
      <c r="H2197" s="13"/>
    </row>
    <row r="2198" spans="1:8" hidden="1" x14ac:dyDescent="0.25">
      <c r="A2198" s="112">
        <v>44627</v>
      </c>
      <c r="B2198" s="21" t="s">
        <v>82</v>
      </c>
      <c r="C2198" s="13" t="s">
        <v>437</v>
      </c>
      <c r="D2198" s="764">
        <v>23449</v>
      </c>
      <c r="E2198" s="22">
        <v>4800</v>
      </c>
      <c r="F2198" s="19"/>
      <c r="G2198" s="20">
        <f t="shared" si="41"/>
        <v>4800</v>
      </c>
      <c r="H2198" s="13"/>
    </row>
    <row r="2199" spans="1:8" hidden="1" x14ac:dyDescent="0.25">
      <c r="A2199" s="112">
        <v>44628</v>
      </c>
      <c r="B2199" s="21" t="s">
        <v>82</v>
      </c>
      <c r="C2199" s="13" t="s">
        <v>437</v>
      </c>
      <c r="D2199" s="764">
        <v>23451</v>
      </c>
      <c r="E2199" s="22">
        <v>86100</v>
      </c>
      <c r="F2199" s="19"/>
      <c r="G2199" s="20">
        <f t="shared" si="41"/>
        <v>86100</v>
      </c>
      <c r="H2199" s="13"/>
    </row>
    <row r="2200" spans="1:8" hidden="1" x14ac:dyDescent="0.25">
      <c r="A2200" s="112">
        <v>44627</v>
      </c>
      <c r="B2200" s="21" t="s">
        <v>7553</v>
      </c>
      <c r="C2200" s="13" t="s">
        <v>7240</v>
      </c>
      <c r="D2200" s="776" t="s">
        <v>7702</v>
      </c>
      <c r="E2200" s="22">
        <f>3040+22935</f>
        <v>25975</v>
      </c>
      <c r="F2200" s="19"/>
      <c r="G2200" s="20">
        <f t="shared" si="41"/>
        <v>25975</v>
      </c>
      <c r="H2200" s="1183" t="s">
        <v>7703</v>
      </c>
    </row>
    <row r="2201" spans="1:8" hidden="1" x14ac:dyDescent="0.25">
      <c r="A2201" s="112">
        <v>44627</v>
      </c>
      <c r="B2201" s="21" t="s">
        <v>7655</v>
      </c>
      <c r="C2201" s="13" t="s">
        <v>7240</v>
      </c>
      <c r="D2201" s="776" t="s">
        <v>7702</v>
      </c>
      <c r="E2201" s="22">
        <v>19800</v>
      </c>
      <c r="F2201" s="19"/>
      <c r="G2201" s="20">
        <f t="shared" si="41"/>
        <v>19800</v>
      </c>
      <c r="H2201" s="1183"/>
    </row>
    <row r="2202" spans="1:8" hidden="1" x14ac:dyDescent="0.25">
      <c r="A2202" s="112">
        <v>44637</v>
      </c>
      <c r="B2202" s="21" t="s">
        <v>7655</v>
      </c>
      <c r="C2202" s="13" t="s">
        <v>5680</v>
      </c>
      <c r="D2202" s="764">
        <v>35</v>
      </c>
      <c r="E2202" s="22">
        <f>11300+8400+7000+11700+2500</f>
        <v>40900</v>
      </c>
      <c r="F2202" s="19"/>
      <c r="G2202" s="20">
        <f t="shared" si="41"/>
        <v>40900</v>
      </c>
      <c r="H2202" s="1183" t="s">
        <v>7703</v>
      </c>
    </row>
    <row r="2203" spans="1:8" hidden="1" x14ac:dyDescent="0.25">
      <c r="A2203" s="112">
        <v>44637</v>
      </c>
      <c r="B2203" s="21" t="s">
        <v>7553</v>
      </c>
      <c r="C2203" s="13" t="s">
        <v>5680</v>
      </c>
      <c r="D2203" s="764">
        <v>35</v>
      </c>
      <c r="E2203" s="22">
        <f>7600+3500</f>
        <v>11100</v>
      </c>
      <c r="F2203" s="19"/>
      <c r="G2203" s="20">
        <f t="shared" si="41"/>
        <v>11100</v>
      </c>
      <c r="H2203" s="1183"/>
    </row>
    <row r="2204" spans="1:8" hidden="1" x14ac:dyDescent="0.25">
      <c r="A2204" s="112">
        <v>44625</v>
      </c>
      <c r="B2204" s="21" t="s">
        <v>7655</v>
      </c>
      <c r="C2204" s="13" t="s">
        <v>166</v>
      </c>
      <c r="D2204" s="776" t="s">
        <v>7727</v>
      </c>
      <c r="E2204" s="22">
        <v>48000</v>
      </c>
      <c r="F2204" s="19"/>
      <c r="G2204" s="20">
        <f t="shared" si="41"/>
        <v>48000</v>
      </c>
      <c r="H2204" s="13"/>
    </row>
    <row r="2205" spans="1:8" hidden="1" x14ac:dyDescent="0.25">
      <c r="A2205" s="112">
        <v>44628</v>
      </c>
      <c r="B2205" s="21" t="s">
        <v>6503</v>
      </c>
      <c r="C2205" s="13" t="s">
        <v>166</v>
      </c>
      <c r="D2205" s="776" t="s">
        <v>7728</v>
      </c>
      <c r="E2205" s="22">
        <v>51585</v>
      </c>
      <c r="F2205" s="19"/>
      <c r="G2205" s="20">
        <f t="shared" si="41"/>
        <v>51585</v>
      </c>
      <c r="H2205" s="13"/>
    </row>
    <row r="2206" spans="1:8" hidden="1" x14ac:dyDescent="0.25">
      <c r="A2206" s="112">
        <v>44628</v>
      </c>
      <c r="B2206" s="21" t="s">
        <v>7655</v>
      </c>
      <c r="C2206" s="13" t="s">
        <v>166</v>
      </c>
      <c r="D2206" s="776" t="s">
        <v>7729</v>
      </c>
      <c r="E2206" s="22">
        <v>32000</v>
      </c>
      <c r="F2206" s="19"/>
      <c r="G2206" s="14">
        <f t="shared" si="41"/>
        <v>32000</v>
      </c>
      <c r="H2206" s="13"/>
    </row>
    <row r="2207" spans="1:8" hidden="1" x14ac:dyDescent="0.25">
      <c r="A2207" s="112">
        <v>44644</v>
      </c>
      <c r="B2207" s="21" t="s">
        <v>7655</v>
      </c>
      <c r="C2207" s="13" t="s">
        <v>7240</v>
      </c>
      <c r="D2207" s="764"/>
      <c r="E2207" s="22"/>
      <c r="F2207" s="19">
        <v>250000</v>
      </c>
      <c r="G2207" s="14">
        <f t="shared" si="41"/>
        <v>-250000</v>
      </c>
      <c r="H2207" s="13" t="s">
        <v>7742</v>
      </c>
    </row>
    <row r="2208" spans="1:8" hidden="1" x14ac:dyDescent="0.25">
      <c r="A2208" s="112">
        <v>44644</v>
      </c>
      <c r="B2208" s="21" t="s">
        <v>7065</v>
      </c>
      <c r="C2208" s="13" t="s">
        <v>162</v>
      </c>
      <c r="D2208" s="764"/>
      <c r="E2208" s="22"/>
      <c r="F2208" s="19">
        <v>100000</v>
      </c>
      <c r="G2208" s="14">
        <f t="shared" si="41"/>
        <v>-100000</v>
      </c>
      <c r="H2208" s="13" t="s">
        <v>7743</v>
      </c>
    </row>
    <row r="2209" spans="1:8" hidden="1" x14ac:dyDescent="0.25">
      <c r="A2209" s="112">
        <v>44615</v>
      </c>
      <c r="B2209" s="21" t="s">
        <v>7110</v>
      </c>
      <c r="C2209" s="13" t="s">
        <v>164</v>
      </c>
      <c r="D2209" s="764">
        <v>2122</v>
      </c>
      <c r="E2209" s="22">
        <v>154593</v>
      </c>
      <c r="F2209" s="19"/>
      <c r="G2209" s="14">
        <f t="shared" si="41"/>
        <v>154593</v>
      </c>
      <c r="H2209" s="13"/>
    </row>
    <row r="2210" spans="1:8" hidden="1" x14ac:dyDescent="0.25">
      <c r="A2210" s="112">
        <v>44615</v>
      </c>
      <c r="B2210" s="21" t="s">
        <v>7110</v>
      </c>
      <c r="C2210" s="13" t="s">
        <v>164</v>
      </c>
      <c r="D2210" s="764"/>
      <c r="E2210" s="22"/>
      <c r="F2210" s="19">
        <v>37626</v>
      </c>
      <c r="G2210" s="14">
        <f t="shared" si="41"/>
        <v>-37626</v>
      </c>
      <c r="H2210" s="13"/>
    </row>
    <row r="2211" spans="1:8" hidden="1" x14ac:dyDescent="0.25">
      <c r="A2211" s="112">
        <v>44644</v>
      </c>
      <c r="B2211" s="21" t="s">
        <v>7744</v>
      </c>
      <c r="C2211" s="13" t="s">
        <v>180</v>
      </c>
      <c r="D2211" s="764">
        <v>155</v>
      </c>
      <c r="E2211" s="22">
        <v>78490</v>
      </c>
      <c r="F2211" s="19"/>
      <c r="G2211" s="14">
        <f t="shared" si="41"/>
        <v>78490</v>
      </c>
      <c r="H2211" s="13"/>
    </row>
    <row r="2212" spans="1:8" hidden="1" x14ac:dyDescent="0.25">
      <c r="A2212" s="112">
        <v>44644</v>
      </c>
      <c r="B2212" s="21" t="s">
        <v>7730</v>
      </c>
      <c r="C2212" s="13" t="s">
        <v>180</v>
      </c>
      <c r="D2212" s="764">
        <v>154</v>
      </c>
      <c r="E2212" s="22">
        <v>44990</v>
      </c>
      <c r="F2212" s="19"/>
      <c r="G2212" s="14">
        <f t="shared" si="41"/>
        <v>44990</v>
      </c>
      <c r="H2212" s="13"/>
    </row>
    <row r="2213" spans="1:8" hidden="1" x14ac:dyDescent="0.25">
      <c r="A2213" s="112">
        <v>44644</v>
      </c>
      <c r="B2213" s="21" t="s">
        <v>7730</v>
      </c>
      <c r="C2213" s="13" t="s">
        <v>180</v>
      </c>
      <c r="D2213" s="764">
        <v>156</v>
      </c>
      <c r="E2213" s="22">
        <v>113720</v>
      </c>
      <c r="F2213" s="19"/>
      <c r="G2213" s="14">
        <f t="shared" si="41"/>
        <v>113720</v>
      </c>
      <c r="H2213" s="13"/>
    </row>
    <row r="2214" spans="1:8" hidden="1" x14ac:dyDescent="0.25">
      <c r="A2214" s="112">
        <v>44636</v>
      </c>
      <c r="B2214" s="21" t="s">
        <v>7655</v>
      </c>
      <c r="C2214" s="13" t="s">
        <v>166</v>
      </c>
      <c r="D2214" s="764">
        <v>18237</v>
      </c>
      <c r="E2214" s="22">
        <v>42000</v>
      </c>
      <c r="F2214" s="19"/>
      <c r="G2214" s="14">
        <f t="shared" si="41"/>
        <v>42000</v>
      </c>
      <c r="H2214" s="13"/>
    </row>
    <row r="2215" spans="1:8" hidden="1" x14ac:dyDescent="0.25">
      <c r="A2215" s="112">
        <v>44645</v>
      </c>
      <c r="B2215" s="21" t="s">
        <v>7744</v>
      </c>
      <c r="C2215" s="13" t="s">
        <v>166</v>
      </c>
      <c r="D2215" s="764">
        <v>18276</v>
      </c>
      <c r="E2215" s="22">
        <v>24000</v>
      </c>
      <c r="F2215" s="19"/>
      <c r="G2215" s="14">
        <f t="shared" si="41"/>
        <v>24000</v>
      </c>
      <c r="H2215" s="13"/>
    </row>
    <row r="2216" spans="1:8" hidden="1" x14ac:dyDescent="0.25">
      <c r="A2216" s="112">
        <v>44645</v>
      </c>
      <c r="B2216" s="21" t="s">
        <v>7553</v>
      </c>
      <c r="C2216" s="13" t="s">
        <v>166</v>
      </c>
      <c r="D2216" s="764">
        <v>18274</v>
      </c>
      <c r="E2216" s="22">
        <v>16000</v>
      </c>
      <c r="F2216" s="19"/>
      <c r="G2216" s="14">
        <f t="shared" si="41"/>
        <v>16000</v>
      </c>
      <c r="H2216" s="13"/>
    </row>
    <row r="2217" spans="1:8" hidden="1" x14ac:dyDescent="0.25">
      <c r="A2217" s="112">
        <v>44645</v>
      </c>
      <c r="B2217" s="21" t="s">
        <v>37</v>
      </c>
      <c r="C2217" s="13" t="s">
        <v>166</v>
      </c>
      <c r="D2217" s="764">
        <v>18275</v>
      </c>
      <c r="E2217" s="22">
        <v>8000</v>
      </c>
      <c r="F2217" s="19"/>
      <c r="G2217" s="14">
        <f t="shared" si="41"/>
        <v>8000</v>
      </c>
      <c r="H2217" s="13"/>
    </row>
    <row r="2218" spans="1:8" hidden="1" x14ac:dyDescent="0.25">
      <c r="A2218" s="112">
        <v>44645</v>
      </c>
      <c r="B2218" s="21" t="s">
        <v>6953</v>
      </c>
      <c r="C2218" s="13" t="s">
        <v>166</v>
      </c>
      <c r="D2218" s="764"/>
      <c r="E2218" s="22"/>
      <c r="F2218" s="19">
        <v>2595</v>
      </c>
      <c r="G2218" s="14">
        <f t="shared" si="41"/>
        <v>-2595</v>
      </c>
      <c r="H2218" s="1177" t="s">
        <v>7746</v>
      </c>
    </row>
    <row r="2219" spans="1:8" hidden="1" x14ac:dyDescent="0.25">
      <c r="A2219" s="112">
        <v>44645</v>
      </c>
      <c r="B2219" s="21" t="s">
        <v>6503</v>
      </c>
      <c r="C2219" s="13" t="s">
        <v>166</v>
      </c>
      <c r="D2219" s="764"/>
      <c r="E2219" s="22"/>
      <c r="F2219" s="19">
        <v>51585</v>
      </c>
      <c r="G2219" s="14">
        <f t="shared" si="41"/>
        <v>-51585</v>
      </c>
      <c r="H2219" s="1177"/>
    </row>
    <row r="2220" spans="1:8" hidden="1" x14ac:dyDescent="0.25">
      <c r="A2220" s="112">
        <v>44645</v>
      </c>
      <c r="B2220" s="21" t="s">
        <v>7655</v>
      </c>
      <c r="C2220" s="13" t="s">
        <v>166</v>
      </c>
      <c r="D2220" s="764"/>
      <c r="E2220" s="22"/>
      <c r="F2220" s="19">
        <v>122000</v>
      </c>
      <c r="G2220" s="14">
        <f t="shared" si="41"/>
        <v>-122000</v>
      </c>
      <c r="H2220" s="1177"/>
    </row>
    <row r="2221" spans="1:8" hidden="1" x14ac:dyDescent="0.25">
      <c r="A2221" s="112">
        <v>44645</v>
      </c>
      <c r="B2221" s="21" t="s">
        <v>37</v>
      </c>
      <c r="C2221" s="13" t="s">
        <v>166</v>
      </c>
      <c r="D2221" s="764"/>
      <c r="E2221" s="22"/>
      <c r="F2221" s="19">
        <v>8000</v>
      </c>
      <c r="G2221" s="14">
        <f t="shared" si="41"/>
        <v>-8000</v>
      </c>
      <c r="H2221" s="1177"/>
    </row>
    <row r="2222" spans="1:8" hidden="1" x14ac:dyDescent="0.25">
      <c r="A2222" s="112">
        <v>44645</v>
      </c>
      <c r="B2222" s="21" t="s">
        <v>7553</v>
      </c>
      <c r="C2222" s="13" t="s">
        <v>166</v>
      </c>
      <c r="D2222" s="764"/>
      <c r="E2222" s="22"/>
      <c r="F2222" s="19">
        <v>7857</v>
      </c>
      <c r="G2222" s="14">
        <f t="shared" si="41"/>
        <v>-7857</v>
      </c>
      <c r="H2222" s="1177"/>
    </row>
    <row r="2223" spans="1:8" hidden="1" x14ac:dyDescent="0.25">
      <c r="A2223" s="112">
        <v>44651</v>
      </c>
      <c r="B2223" s="21" t="s">
        <v>7065</v>
      </c>
      <c r="C2223" s="13" t="s">
        <v>164</v>
      </c>
      <c r="D2223" s="764"/>
      <c r="E2223" s="22"/>
      <c r="F2223" s="19">
        <v>100000</v>
      </c>
      <c r="G2223" s="14">
        <f t="shared" si="41"/>
        <v>-100000</v>
      </c>
      <c r="H2223" s="1182" t="s">
        <v>7748</v>
      </c>
    </row>
    <row r="2224" spans="1:8" hidden="1" x14ac:dyDescent="0.25">
      <c r="A2224" s="112">
        <v>44651</v>
      </c>
      <c r="B2224" s="21" t="s">
        <v>7110</v>
      </c>
      <c r="C2224" s="13" t="s">
        <v>164</v>
      </c>
      <c r="D2224" s="764"/>
      <c r="E2224" s="22"/>
      <c r="F2224" s="19">
        <v>100000</v>
      </c>
      <c r="G2224" s="14">
        <f t="shared" si="41"/>
        <v>-100000</v>
      </c>
      <c r="H2224" s="1182"/>
    </row>
    <row r="2225" spans="1:8" hidden="1" x14ac:dyDescent="0.25">
      <c r="A2225" s="112">
        <v>44648</v>
      </c>
      <c r="B2225" s="21" t="s">
        <v>7655</v>
      </c>
      <c r="C2225" s="13" t="s">
        <v>7240</v>
      </c>
      <c r="D2225" s="776" t="s">
        <v>7749</v>
      </c>
      <c r="E2225" s="22">
        <f>29600+55255</f>
        <v>84855</v>
      </c>
      <c r="F2225" s="19"/>
      <c r="G2225" s="14">
        <f t="shared" si="41"/>
        <v>84855</v>
      </c>
      <c r="H2225" s="13"/>
    </row>
    <row r="2226" spans="1:8" hidden="1" x14ac:dyDescent="0.25">
      <c r="A2226" s="112">
        <v>44648</v>
      </c>
      <c r="B2226" s="21" t="s">
        <v>7553</v>
      </c>
      <c r="C2226" s="13" t="s">
        <v>7240</v>
      </c>
      <c r="D2226" s="776" t="s">
        <v>7749</v>
      </c>
      <c r="E2226" s="22">
        <v>16115</v>
      </c>
      <c r="F2226" s="19"/>
      <c r="G2226" s="14">
        <f t="shared" si="41"/>
        <v>16115</v>
      </c>
      <c r="H2226" s="13"/>
    </row>
    <row r="2227" spans="1:8" hidden="1" x14ac:dyDescent="0.25">
      <c r="A2227" s="112">
        <v>44648</v>
      </c>
      <c r="B2227" s="21" t="s">
        <v>7744</v>
      </c>
      <c r="C2227" s="13" t="s">
        <v>7240</v>
      </c>
      <c r="D2227" s="776" t="s">
        <v>7749</v>
      </c>
      <c r="E2227" s="22">
        <f>47945+55685+5400</f>
        <v>109030</v>
      </c>
      <c r="F2227" s="19"/>
      <c r="G2227" s="14">
        <f t="shared" si="41"/>
        <v>109030</v>
      </c>
      <c r="H2227" s="13"/>
    </row>
    <row r="2228" spans="1:8" hidden="1" x14ac:dyDescent="0.25">
      <c r="A2228" s="112">
        <v>44651</v>
      </c>
      <c r="B2228" s="21" t="s">
        <v>7110</v>
      </c>
      <c r="C2228" s="13" t="s">
        <v>5186</v>
      </c>
      <c r="D2228" s="764"/>
      <c r="E2228" s="22"/>
      <c r="F2228" s="19">
        <v>25000</v>
      </c>
      <c r="G2228" s="14">
        <f t="shared" si="41"/>
        <v>-25000</v>
      </c>
      <c r="H2228" s="690" t="s">
        <v>7750</v>
      </c>
    </row>
    <row r="2229" spans="1:8" hidden="1" x14ac:dyDescent="0.25">
      <c r="A2229" s="112">
        <v>44651</v>
      </c>
      <c r="B2229" s="21" t="s">
        <v>7655</v>
      </c>
      <c r="C2229" s="13" t="s">
        <v>7240</v>
      </c>
      <c r="D2229" s="764"/>
      <c r="E2229" s="22"/>
      <c r="F2229" s="19">
        <v>150000</v>
      </c>
      <c r="G2229" s="14">
        <f t="shared" si="41"/>
        <v>-150000</v>
      </c>
      <c r="H2229" s="690" t="s">
        <v>7751</v>
      </c>
    </row>
    <row r="2230" spans="1:8" hidden="1" x14ac:dyDescent="0.25">
      <c r="A2230" s="112">
        <v>44651</v>
      </c>
      <c r="B2230" s="21" t="s">
        <v>7730</v>
      </c>
      <c r="C2230" s="13" t="s">
        <v>180</v>
      </c>
      <c r="D2230" s="764"/>
      <c r="E2230" s="22"/>
      <c r="F2230" s="19">
        <v>158000</v>
      </c>
      <c r="G2230" s="14">
        <f t="shared" si="41"/>
        <v>-158000</v>
      </c>
      <c r="H2230" s="1185" t="s">
        <v>7752</v>
      </c>
    </row>
    <row r="2231" spans="1:8" hidden="1" x14ac:dyDescent="0.25">
      <c r="A2231" s="112">
        <v>44651</v>
      </c>
      <c r="B2231" s="21" t="s">
        <v>7730</v>
      </c>
      <c r="C2231" s="13" t="s">
        <v>180</v>
      </c>
      <c r="D2231" s="764" t="s">
        <v>3917</v>
      </c>
      <c r="E2231" s="22"/>
      <c r="F2231" s="19">
        <v>710</v>
      </c>
      <c r="G2231" s="14">
        <f t="shared" si="41"/>
        <v>-710</v>
      </c>
      <c r="H2231" s="1185"/>
    </row>
    <row r="2232" spans="1:8" hidden="1" x14ac:dyDescent="0.25">
      <c r="A2232" s="112">
        <v>44650</v>
      </c>
      <c r="B2232" s="21" t="s">
        <v>7744</v>
      </c>
      <c r="C2232" s="13" t="s">
        <v>5680</v>
      </c>
      <c r="D2232" s="764">
        <v>36</v>
      </c>
      <c r="E2232" s="22">
        <v>74800</v>
      </c>
      <c r="F2232" s="19"/>
      <c r="G2232" s="14">
        <f t="shared" si="41"/>
        <v>74800</v>
      </c>
      <c r="H2232" s="13"/>
    </row>
    <row r="2233" spans="1:8" hidden="1" x14ac:dyDescent="0.25">
      <c r="A2233" s="112">
        <v>44638</v>
      </c>
      <c r="B2233" s="21" t="s">
        <v>7744</v>
      </c>
      <c r="C2233" s="13" t="s">
        <v>161</v>
      </c>
      <c r="D2233" s="764">
        <v>170</v>
      </c>
      <c r="E2233" s="22">
        <v>33179</v>
      </c>
      <c r="F2233" s="19"/>
      <c r="G2233" s="14">
        <f t="shared" si="41"/>
        <v>33179</v>
      </c>
      <c r="H2233" s="13"/>
    </row>
    <row r="2234" spans="1:8" hidden="1" x14ac:dyDescent="0.25">
      <c r="A2234" s="112">
        <v>44638</v>
      </c>
      <c r="B2234" s="21" t="s">
        <v>7730</v>
      </c>
      <c r="C2234" s="13" t="s">
        <v>161</v>
      </c>
      <c r="D2234" s="764">
        <v>171</v>
      </c>
      <c r="E2234" s="22">
        <v>44651</v>
      </c>
      <c r="F2234" s="19"/>
      <c r="G2234" s="14">
        <f t="shared" si="41"/>
        <v>44651</v>
      </c>
      <c r="H2234" s="13"/>
    </row>
    <row r="2235" spans="1:8" hidden="1" x14ac:dyDescent="0.25">
      <c r="A2235" s="112">
        <v>44656</v>
      </c>
      <c r="B2235" s="21" t="s">
        <v>6503</v>
      </c>
      <c r="C2235" s="13" t="s">
        <v>2195</v>
      </c>
      <c r="D2235" s="764">
        <v>10959</v>
      </c>
      <c r="E2235" s="22">
        <v>48520</v>
      </c>
      <c r="F2235" s="19"/>
      <c r="G2235" s="14">
        <f t="shared" si="41"/>
        <v>48520</v>
      </c>
      <c r="H2235" s="13"/>
    </row>
    <row r="2236" spans="1:8" hidden="1" x14ac:dyDescent="0.25">
      <c r="A2236" s="112">
        <v>44662</v>
      </c>
      <c r="B2236" s="21" t="s">
        <v>7553</v>
      </c>
      <c r="C2236" s="13" t="s">
        <v>7465</v>
      </c>
      <c r="D2236" s="764">
        <v>30000771</v>
      </c>
      <c r="E2236" s="22">
        <v>27115</v>
      </c>
      <c r="F2236" s="19"/>
      <c r="G2236" s="14">
        <f t="shared" si="41"/>
        <v>27115</v>
      </c>
      <c r="H2236" s="13"/>
    </row>
    <row r="2237" spans="1:8" hidden="1" x14ac:dyDescent="0.25">
      <c r="A2237" s="112">
        <v>44664</v>
      </c>
      <c r="B2237" s="21" t="s">
        <v>7553</v>
      </c>
      <c r="C2237" s="13" t="s">
        <v>166</v>
      </c>
      <c r="D2237" s="764">
        <v>18366</v>
      </c>
      <c r="E2237" s="22">
        <v>8000</v>
      </c>
      <c r="F2237" s="19"/>
      <c r="G2237" s="14">
        <f t="shared" si="41"/>
        <v>8000</v>
      </c>
      <c r="H2237" s="13"/>
    </row>
    <row r="2238" spans="1:8" hidden="1" x14ac:dyDescent="0.25">
      <c r="A2238" s="112">
        <v>44669</v>
      </c>
      <c r="B2238" s="21" t="s">
        <v>2651</v>
      </c>
      <c r="C2238" s="13" t="s">
        <v>169</v>
      </c>
      <c r="D2238" s="764"/>
      <c r="E2238" s="22"/>
      <c r="F2238" s="19">
        <v>928409</v>
      </c>
      <c r="G2238" s="14">
        <f t="shared" si="41"/>
        <v>-928409</v>
      </c>
      <c r="H2238" s="13" t="s">
        <v>7804</v>
      </c>
    </row>
    <row r="2239" spans="1:8" hidden="1" x14ac:dyDescent="0.25">
      <c r="A2239" s="112">
        <v>44667</v>
      </c>
      <c r="B2239" s="21" t="s">
        <v>7553</v>
      </c>
      <c r="C2239" s="13" t="s">
        <v>7240</v>
      </c>
      <c r="D2239" s="776" t="s">
        <v>7812</v>
      </c>
      <c r="E2239" s="22">
        <v>32440</v>
      </c>
      <c r="F2239" s="19"/>
      <c r="G2239" s="14">
        <f t="shared" si="41"/>
        <v>32440</v>
      </c>
      <c r="H2239" s="13"/>
    </row>
    <row r="2240" spans="1:8" hidden="1" x14ac:dyDescent="0.25">
      <c r="A2240" s="112">
        <v>44669</v>
      </c>
      <c r="B2240" s="21" t="s">
        <v>7553</v>
      </c>
      <c r="C2240" s="13" t="s">
        <v>7240</v>
      </c>
      <c r="D2240" s="764"/>
      <c r="E2240" s="22"/>
      <c r="F2240" s="19">
        <v>150000</v>
      </c>
      <c r="G2240" s="14">
        <f t="shared" si="41"/>
        <v>-150000</v>
      </c>
      <c r="H2240" s="13" t="s">
        <v>7811</v>
      </c>
    </row>
    <row r="2241" spans="1:8" hidden="1" x14ac:dyDescent="0.25">
      <c r="A2241" s="112">
        <v>44669</v>
      </c>
      <c r="B2241" s="21" t="s">
        <v>7744</v>
      </c>
      <c r="C2241" s="13" t="s">
        <v>7240</v>
      </c>
      <c r="D2241" s="764"/>
      <c r="E2241" s="22"/>
      <c r="F2241" s="19">
        <v>109030</v>
      </c>
      <c r="G2241" s="14">
        <f t="shared" si="41"/>
        <v>-109030</v>
      </c>
      <c r="H2241" s="1185" t="s">
        <v>7811</v>
      </c>
    </row>
    <row r="2242" spans="1:8" hidden="1" x14ac:dyDescent="0.25">
      <c r="A2242" s="112">
        <v>44669</v>
      </c>
      <c r="B2242" s="21" t="s">
        <v>7655</v>
      </c>
      <c r="C2242" s="13" t="s">
        <v>7240</v>
      </c>
      <c r="D2242" s="764"/>
      <c r="E2242" s="22"/>
      <c r="F2242" s="19">
        <v>14740</v>
      </c>
      <c r="G2242" s="14">
        <f t="shared" si="41"/>
        <v>-14740</v>
      </c>
      <c r="H2242" s="1185"/>
    </row>
    <row r="2243" spans="1:8" hidden="1" x14ac:dyDescent="0.25">
      <c r="A2243" s="112">
        <v>44669</v>
      </c>
      <c r="B2243" s="21" t="s">
        <v>7110</v>
      </c>
      <c r="C2243" s="13" t="s">
        <v>7240</v>
      </c>
      <c r="D2243" s="764"/>
      <c r="E2243" s="22"/>
      <c r="F2243" s="19">
        <v>12000</v>
      </c>
      <c r="G2243" s="14">
        <f t="shared" si="41"/>
        <v>-12000</v>
      </c>
      <c r="H2243" s="1185"/>
    </row>
    <row r="2244" spans="1:8" hidden="1" x14ac:dyDescent="0.25">
      <c r="A2244" s="112">
        <v>44669</v>
      </c>
      <c r="B2244" s="21" t="s">
        <v>7553</v>
      </c>
      <c r="C2244" s="13" t="s">
        <v>7240</v>
      </c>
      <c r="D2244" s="764"/>
      <c r="E2244" s="22"/>
      <c r="F2244" s="19">
        <v>14230</v>
      </c>
      <c r="G2244" s="14">
        <f t="shared" si="41"/>
        <v>-14230</v>
      </c>
      <c r="H2244" s="1185"/>
    </row>
    <row r="2245" spans="1:8" hidden="1" x14ac:dyDescent="0.25">
      <c r="A2245" s="112">
        <v>44667</v>
      </c>
      <c r="B2245" s="21" t="s">
        <v>1399</v>
      </c>
      <c r="C2245" s="13" t="s">
        <v>1802</v>
      </c>
      <c r="D2245" s="764"/>
      <c r="E2245" s="22">
        <v>44000</v>
      </c>
      <c r="F2245" s="19"/>
      <c r="G2245" s="14">
        <f t="shared" si="41"/>
        <v>44000</v>
      </c>
      <c r="H2245" s="13" t="s">
        <v>7816</v>
      </c>
    </row>
    <row r="2246" spans="1:8" hidden="1" x14ac:dyDescent="0.25">
      <c r="A2246" s="112">
        <v>44646</v>
      </c>
      <c r="B2246" s="21" t="s">
        <v>6506</v>
      </c>
      <c r="C2246" s="13" t="s">
        <v>1802</v>
      </c>
      <c r="D2246" s="764"/>
      <c r="E2246" s="22"/>
      <c r="F2246" s="19">
        <v>4136</v>
      </c>
      <c r="G2246" s="14">
        <f t="shared" si="41"/>
        <v>-4136</v>
      </c>
      <c r="H2246" s="13" t="s">
        <v>4469</v>
      </c>
    </row>
    <row r="2247" spans="1:8" hidden="1" x14ac:dyDescent="0.25">
      <c r="A2247" s="112">
        <v>44646</v>
      </c>
      <c r="B2247" s="21" t="s">
        <v>6506</v>
      </c>
      <c r="C2247" s="13" t="s">
        <v>1802</v>
      </c>
      <c r="D2247" s="776" t="s">
        <v>7817</v>
      </c>
      <c r="E2247" s="22">
        <v>1767</v>
      </c>
      <c r="F2247" s="19"/>
      <c r="G2247" s="14">
        <f t="shared" si="41"/>
        <v>1767</v>
      </c>
      <c r="H2247" s="13"/>
    </row>
    <row r="2248" spans="1:8" hidden="1" x14ac:dyDescent="0.25">
      <c r="A2248" s="112">
        <v>44646</v>
      </c>
      <c r="B2248" s="21" t="s">
        <v>6506</v>
      </c>
      <c r="C2248" s="13" t="s">
        <v>1802</v>
      </c>
      <c r="D2248" s="764"/>
      <c r="E2248" s="22"/>
      <c r="F2248" s="19">
        <v>47726</v>
      </c>
      <c r="G2248" s="14">
        <f t="shared" si="41"/>
        <v>-47726</v>
      </c>
      <c r="H2248" s="13" t="s">
        <v>4469</v>
      </c>
    </row>
    <row r="2249" spans="1:8" hidden="1" x14ac:dyDescent="0.25">
      <c r="A2249" s="715">
        <v>44676</v>
      </c>
      <c r="B2249" s="716" t="s">
        <v>82</v>
      </c>
      <c r="C2249" s="717" t="s">
        <v>437</v>
      </c>
      <c r="D2249" s="764"/>
      <c r="E2249" s="718"/>
      <c r="F2249" s="719">
        <v>415290</v>
      </c>
      <c r="G2249" s="718">
        <f t="shared" si="41"/>
        <v>-415290</v>
      </c>
      <c r="H2249" s="1210" t="s">
        <v>7843</v>
      </c>
    </row>
    <row r="2250" spans="1:8" hidden="1" x14ac:dyDescent="0.25">
      <c r="A2250" s="715">
        <v>44676</v>
      </c>
      <c r="B2250" s="716" t="s">
        <v>3945</v>
      </c>
      <c r="C2250" s="717" t="s">
        <v>437</v>
      </c>
      <c r="D2250" s="764"/>
      <c r="E2250" s="718"/>
      <c r="F2250" s="719">
        <v>2600</v>
      </c>
      <c r="G2250" s="718">
        <f t="shared" si="41"/>
        <v>-2600</v>
      </c>
      <c r="H2250" s="1210"/>
    </row>
    <row r="2251" spans="1:8" hidden="1" x14ac:dyDescent="0.25">
      <c r="A2251" s="715">
        <v>44676</v>
      </c>
      <c r="B2251" s="716" t="s">
        <v>7110</v>
      </c>
      <c r="C2251" s="717" t="s">
        <v>437</v>
      </c>
      <c r="D2251" s="764"/>
      <c r="E2251" s="718"/>
      <c r="F2251" s="719">
        <v>24420</v>
      </c>
      <c r="G2251" s="718">
        <f t="shared" si="41"/>
        <v>-24420</v>
      </c>
      <c r="H2251" s="1210"/>
    </row>
    <row r="2252" spans="1:8" hidden="1" x14ac:dyDescent="0.25">
      <c r="A2252" s="715">
        <v>44676</v>
      </c>
      <c r="B2252" s="716" t="s">
        <v>1399</v>
      </c>
      <c r="C2252" s="717" t="s">
        <v>437</v>
      </c>
      <c r="D2252" s="764"/>
      <c r="E2252" s="718"/>
      <c r="F2252" s="719">
        <v>57690</v>
      </c>
      <c r="G2252" s="718">
        <f t="shared" si="41"/>
        <v>-57690</v>
      </c>
      <c r="H2252" s="1210"/>
    </row>
    <row r="2253" spans="1:8" hidden="1" x14ac:dyDescent="0.25">
      <c r="A2253" s="112">
        <v>44676</v>
      </c>
      <c r="B2253" s="21" t="s">
        <v>7110</v>
      </c>
      <c r="C2253" s="13" t="s">
        <v>5186</v>
      </c>
      <c r="D2253" s="764"/>
      <c r="E2253" s="22"/>
      <c r="F2253" s="19">
        <v>90000</v>
      </c>
      <c r="G2253" s="14">
        <f t="shared" si="41"/>
        <v>-90000</v>
      </c>
      <c r="H2253" s="13" t="s">
        <v>7853</v>
      </c>
    </row>
    <row r="2254" spans="1:8" hidden="1" x14ac:dyDescent="0.25">
      <c r="A2254" s="112">
        <v>44690</v>
      </c>
      <c r="B2254" s="21" t="s">
        <v>7065</v>
      </c>
      <c r="C2254" s="13" t="s">
        <v>162</v>
      </c>
      <c r="D2254" s="764"/>
      <c r="E2254" s="22"/>
      <c r="F2254" s="19">
        <v>111000</v>
      </c>
      <c r="G2254" s="14">
        <f t="shared" si="41"/>
        <v>-111000</v>
      </c>
      <c r="H2254" s="13" t="s">
        <v>7877</v>
      </c>
    </row>
    <row r="2255" spans="1:8" hidden="1" x14ac:dyDescent="0.25">
      <c r="A2255" s="112">
        <v>44690</v>
      </c>
      <c r="B2255" s="21" t="s">
        <v>7065</v>
      </c>
      <c r="C2255" s="13" t="s">
        <v>162</v>
      </c>
      <c r="D2255" s="764"/>
      <c r="E2255" s="22"/>
      <c r="F2255" s="19">
        <v>142</v>
      </c>
      <c r="G2255" s="14">
        <f t="shared" si="41"/>
        <v>-142</v>
      </c>
      <c r="H2255" s="13" t="s">
        <v>4976</v>
      </c>
    </row>
    <row r="2256" spans="1:8" hidden="1" x14ac:dyDescent="0.25">
      <c r="A2256" s="112">
        <v>44690</v>
      </c>
      <c r="B2256" s="21" t="s">
        <v>7730</v>
      </c>
      <c r="C2256" s="13" t="s">
        <v>162</v>
      </c>
      <c r="D2256" s="764" t="s">
        <v>8381</v>
      </c>
      <c r="E2256" s="22">
        <v>18000</v>
      </c>
      <c r="F2256" s="19"/>
      <c r="G2256" s="14">
        <f t="shared" si="41"/>
        <v>18000</v>
      </c>
      <c r="H2256" s="13" t="s">
        <v>8380</v>
      </c>
    </row>
    <row r="2257" spans="1:8" hidden="1" x14ac:dyDescent="0.25">
      <c r="A2257" s="112">
        <v>44690</v>
      </c>
      <c r="B2257" s="21" t="s">
        <v>7815</v>
      </c>
      <c r="C2257" s="13" t="s">
        <v>162</v>
      </c>
      <c r="D2257" s="764" t="s">
        <v>8382</v>
      </c>
      <c r="E2257" s="22">
        <v>36000</v>
      </c>
      <c r="F2257" s="19"/>
      <c r="G2257" s="14">
        <f t="shared" si="41"/>
        <v>36000</v>
      </c>
      <c r="H2257" s="13" t="s">
        <v>8384</v>
      </c>
    </row>
    <row r="2258" spans="1:8" hidden="1" x14ac:dyDescent="0.25">
      <c r="A2258" s="112">
        <v>44665</v>
      </c>
      <c r="B2258" s="21" t="s">
        <v>1399</v>
      </c>
      <c r="C2258" s="13" t="s">
        <v>166</v>
      </c>
      <c r="D2258" s="764">
        <v>18372</v>
      </c>
      <c r="E2258" s="22">
        <v>32040</v>
      </c>
      <c r="F2258" s="19"/>
      <c r="G2258" s="14">
        <f t="shared" si="41"/>
        <v>32040</v>
      </c>
      <c r="H2258" s="13"/>
    </row>
    <row r="2259" spans="1:8" hidden="1" x14ac:dyDescent="0.25">
      <c r="A2259" s="112">
        <v>44671</v>
      </c>
      <c r="B2259" s="21" t="s">
        <v>7553</v>
      </c>
      <c r="C2259" s="13" t="s">
        <v>166</v>
      </c>
      <c r="D2259" s="764">
        <v>18400</v>
      </c>
      <c r="E2259" s="22">
        <v>9000</v>
      </c>
      <c r="F2259" s="19"/>
      <c r="G2259" s="14">
        <f t="shared" si="41"/>
        <v>9000</v>
      </c>
      <c r="H2259" s="13"/>
    </row>
    <row r="2260" spans="1:8" hidden="1" x14ac:dyDescent="0.25">
      <c r="A2260" s="112">
        <v>44676</v>
      </c>
      <c r="B2260" s="21" t="s">
        <v>1399</v>
      </c>
      <c r="C2260" s="13" t="s">
        <v>166</v>
      </c>
      <c r="D2260" s="764">
        <v>18425</v>
      </c>
      <c r="E2260" s="22">
        <v>85440</v>
      </c>
      <c r="F2260" s="19"/>
      <c r="G2260" s="14">
        <f t="shared" si="41"/>
        <v>85440</v>
      </c>
      <c r="H2260" s="13"/>
    </row>
    <row r="2261" spans="1:8" hidden="1" x14ac:dyDescent="0.25">
      <c r="A2261" s="112">
        <v>44678</v>
      </c>
      <c r="B2261" s="21" t="s">
        <v>7110</v>
      </c>
      <c r="C2261" s="13" t="s">
        <v>166</v>
      </c>
      <c r="D2261" s="764">
        <v>3374</v>
      </c>
      <c r="E2261" s="22">
        <v>3880</v>
      </c>
      <c r="F2261" s="19"/>
      <c r="G2261" s="14">
        <f t="shared" si="41"/>
        <v>3880</v>
      </c>
      <c r="H2261" s="13"/>
    </row>
    <row r="2262" spans="1:8" hidden="1" x14ac:dyDescent="0.25">
      <c r="A2262" s="112">
        <v>44678</v>
      </c>
      <c r="B2262" s="21" t="s">
        <v>7655</v>
      </c>
      <c r="C2262" s="13" t="s">
        <v>166</v>
      </c>
      <c r="D2262" s="764">
        <v>3367</v>
      </c>
      <c r="E2262" s="22">
        <v>3600</v>
      </c>
      <c r="F2262" s="19"/>
      <c r="G2262" s="14">
        <f t="shared" si="41"/>
        <v>3600</v>
      </c>
      <c r="H2262" s="13"/>
    </row>
    <row r="2263" spans="1:8" hidden="1" x14ac:dyDescent="0.25">
      <c r="A2263" s="112">
        <v>44691</v>
      </c>
      <c r="B2263" s="21" t="s">
        <v>7815</v>
      </c>
      <c r="C2263" s="13" t="s">
        <v>166</v>
      </c>
      <c r="D2263" s="764">
        <v>18470</v>
      </c>
      <c r="E2263" s="22">
        <v>8200</v>
      </c>
      <c r="F2263" s="19"/>
      <c r="G2263" s="14">
        <f t="shared" si="41"/>
        <v>8200</v>
      </c>
      <c r="H2263" s="13"/>
    </row>
    <row r="2264" spans="1:8" hidden="1" x14ac:dyDescent="0.25">
      <c r="A2264" s="112">
        <v>44691</v>
      </c>
      <c r="B2264" s="21" t="s">
        <v>1399</v>
      </c>
      <c r="C2264" s="13" t="s">
        <v>166</v>
      </c>
      <c r="D2264" s="764"/>
      <c r="E2264" s="22"/>
      <c r="F2264" s="19">
        <v>1000</v>
      </c>
      <c r="G2264" s="14">
        <f t="shared" si="41"/>
        <v>-1000</v>
      </c>
      <c r="H2264" s="13" t="s">
        <v>4976</v>
      </c>
    </row>
    <row r="2265" spans="1:8" hidden="1" x14ac:dyDescent="0.25">
      <c r="A2265" s="112">
        <v>44695</v>
      </c>
      <c r="B2265" s="21" t="s">
        <v>7815</v>
      </c>
      <c r="C2265" s="13" t="s">
        <v>166</v>
      </c>
      <c r="D2265" s="764">
        <v>3403</v>
      </c>
      <c r="E2265" s="22">
        <v>7620</v>
      </c>
      <c r="F2265" s="19"/>
      <c r="G2265" s="14">
        <f t="shared" si="41"/>
        <v>7620</v>
      </c>
      <c r="H2265" s="13"/>
    </row>
    <row r="2266" spans="1:8" hidden="1" x14ac:dyDescent="0.25">
      <c r="A2266" s="112">
        <v>44695</v>
      </c>
      <c r="B2266" s="21" t="s">
        <v>7655</v>
      </c>
      <c r="C2266" s="13" t="s">
        <v>166</v>
      </c>
      <c r="D2266" s="764"/>
      <c r="E2266" s="22"/>
      <c r="F2266" s="19">
        <v>3600</v>
      </c>
      <c r="G2266" s="14">
        <f t="shared" si="41"/>
        <v>-3600</v>
      </c>
      <c r="H2266" s="1211" t="s">
        <v>7990</v>
      </c>
    </row>
    <row r="2267" spans="1:8" hidden="1" x14ac:dyDescent="0.25">
      <c r="A2267" s="112">
        <v>44695</v>
      </c>
      <c r="B2267" s="21" t="s">
        <v>7110</v>
      </c>
      <c r="C2267" s="13" t="s">
        <v>166</v>
      </c>
      <c r="D2267" s="764"/>
      <c r="E2267" s="22"/>
      <c r="F2267" s="19">
        <v>3880</v>
      </c>
      <c r="G2267" s="14">
        <f t="shared" si="41"/>
        <v>-3880</v>
      </c>
      <c r="H2267" s="1211"/>
    </row>
    <row r="2268" spans="1:8" hidden="1" x14ac:dyDescent="0.25">
      <c r="A2268" s="112">
        <v>44695</v>
      </c>
      <c r="B2268" s="21" t="s">
        <v>7553</v>
      </c>
      <c r="C2268" s="13" t="s">
        <v>166</v>
      </c>
      <c r="D2268" s="764"/>
      <c r="E2268" s="22"/>
      <c r="F2268" s="19">
        <v>25143</v>
      </c>
      <c r="G2268" s="14">
        <f t="shared" si="41"/>
        <v>-25143</v>
      </c>
      <c r="H2268" s="1211"/>
    </row>
    <row r="2269" spans="1:8" hidden="1" x14ac:dyDescent="0.25">
      <c r="A2269" s="112">
        <v>44695</v>
      </c>
      <c r="B2269" s="21" t="s">
        <v>1399</v>
      </c>
      <c r="C2269" s="13" t="s">
        <v>166</v>
      </c>
      <c r="D2269" s="764"/>
      <c r="E2269" s="22"/>
      <c r="F2269" s="19">
        <v>116480</v>
      </c>
      <c r="G2269" s="14">
        <f t="shared" si="41"/>
        <v>-116480</v>
      </c>
      <c r="H2269" s="1211"/>
    </row>
    <row r="2270" spans="1:8" hidden="1" x14ac:dyDescent="0.25">
      <c r="A2270" s="112">
        <v>44695</v>
      </c>
      <c r="B2270" s="21" t="s">
        <v>7744</v>
      </c>
      <c r="C2270" s="13" t="s">
        <v>166</v>
      </c>
      <c r="D2270" s="764"/>
      <c r="E2270" s="22"/>
      <c r="F2270" s="19">
        <v>24000</v>
      </c>
      <c r="G2270" s="14">
        <f t="shared" si="41"/>
        <v>-24000</v>
      </c>
      <c r="H2270" s="1211"/>
    </row>
    <row r="2271" spans="1:8" hidden="1" x14ac:dyDescent="0.25">
      <c r="A2271" s="112">
        <v>44695</v>
      </c>
      <c r="B2271" s="21" t="s">
        <v>7815</v>
      </c>
      <c r="C2271" s="13" t="s">
        <v>166</v>
      </c>
      <c r="D2271" s="764"/>
      <c r="E2271" s="22"/>
      <c r="F2271" s="19">
        <v>15820</v>
      </c>
      <c r="G2271" s="14">
        <f t="shared" si="41"/>
        <v>-15820</v>
      </c>
      <c r="H2271" s="1211"/>
    </row>
    <row r="2272" spans="1:8" hidden="1" x14ac:dyDescent="0.25">
      <c r="A2272" s="112">
        <v>44695</v>
      </c>
      <c r="B2272" s="21" t="s">
        <v>3944</v>
      </c>
      <c r="C2272" s="13" t="s">
        <v>166</v>
      </c>
      <c r="D2272" s="764"/>
      <c r="E2272" s="22"/>
      <c r="F2272" s="19">
        <v>5200</v>
      </c>
      <c r="G2272" s="14">
        <f t="shared" si="41"/>
        <v>-5200</v>
      </c>
      <c r="H2272" s="1211"/>
    </row>
    <row r="2273" spans="1:8" hidden="1" x14ac:dyDescent="0.25">
      <c r="A2273" s="112">
        <v>44695</v>
      </c>
      <c r="B2273" s="21" t="s">
        <v>1399</v>
      </c>
      <c r="C2273" s="13" t="s">
        <v>166</v>
      </c>
      <c r="D2273" s="764"/>
      <c r="E2273" s="22"/>
      <c r="F2273" s="19">
        <v>84852</v>
      </c>
      <c r="G2273" s="14">
        <f t="shared" si="41"/>
        <v>-84852</v>
      </c>
      <c r="H2273" s="1211"/>
    </row>
    <row r="2274" spans="1:8" hidden="1" x14ac:dyDescent="0.25">
      <c r="A2274" s="112">
        <v>44697</v>
      </c>
      <c r="B2274" s="21" t="s">
        <v>7815</v>
      </c>
      <c r="C2274" s="13" t="s">
        <v>161</v>
      </c>
      <c r="D2274" s="764"/>
      <c r="E2274" s="22">
        <v>32024</v>
      </c>
      <c r="F2274" s="19"/>
      <c r="G2274" s="14">
        <f t="shared" si="41"/>
        <v>32024</v>
      </c>
      <c r="H2274" s="13"/>
    </row>
    <row r="2275" spans="1:8" hidden="1" x14ac:dyDescent="0.25">
      <c r="A2275" s="112">
        <v>44705</v>
      </c>
      <c r="B2275" s="21" t="s">
        <v>7744</v>
      </c>
      <c r="C2275" s="13" t="s">
        <v>180</v>
      </c>
      <c r="D2275" s="764"/>
      <c r="E2275" s="22"/>
      <c r="F2275" s="19">
        <v>78400</v>
      </c>
      <c r="G2275" s="14">
        <f t="shared" si="41"/>
        <v>-78400</v>
      </c>
      <c r="H2275" s="13" t="s">
        <v>7897</v>
      </c>
    </row>
    <row r="2276" spans="1:8" hidden="1" x14ac:dyDescent="0.25">
      <c r="A2276" s="112">
        <v>44705</v>
      </c>
      <c r="B2276" s="21" t="s">
        <v>7744</v>
      </c>
      <c r="C2276" s="13" t="s">
        <v>180</v>
      </c>
      <c r="D2276" s="764"/>
      <c r="E2276" s="22"/>
      <c r="F2276" s="19">
        <v>90</v>
      </c>
      <c r="G2276" s="14">
        <f t="shared" si="41"/>
        <v>-90</v>
      </c>
      <c r="H2276" s="13" t="s">
        <v>3917</v>
      </c>
    </row>
    <row r="2277" spans="1:8" hidden="1" x14ac:dyDescent="0.25">
      <c r="A2277" s="112">
        <v>44709</v>
      </c>
      <c r="B2277" s="21" t="s">
        <v>6953</v>
      </c>
      <c r="C2277" s="13" t="s">
        <v>164</v>
      </c>
      <c r="D2277" s="764"/>
      <c r="E2277" s="22"/>
      <c r="F2277" s="19">
        <v>9655</v>
      </c>
      <c r="G2277" s="14">
        <f t="shared" si="41"/>
        <v>-9655</v>
      </c>
      <c r="H2277" s="1179" t="s">
        <v>7898</v>
      </c>
    </row>
    <row r="2278" spans="1:8" hidden="1" x14ac:dyDescent="0.25">
      <c r="A2278" s="112">
        <v>44709</v>
      </c>
      <c r="B2278" s="21" t="s">
        <v>7065</v>
      </c>
      <c r="C2278" s="13" t="s">
        <v>164</v>
      </c>
      <c r="D2278" s="764"/>
      <c r="E2278" s="22"/>
      <c r="F2278" s="19">
        <v>49174</v>
      </c>
      <c r="G2278" s="14">
        <f t="shared" si="41"/>
        <v>-49174</v>
      </c>
      <c r="H2278" s="1179"/>
    </row>
    <row r="2279" spans="1:8" hidden="1" x14ac:dyDescent="0.25">
      <c r="A2279" s="112">
        <v>44709</v>
      </c>
      <c r="B2279" s="21" t="s">
        <v>7110</v>
      </c>
      <c r="C2279" s="13" t="s">
        <v>164</v>
      </c>
      <c r="D2279" s="764"/>
      <c r="E2279" s="22"/>
      <c r="F2279" s="19">
        <v>36997</v>
      </c>
      <c r="G2279" s="14">
        <f t="shared" si="41"/>
        <v>-36997</v>
      </c>
      <c r="H2279" s="1179"/>
    </row>
    <row r="2280" spans="1:8" hidden="1" x14ac:dyDescent="0.25">
      <c r="A2280" s="112">
        <v>44709</v>
      </c>
      <c r="B2280" s="21" t="s">
        <v>7553</v>
      </c>
      <c r="C2280" s="13" t="s">
        <v>164</v>
      </c>
      <c r="D2280" s="764"/>
      <c r="E2280" s="22"/>
      <c r="F2280" s="19">
        <v>4174</v>
      </c>
      <c r="G2280" s="14">
        <f t="shared" si="41"/>
        <v>-4174</v>
      </c>
      <c r="H2280" s="1179"/>
    </row>
    <row r="2281" spans="1:8" hidden="1" x14ac:dyDescent="0.25">
      <c r="A2281" s="112">
        <v>44711</v>
      </c>
      <c r="B2281" s="21" t="s">
        <v>7655</v>
      </c>
      <c r="C2281" s="13" t="s">
        <v>7240</v>
      </c>
      <c r="D2281" s="764"/>
      <c r="E2281" s="22">
        <v>8180</v>
      </c>
      <c r="F2281" s="19"/>
      <c r="G2281" s="14">
        <f t="shared" si="41"/>
        <v>8180</v>
      </c>
      <c r="H2281" s="13"/>
    </row>
    <row r="2282" spans="1:8" hidden="1" x14ac:dyDescent="0.25">
      <c r="A2282" s="112">
        <v>44711</v>
      </c>
      <c r="B2282" s="21" t="s">
        <v>7815</v>
      </c>
      <c r="C2282" s="13" t="s">
        <v>7240</v>
      </c>
      <c r="D2282" s="764"/>
      <c r="E2282" s="22">
        <v>17000</v>
      </c>
      <c r="F2282" s="19"/>
      <c r="G2282" s="14">
        <f t="shared" si="41"/>
        <v>17000</v>
      </c>
      <c r="H2282" s="13"/>
    </row>
    <row r="2283" spans="1:8" hidden="1" x14ac:dyDescent="0.25">
      <c r="A2283" s="112">
        <v>44711</v>
      </c>
      <c r="B2283" s="21" t="s">
        <v>6509</v>
      </c>
      <c r="C2283" s="13" t="s">
        <v>5680</v>
      </c>
      <c r="D2283" s="764"/>
      <c r="E2283" s="22"/>
      <c r="F2283" s="19">
        <v>69500</v>
      </c>
      <c r="G2283" s="14">
        <f t="shared" si="41"/>
        <v>-69500</v>
      </c>
      <c r="H2283" s="1179" t="s">
        <v>7899</v>
      </c>
    </row>
    <row r="2284" spans="1:8" hidden="1" x14ac:dyDescent="0.25">
      <c r="A2284" s="112">
        <v>44711</v>
      </c>
      <c r="B2284" s="21" t="s">
        <v>7553</v>
      </c>
      <c r="C2284" s="13" t="s">
        <v>5680</v>
      </c>
      <c r="D2284" s="764"/>
      <c r="E2284" s="22"/>
      <c r="F2284" s="19">
        <v>5700</v>
      </c>
      <c r="G2284" s="14">
        <f t="shared" si="41"/>
        <v>-5700</v>
      </c>
      <c r="H2284" s="1179"/>
    </row>
    <row r="2285" spans="1:8" hidden="1" x14ac:dyDescent="0.25">
      <c r="A2285" s="112">
        <v>44711</v>
      </c>
      <c r="B2285" s="21" t="s">
        <v>7744</v>
      </c>
      <c r="C2285" s="13" t="s">
        <v>5680</v>
      </c>
      <c r="D2285" s="764"/>
      <c r="E2285" s="22"/>
      <c r="F2285" s="19">
        <v>74800</v>
      </c>
      <c r="G2285" s="14">
        <f t="shared" si="41"/>
        <v>-74800</v>
      </c>
      <c r="H2285" s="1179"/>
    </row>
    <row r="2286" spans="1:8" hidden="1" x14ac:dyDescent="0.25">
      <c r="A2286" s="112">
        <v>44711</v>
      </c>
      <c r="B2286" s="21" t="s">
        <v>7553</v>
      </c>
      <c r="C2286" s="13" t="s">
        <v>7240</v>
      </c>
      <c r="D2286" s="764"/>
      <c r="E2286" s="22"/>
      <c r="F2286" s="19">
        <v>50320</v>
      </c>
      <c r="G2286" s="14">
        <f t="shared" si="41"/>
        <v>-50320</v>
      </c>
      <c r="H2286" s="1179" t="s">
        <v>7900</v>
      </c>
    </row>
    <row r="2287" spans="1:8" hidden="1" x14ac:dyDescent="0.25">
      <c r="A2287" s="112">
        <v>44711</v>
      </c>
      <c r="B2287" s="21" t="s">
        <v>7655</v>
      </c>
      <c r="C2287" s="13" t="s">
        <v>7240</v>
      </c>
      <c r="D2287" s="764"/>
      <c r="E2287" s="22"/>
      <c r="F2287" s="19">
        <v>8180</v>
      </c>
      <c r="G2287" s="14">
        <f t="shared" si="41"/>
        <v>-8180</v>
      </c>
      <c r="H2287" s="1179"/>
    </row>
    <row r="2288" spans="1:8" hidden="1" x14ac:dyDescent="0.25">
      <c r="A2288" s="112">
        <v>44711</v>
      </c>
      <c r="B2288" s="21" t="s">
        <v>7815</v>
      </c>
      <c r="C2288" s="13" t="s">
        <v>7240</v>
      </c>
      <c r="D2288" s="764"/>
      <c r="E2288" s="22"/>
      <c r="F2288" s="19">
        <v>17000</v>
      </c>
      <c r="G2288" s="14">
        <f t="shared" si="41"/>
        <v>-17000</v>
      </c>
      <c r="H2288" s="1179"/>
    </row>
    <row r="2289" spans="1:8" hidden="1" x14ac:dyDescent="0.25">
      <c r="A2289" s="112">
        <v>44708</v>
      </c>
      <c r="B2289" s="21" t="s">
        <v>7553</v>
      </c>
      <c r="C2289" s="13" t="s">
        <v>7465</v>
      </c>
      <c r="D2289" s="764"/>
      <c r="E2289" s="22"/>
      <c r="F2289" s="19">
        <v>27000</v>
      </c>
      <c r="G2289" s="14">
        <f t="shared" si="41"/>
        <v>-27000</v>
      </c>
      <c r="H2289" s="13" t="s">
        <v>1156</v>
      </c>
    </row>
    <row r="2290" spans="1:8" hidden="1" x14ac:dyDescent="0.25">
      <c r="A2290" s="112">
        <v>44708</v>
      </c>
      <c r="B2290" s="21" t="s">
        <v>7553</v>
      </c>
      <c r="C2290" s="13" t="s">
        <v>7465</v>
      </c>
      <c r="D2290" s="764"/>
      <c r="E2290" s="22"/>
      <c r="F2290" s="19">
        <v>115</v>
      </c>
      <c r="G2290" s="14">
        <f t="shared" si="41"/>
        <v>-115</v>
      </c>
      <c r="H2290" s="13" t="s">
        <v>4976</v>
      </c>
    </row>
    <row r="2291" spans="1:8" hidden="1" x14ac:dyDescent="0.25">
      <c r="A2291" s="112">
        <v>44712</v>
      </c>
      <c r="B2291" s="21" t="s">
        <v>5708</v>
      </c>
      <c r="C2291" s="13" t="s">
        <v>3010</v>
      </c>
      <c r="D2291" s="764"/>
      <c r="E2291" s="22"/>
      <c r="F2291" s="19">
        <v>16380</v>
      </c>
      <c r="G2291" s="14">
        <f t="shared" si="41"/>
        <v>-16380</v>
      </c>
      <c r="H2291" s="1179" t="s">
        <v>1156</v>
      </c>
    </row>
    <row r="2292" spans="1:8" hidden="1" x14ac:dyDescent="0.25">
      <c r="A2292" s="112">
        <v>44712</v>
      </c>
      <c r="B2292" s="21" t="s">
        <v>6407</v>
      </c>
      <c r="C2292" s="13" t="s">
        <v>3010</v>
      </c>
      <c r="D2292" s="764"/>
      <c r="E2292" s="22"/>
      <c r="F2292" s="19">
        <v>28567</v>
      </c>
      <c r="G2292" s="14">
        <f t="shared" si="41"/>
        <v>-28567</v>
      </c>
      <c r="H2292" s="1179"/>
    </row>
    <row r="2293" spans="1:8" hidden="1" x14ac:dyDescent="0.25">
      <c r="A2293" s="112">
        <v>44712</v>
      </c>
      <c r="B2293" s="21" t="s">
        <v>6509</v>
      </c>
      <c r="C2293" s="13" t="s">
        <v>3010</v>
      </c>
      <c r="D2293" s="764"/>
      <c r="E2293" s="22"/>
      <c r="F2293" s="19">
        <v>3053</v>
      </c>
      <c r="G2293" s="14">
        <f t="shared" si="41"/>
        <v>-3053</v>
      </c>
      <c r="H2293" s="1179"/>
    </row>
    <row r="2294" spans="1:8" ht="21" hidden="1" x14ac:dyDescent="0.25">
      <c r="A2294" s="112">
        <v>44712</v>
      </c>
      <c r="B2294" s="21" t="s">
        <v>3944</v>
      </c>
      <c r="C2294" s="13" t="s">
        <v>166</v>
      </c>
      <c r="D2294" s="764">
        <v>3443</v>
      </c>
      <c r="E2294" s="22">
        <v>5200</v>
      </c>
      <c r="F2294" s="19"/>
      <c r="G2294" s="14">
        <f t="shared" si="41"/>
        <v>5200</v>
      </c>
      <c r="H2294" s="741"/>
    </row>
    <row r="2295" spans="1:8" hidden="1" x14ac:dyDescent="0.25">
      <c r="A2295" s="112">
        <v>44693</v>
      </c>
      <c r="B2295" s="21" t="s">
        <v>7815</v>
      </c>
      <c r="C2295" s="13" t="s">
        <v>161</v>
      </c>
      <c r="D2295" s="764">
        <v>203</v>
      </c>
      <c r="E2295" s="22">
        <v>26506</v>
      </c>
      <c r="F2295" s="19"/>
      <c r="G2295" s="14">
        <f t="shared" si="41"/>
        <v>26506</v>
      </c>
      <c r="H2295" s="13"/>
    </row>
    <row r="2296" spans="1:8" hidden="1" x14ac:dyDescent="0.25">
      <c r="A2296" s="112">
        <v>44716</v>
      </c>
      <c r="B2296" s="21" t="s">
        <v>7815</v>
      </c>
      <c r="C2296" s="13" t="s">
        <v>161</v>
      </c>
      <c r="D2296" s="764">
        <v>224</v>
      </c>
      <c r="E2296" s="22">
        <v>9095</v>
      </c>
      <c r="F2296" s="19"/>
      <c r="G2296" s="14">
        <f>E2296-F2296</f>
        <v>9095</v>
      </c>
      <c r="H2296" s="13"/>
    </row>
    <row r="2297" spans="1:8" hidden="1" x14ac:dyDescent="0.25">
      <c r="A2297" s="112">
        <v>44719</v>
      </c>
      <c r="B2297" s="21" t="s">
        <v>7951</v>
      </c>
      <c r="C2297" s="13" t="s">
        <v>7952</v>
      </c>
      <c r="D2297" s="764" t="s">
        <v>8448</v>
      </c>
      <c r="E2297" s="22">
        <v>3360000</v>
      </c>
      <c r="F2297" s="19"/>
      <c r="G2297" s="14">
        <f>E2297-F2297</f>
        <v>3360000</v>
      </c>
      <c r="H2297" s="13"/>
    </row>
    <row r="2298" spans="1:8" hidden="1" x14ac:dyDescent="0.25">
      <c r="A2298" s="112">
        <v>44721</v>
      </c>
      <c r="B2298" s="21" t="s">
        <v>1399</v>
      </c>
      <c r="C2298" s="13" t="s">
        <v>166</v>
      </c>
      <c r="D2298" s="776" t="s">
        <v>7991</v>
      </c>
      <c r="E2298" s="22">
        <v>110000</v>
      </c>
      <c r="F2298" s="19"/>
      <c r="G2298" s="14">
        <f t="shared" si="41"/>
        <v>110000</v>
      </c>
      <c r="H2298" s="13"/>
    </row>
    <row r="2299" spans="1:8" hidden="1" x14ac:dyDescent="0.25">
      <c r="A2299" s="112">
        <v>44720</v>
      </c>
      <c r="B2299" s="21" t="s">
        <v>7553</v>
      </c>
      <c r="C2299" s="13" t="s">
        <v>7240</v>
      </c>
      <c r="D2299" s="764"/>
      <c r="E2299" s="22"/>
      <c r="F2299" s="19">
        <v>150000</v>
      </c>
      <c r="G2299" s="14">
        <f t="shared" si="41"/>
        <v>-150000</v>
      </c>
      <c r="H2299" s="690" t="s">
        <v>7946</v>
      </c>
    </row>
    <row r="2300" spans="1:8" hidden="1" x14ac:dyDescent="0.25">
      <c r="A2300" s="112">
        <v>44722</v>
      </c>
      <c r="B2300" s="21" t="s">
        <v>1399</v>
      </c>
      <c r="C2300" s="13" t="s">
        <v>166</v>
      </c>
      <c r="D2300" s="776" t="s">
        <v>7992</v>
      </c>
      <c r="E2300" s="22">
        <v>70000</v>
      </c>
      <c r="F2300" s="19"/>
      <c r="G2300" s="14">
        <f t="shared" si="41"/>
        <v>70000</v>
      </c>
      <c r="H2300" s="690"/>
    </row>
    <row r="2301" spans="1:8" hidden="1" x14ac:dyDescent="0.25">
      <c r="A2301" s="112">
        <v>44722</v>
      </c>
      <c r="B2301" s="21" t="s">
        <v>7951</v>
      </c>
      <c r="C2301" s="13" t="s">
        <v>7952</v>
      </c>
      <c r="D2301" s="776"/>
      <c r="E2301" s="22"/>
      <c r="F2301" s="19">
        <v>750000</v>
      </c>
      <c r="G2301" s="14">
        <f t="shared" si="41"/>
        <v>-750000</v>
      </c>
      <c r="H2301" s="690" t="s">
        <v>7953</v>
      </c>
    </row>
    <row r="2302" spans="1:8" hidden="1" x14ac:dyDescent="0.25">
      <c r="A2302" s="112">
        <v>44722</v>
      </c>
      <c r="B2302" s="21" t="s">
        <v>7951</v>
      </c>
      <c r="C2302" s="13" t="s">
        <v>7952</v>
      </c>
      <c r="D2302" s="776"/>
      <c r="E2302" s="22"/>
      <c r="F2302" s="19">
        <v>1000000</v>
      </c>
      <c r="G2302" s="14">
        <f t="shared" si="41"/>
        <v>-1000000</v>
      </c>
      <c r="H2302" s="690" t="s">
        <v>7954</v>
      </c>
    </row>
    <row r="2303" spans="1:8" ht="15.75" hidden="1" customHeight="1" x14ac:dyDescent="0.25">
      <c r="A2303" s="112">
        <v>44726</v>
      </c>
      <c r="B2303" s="21" t="s">
        <v>1399</v>
      </c>
      <c r="C2303" s="13" t="s">
        <v>166</v>
      </c>
      <c r="D2303" s="764"/>
      <c r="E2303" s="22"/>
      <c r="F2303" s="19">
        <v>155790</v>
      </c>
      <c r="G2303" s="14">
        <f t="shared" si="41"/>
        <v>-155790</v>
      </c>
      <c r="H2303" s="1184" t="s">
        <v>7993</v>
      </c>
    </row>
    <row r="2304" spans="1:8" hidden="1" x14ac:dyDescent="0.25">
      <c r="A2304" s="112">
        <v>44726</v>
      </c>
      <c r="B2304" s="21" t="s">
        <v>7919</v>
      </c>
      <c r="C2304" s="13" t="s">
        <v>166</v>
      </c>
      <c r="D2304" s="764"/>
      <c r="E2304" s="22"/>
      <c r="F2304" s="19">
        <v>132000</v>
      </c>
      <c r="G2304" s="14">
        <f t="shared" si="41"/>
        <v>-132000</v>
      </c>
      <c r="H2304" s="1184"/>
    </row>
    <row r="2305" spans="1:8" hidden="1" x14ac:dyDescent="0.25">
      <c r="A2305" s="112">
        <v>44726</v>
      </c>
      <c r="B2305" s="21" t="s">
        <v>7919</v>
      </c>
      <c r="C2305" s="13" t="s">
        <v>166</v>
      </c>
      <c r="D2305" s="764"/>
      <c r="E2305" s="22"/>
      <c r="F2305" s="19">
        <v>151650</v>
      </c>
      <c r="G2305" s="14">
        <f t="shared" si="41"/>
        <v>-151650</v>
      </c>
      <c r="H2305" s="1184"/>
    </row>
    <row r="2306" spans="1:8" hidden="1" x14ac:dyDescent="0.25">
      <c r="A2306" s="112">
        <v>44726</v>
      </c>
      <c r="B2306" s="21" t="s">
        <v>7919</v>
      </c>
      <c r="C2306" s="13" t="s">
        <v>166</v>
      </c>
      <c r="D2306" s="764"/>
      <c r="E2306" s="22"/>
      <c r="F2306" s="19">
        <f>500000-F2305-F2304-F2303</f>
        <v>60560</v>
      </c>
      <c r="G2306" s="14">
        <f t="shared" si="41"/>
        <v>-60560</v>
      </c>
      <c r="H2306" s="1184"/>
    </row>
    <row r="2307" spans="1:8" ht="15.75" hidden="1" customHeight="1" x14ac:dyDescent="0.25">
      <c r="A2307" s="112">
        <v>44726</v>
      </c>
      <c r="B2307" s="21" t="s">
        <v>2932</v>
      </c>
      <c r="C2307" s="13" t="s">
        <v>161</v>
      </c>
      <c r="D2307" s="764"/>
      <c r="E2307" s="22"/>
      <c r="F2307" s="19">
        <v>21337</v>
      </c>
      <c r="G2307" s="14">
        <f t="shared" si="41"/>
        <v>-21337</v>
      </c>
      <c r="H2307" s="1186" t="s">
        <v>7962</v>
      </c>
    </row>
    <row r="2308" spans="1:8" ht="15.75" hidden="1" customHeight="1" x14ac:dyDescent="0.25">
      <c r="A2308" s="112">
        <v>44726</v>
      </c>
      <c r="B2308" s="21" t="s">
        <v>7730</v>
      </c>
      <c r="C2308" s="13" t="s">
        <v>161</v>
      </c>
      <c r="D2308" s="764"/>
      <c r="E2308" s="22"/>
      <c r="F2308" s="19">
        <v>44651</v>
      </c>
      <c r="G2308" s="14">
        <f t="shared" si="41"/>
        <v>-44651</v>
      </c>
      <c r="H2308" s="1186"/>
    </row>
    <row r="2309" spans="1:8" ht="15.75" hidden="1" customHeight="1" x14ac:dyDescent="0.25">
      <c r="A2309" s="112">
        <v>44726</v>
      </c>
      <c r="B2309" s="21" t="s">
        <v>7744</v>
      </c>
      <c r="C2309" s="13" t="s">
        <v>161</v>
      </c>
      <c r="D2309" s="764"/>
      <c r="E2309" s="22"/>
      <c r="F2309" s="19">
        <v>33179</v>
      </c>
      <c r="G2309" s="14">
        <f t="shared" si="41"/>
        <v>-33179</v>
      </c>
      <c r="H2309" s="1186"/>
    </row>
    <row r="2310" spans="1:8" ht="16.5" hidden="1" customHeight="1" x14ac:dyDescent="0.25">
      <c r="A2310" s="112">
        <v>44726</v>
      </c>
      <c r="B2310" s="21" t="s">
        <v>7815</v>
      </c>
      <c r="C2310" s="13" t="s">
        <v>161</v>
      </c>
      <c r="D2310" s="764"/>
      <c r="E2310" s="22"/>
      <c r="F2310" s="19">
        <v>58530</v>
      </c>
      <c r="G2310" s="14">
        <f t="shared" si="41"/>
        <v>-58530</v>
      </c>
      <c r="H2310" s="1186"/>
    </row>
    <row r="2311" spans="1:8" ht="18.75" hidden="1" x14ac:dyDescent="0.25">
      <c r="A2311" s="112">
        <v>44726</v>
      </c>
      <c r="B2311" s="21" t="s">
        <v>7951</v>
      </c>
      <c r="C2311" s="13" t="s">
        <v>180</v>
      </c>
      <c r="D2311" s="776" t="s">
        <v>8024</v>
      </c>
      <c r="E2311" s="22">
        <v>28860</v>
      </c>
      <c r="F2311" s="19"/>
      <c r="G2311" s="14">
        <f t="shared" si="41"/>
        <v>28860</v>
      </c>
      <c r="H2311" s="748"/>
    </row>
    <row r="2312" spans="1:8" hidden="1" x14ac:dyDescent="0.25">
      <c r="A2312" s="112">
        <v>44727</v>
      </c>
      <c r="B2312" s="21" t="s">
        <v>1399</v>
      </c>
      <c r="C2312" s="13" t="s">
        <v>2195</v>
      </c>
      <c r="D2312" s="764">
        <v>11222</v>
      </c>
      <c r="E2312" s="22">
        <v>67780</v>
      </c>
      <c r="F2312" s="19"/>
      <c r="G2312" s="14">
        <f>E2312-F2312</f>
        <v>67780</v>
      </c>
      <c r="H2312" s="13"/>
    </row>
    <row r="2313" spans="1:8" hidden="1" x14ac:dyDescent="0.25">
      <c r="A2313" s="112">
        <v>44735</v>
      </c>
      <c r="B2313" s="21" t="s">
        <v>7919</v>
      </c>
      <c r="C2313" s="13" t="s">
        <v>7240</v>
      </c>
      <c r="D2313" s="764"/>
      <c r="E2313" s="22"/>
      <c r="F2313" s="19">
        <v>300000</v>
      </c>
      <c r="G2313" s="14">
        <f t="shared" ref="G2313:G2331" si="42">E2313-F2313</f>
        <v>-300000</v>
      </c>
      <c r="H2313" s="690" t="s">
        <v>7986</v>
      </c>
    </row>
    <row r="2314" spans="1:8" hidden="1" x14ac:dyDescent="0.25">
      <c r="A2314" s="112">
        <v>44739</v>
      </c>
      <c r="B2314" s="21" t="s">
        <v>1399</v>
      </c>
      <c r="C2314" s="13" t="s">
        <v>2195</v>
      </c>
      <c r="D2314" s="764">
        <v>11291</v>
      </c>
      <c r="E2314" s="22">
        <v>29640</v>
      </c>
      <c r="F2314" s="19"/>
      <c r="G2314" s="14">
        <f>E2314-F2314</f>
        <v>29640</v>
      </c>
      <c r="H2314" s="13"/>
    </row>
    <row r="2315" spans="1:8" hidden="1" x14ac:dyDescent="0.25">
      <c r="A2315" s="112">
        <v>44483</v>
      </c>
      <c r="B2315" s="21" t="s">
        <v>1399</v>
      </c>
      <c r="C2315" s="13" t="s">
        <v>1814</v>
      </c>
      <c r="D2315" s="776" t="s">
        <v>8174</v>
      </c>
      <c r="E2315" s="22">
        <v>7091</v>
      </c>
      <c r="F2315" s="19"/>
      <c r="G2315" s="14">
        <f>E2315-F2315</f>
        <v>7091</v>
      </c>
      <c r="H2315" s="13"/>
    </row>
    <row r="2316" spans="1:8" hidden="1" x14ac:dyDescent="0.25">
      <c r="A2316" s="112">
        <v>44483</v>
      </c>
      <c r="B2316" s="21" t="s">
        <v>1399</v>
      </c>
      <c r="C2316" s="13" t="s">
        <v>1814</v>
      </c>
      <c r="D2316" s="764"/>
      <c r="E2316" s="22"/>
      <c r="F2316" s="19">
        <v>24239</v>
      </c>
      <c r="G2316" s="14">
        <f>E2316-F2316</f>
        <v>-24239</v>
      </c>
      <c r="H2316" s="13" t="s">
        <v>8175</v>
      </c>
    </row>
    <row r="2317" spans="1:8" hidden="1" x14ac:dyDescent="0.25">
      <c r="A2317" s="112">
        <v>44740</v>
      </c>
      <c r="B2317" s="21" t="s">
        <v>1399</v>
      </c>
      <c r="C2317" s="13" t="s">
        <v>1814</v>
      </c>
      <c r="D2317" s="776" t="s">
        <v>8033</v>
      </c>
      <c r="E2317" s="22">
        <v>29720</v>
      </c>
      <c r="F2317" s="19"/>
      <c r="G2317" s="14">
        <f>E2317-F2317</f>
        <v>29720</v>
      </c>
      <c r="H2317" s="13"/>
    </row>
    <row r="2318" spans="1:8" hidden="1" x14ac:dyDescent="0.25">
      <c r="A2318" s="112">
        <v>44742</v>
      </c>
      <c r="B2318" s="21" t="s">
        <v>7919</v>
      </c>
      <c r="C2318" s="13" t="s">
        <v>166</v>
      </c>
      <c r="D2318" s="776" t="s">
        <v>8030</v>
      </c>
      <c r="E2318" s="22">
        <v>132000</v>
      </c>
      <c r="F2318" s="19"/>
      <c r="G2318" s="14">
        <f t="shared" si="42"/>
        <v>132000</v>
      </c>
      <c r="H2318" s="13"/>
    </row>
    <row r="2319" spans="1:8" hidden="1" x14ac:dyDescent="0.25">
      <c r="A2319" s="112">
        <v>44742</v>
      </c>
      <c r="B2319" s="21" t="s">
        <v>1399</v>
      </c>
      <c r="C2319" s="13" t="s">
        <v>166</v>
      </c>
      <c r="D2319" s="776" t="s">
        <v>8031</v>
      </c>
      <c r="E2319" s="22">
        <v>6642</v>
      </c>
      <c r="F2319" s="19"/>
      <c r="G2319" s="14">
        <f t="shared" si="42"/>
        <v>6642</v>
      </c>
      <c r="H2319" s="13"/>
    </row>
    <row r="2320" spans="1:8" hidden="1" x14ac:dyDescent="0.25">
      <c r="A2320" s="112">
        <v>44743</v>
      </c>
      <c r="B2320" s="21" t="s">
        <v>1399</v>
      </c>
      <c r="C2320" s="13" t="s">
        <v>166</v>
      </c>
      <c r="D2320" s="776" t="s">
        <v>8032</v>
      </c>
      <c r="E2320" s="22">
        <v>54000</v>
      </c>
      <c r="F2320" s="19"/>
      <c r="G2320" s="14">
        <f t="shared" si="42"/>
        <v>54000</v>
      </c>
      <c r="H2320" s="13"/>
    </row>
    <row r="2321" spans="1:8" hidden="1" x14ac:dyDescent="0.25">
      <c r="A2321" s="112">
        <v>44747</v>
      </c>
      <c r="B2321" s="21" t="s">
        <v>7951</v>
      </c>
      <c r="C2321" s="13" t="s">
        <v>5186</v>
      </c>
      <c r="D2321" s="764">
        <v>652</v>
      </c>
      <c r="E2321" s="22">
        <v>101236</v>
      </c>
      <c r="F2321" s="19"/>
      <c r="G2321" s="14">
        <f t="shared" si="42"/>
        <v>101236</v>
      </c>
      <c r="H2321" s="13"/>
    </row>
    <row r="2322" spans="1:8" hidden="1" x14ac:dyDescent="0.25">
      <c r="A2322" s="112">
        <v>44755</v>
      </c>
      <c r="B2322" s="21" t="s">
        <v>8041</v>
      </c>
      <c r="C2322" s="13" t="s">
        <v>7465</v>
      </c>
      <c r="D2322" s="764" t="s">
        <v>8449</v>
      </c>
      <c r="E2322" s="22">
        <v>9600</v>
      </c>
      <c r="F2322" s="19"/>
      <c r="G2322" s="14">
        <f t="shared" si="42"/>
        <v>9600</v>
      </c>
      <c r="H2322" s="13"/>
    </row>
    <row r="2323" spans="1:8" hidden="1" x14ac:dyDescent="0.25">
      <c r="A2323" s="112">
        <v>44737</v>
      </c>
      <c r="B2323" s="21" t="s">
        <v>7553</v>
      </c>
      <c r="C2323" s="13" t="s">
        <v>7240</v>
      </c>
      <c r="D2323" s="776" t="s">
        <v>8043</v>
      </c>
      <c r="E2323" s="22">
        <v>252840</v>
      </c>
      <c r="F2323" s="19"/>
      <c r="G2323" s="752">
        <f t="shared" si="42"/>
        <v>252840</v>
      </c>
      <c r="H2323" s="13"/>
    </row>
    <row r="2324" spans="1:8" hidden="1" x14ac:dyDescent="0.25">
      <c r="A2324" s="112">
        <v>44737</v>
      </c>
      <c r="B2324" s="21" t="s">
        <v>7919</v>
      </c>
      <c r="C2324" s="13" t="s">
        <v>7240</v>
      </c>
      <c r="D2324" s="776" t="s">
        <v>8044</v>
      </c>
      <c r="E2324" s="22">
        <v>635790</v>
      </c>
      <c r="F2324" s="19"/>
      <c r="G2324" s="14">
        <f t="shared" si="42"/>
        <v>635790</v>
      </c>
      <c r="H2324" s="13"/>
    </row>
    <row r="2325" spans="1:8" hidden="1" x14ac:dyDescent="0.25">
      <c r="A2325" s="112">
        <v>44737</v>
      </c>
      <c r="B2325" s="21" t="s">
        <v>8041</v>
      </c>
      <c r="C2325" s="13" t="s">
        <v>7240</v>
      </c>
      <c r="D2325" s="776" t="s">
        <v>8045</v>
      </c>
      <c r="E2325" s="22">
        <v>390960</v>
      </c>
      <c r="F2325" s="19"/>
      <c r="G2325" s="14">
        <f t="shared" si="42"/>
        <v>390960</v>
      </c>
      <c r="H2325" s="13"/>
    </row>
    <row r="2326" spans="1:8" hidden="1" x14ac:dyDescent="0.25">
      <c r="A2326" s="112">
        <v>44761</v>
      </c>
      <c r="B2326" s="21" t="s">
        <v>8041</v>
      </c>
      <c r="C2326" s="13" t="s">
        <v>161</v>
      </c>
      <c r="D2326" s="764" t="s">
        <v>8216</v>
      </c>
      <c r="E2326" s="22">
        <v>60383</v>
      </c>
      <c r="F2326" s="19"/>
      <c r="G2326" s="14">
        <f>E2326-F2326</f>
        <v>60383</v>
      </c>
      <c r="H2326" s="13"/>
    </row>
    <row r="2327" spans="1:8" hidden="1" x14ac:dyDescent="0.25">
      <c r="A2327" s="112">
        <v>44769</v>
      </c>
      <c r="B2327" s="21" t="s">
        <v>7553</v>
      </c>
      <c r="C2327" s="13" t="s">
        <v>7240</v>
      </c>
      <c r="D2327" s="764"/>
      <c r="E2327" s="22"/>
      <c r="F2327" s="19">
        <v>100000</v>
      </c>
      <c r="G2327" s="14">
        <f t="shared" si="42"/>
        <v>-100000</v>
      </c>
      <c r="H2327" s="690" t="s">
        <v>8066</v>
      </c>
    </row>
    <row r="2328" spans="1:8" hidden="1" x14ac:dyDescent="0.25">
      <c r="A2328" s="112">
        <v>44777</v>
      </c>
      <c r="B2328" s="21" t="s">
        <v>7110</v>
      </c>
      <c r="C2328" s="13" t="s">
        <v>5186</v>
      </c>
      <c r="D2328" s="764"/>
      <c r="E2328" s="22"/>
      <c r="F2328" s="19">
        <v>3700</v>
      </c>
      <c r="G2328" s="14">
        <f t="shared" si="42"/>
        <v>-3700</v>
      </c>
      <c r="H2328" s="13" t="s">
        <v>4976</v>
      </c>
    </row>
    <row r="2329" spans="1:8" hidden="1" x14ac:dyDescent="0.25">
      <c r="A2329" s="112">
        <v>44777</v>
      </c>
      <c r="B2329" s="21" t="s">
        <v>7951</v>
      </c>
      <c r="C2329" s="13" t="s">
        <v>5186</v>
      </c>
      <c r="D2329" s="764"/>
      <c r="E2329" s="22"/>
      <c r="F2329" s="19">
        <v>95400</v>
      </c>
      <c r="G2329" s="14">
        <f t="shared" si="42"/>
        <v>-95400</v>
      </c>
      <c r="H2329" s="690" t="s">
        <v>8100</v>
      </c>
    </row>
    <row r="2330" spans="1:8" hidden="1" x14ac:dyDescent="0.25">
      <c r="A2330" s="112">
        <v>44777</v>
      </c>
      <c r="B2330" s="21" t="s">
        <v>7951</v>
      </c>
      <c r="C2330" s="13" t="s">
        <v>5186</v>
      </c>
      <c r="D2330" s="764"/>
      <c r="E2330" s="22"/>
      <c r="F2330" s="19">
        <v>5836</v>
      </c>
      <c r="G2330" s="14">
        <f t="shared" si="42"/>
        <v>-5836</v>
      </c>
      <c r="H2330" s="13" t="s">
        <v>4976</v>
      </c>
    </row>
    <row r="2331" spans="1:8" hidden="1" x14ac:dyDescent="0.25">
      <c r="A2331" s="112">
        <v>44777</v>
      </c>
      <c r="B2331" s="21" t="s">
        <v>7951</v>
      </c>
      <c r="C2331" s="13" t="s">
        <v>7952</v>
      </c>
      <c r="D2331" s="764"/>
      <c r="E2331" s="22"/>
      <c r="F2331" s="19">
        <v>250000</v>
      </c>
      <c r="G2331" s="14">
        <f t="shared" si="42"/>
        <v>-250000</v>
      </c>
      <c r="H2331" s="13" t="s">
        <v>8128</v>
      </c>
    </row>
    <row r="2332" spans="1:8" hidden="1" x14ac:dyDescent="0.25">
      <c r="A2332" s="112">
        <v>44718</v>
      </c>
      <c r="B2332" s="21" t="s">
        <v>1399</v>
      </c>
      <c r="C2332" s="13" t="s">
        <v>5680</v>
      </c>
      <c r="D2332" s="776" t="s">
        <v>8103</v>
      </c>
      <c r="E2332" s="22">
        <v>337580</v>
      </c>
      <c r="F2332" s="19"/>
      <c r="G2332" s="752">
        <f t="shared" ref="G2332:G2357" si="43">E2332-F2332</f>
        <v>337580</v>
      </c>
      <c r="H2332" s="13"/>
    </row>
    <row r="2333" spans="1:8" s="730" customFormat="1" hidden="1" x14ac:dyDescent="0.25">
      <c r="A2333" s="112">
        <v>44765</v>
      </c>
      <c r="B2333" s="21" t="s">
        <v>6503</v>
      </c>
      <c r="C2333" s="13" t="s">
        <v>166</v>
      </c>
      <c r="D2333" s="776" t="s">
        <v>8684</v>
      </c>
      <c r="E2333" s="22">
        <v>17400</v>
      </c>
      <c r="F2333" s="19"/>
      <c r="G2333" s="752">
        <f t="shared" si="43"/>
        <v>17400</v>
      </c>
      <c r="H2333" s="753"/>
    </row>
    <row r="2334" spans="1:8" s="730" customFormat="1" hidden="1" x14ac:dyDescent="0.25">
      <c r="A2334" s="112">
        <v>44770</v>
      </c>
      <c r="B2334" s="21" t="s">
        <v>6503</v>
      </c>
      <c r="C2334" s="13" t="s">
        <v>166</v>
      </c>
      <c r="D2334" s="776" t="s">
        <v>8683</v>
      </c>
      <c r="E2334" s="22">
        <v>4000</v>
      </c>
      <c r="F2334" s="19"/>
      <c r="G2334" s="752">
        <f t="shared" si="43"/>
        <v>4000</v>
      </c>
      <c r="H2334" s="753"/>
    </row>
    <row r="2335" spans="1:8" hidden="1" x14ac:dyDescent="0.25">
      <c r="A2335" s="112">
        <v>44768</v>
      </c>
      <c r="B2335" s="21" t="s">
        <v>8041</v>
      </c>
      <c r="C2335" s="13" t="s">
        <v>8453</v>
      </c>
      <c r="D2335" s="764"/>
      <c r="E2335" s="22"/>
      <c r="F2335" s="19">
        <v>100000</v>
      </c>
      <c r="G2335" s="14">
        <f t="shared" si="43"/>
        <v>-100000</v>
      </c>
      <c r="H2335" s="13" t="s">
        <v>8082</v>
      </c>
    </row>
    <row r="2336" spans="1:8" hidden="1" x14ac:dyDescent="0.25">
      <c r="A2336" s="112">
        <v>44769</v>
      </c>
      <c r="B2336" s="21" t="s">
        <v>7919</v>
      </c>
      <c r="C2336" s="13" t="s">
        <v>437</v>
      </c>
      <c r="D2336" s="764">
        <v>23799</v>
      </c>
      <c r="E2336" s="22">
        <v>61200</v>
      </c>
      <c r="F2336" s="19"/>
      <c r="G2336" s="14">
        <f t="shared" si="43"/>
        <v>61200</v>
      </c>
      <c r="H2336" s="13"/>
    </row>
    <row r="2337" spans="1:8" hidden="1" x14ac:dyDescent="0.25">
      <c r="A2337" s="112">
        <v>44771</v>
      </c>
      <c r="B2337" s="21" t="s">
        <v>8041</v>
      </c>
      <c r="C2337" s="13" t="s">
        <v>8089</v>
      </c>
      <c r="D2337" s="764"/>
      <c r="E2337" s="22">
        <v>5250000</v>
      </c>
      <c r="F2337" s="19"/>
      <c r="G2337" s="752">
        <f t="shared" si="43"/>
        <v>5250000</v>
      </c>
      <c r="H2337" s="13"/>
    </row>
    <row r="2338" spans="1:8" ht="31.5" hidden="1" x14ac:dyDescent="0.25">
      <c r="A2338" s="112">
        <v>44771</v>
      </c>
      <c r="B2338" s="742" t="s">
        <v>8041</v>
      </c>
      <c r="C2338" s="749" t="s">
        <v>8089</v>
      </c>
      <c r="D2338" s="777"/>
      <c r="E2338" s="750"/>
      <c r="F2338" s="751">
        <v>2400000</v>
      </c>
      <c r="G2338" s="752">
        <f t="shared" si="43"/>
        <v>-2400000</v>
      </c>
      <c r="H2338" s="731" t="s">
        <v>8090</v>
      </c>
    </row>
    <row r="2339" spans="1:8" hidden="1" x14ac:dyDescent="0.25">
      <c r="A2339" s="112">
        <v>44771</v>
      </c>
      <c r="B2339" s="21" t="s">
        <v>7919</v>
      </c>
      <c r="C2339" s="13" t="s">
        <v>166</v>
      </c>
      <c r="D2339" s="764"/>
      <c r="E2339" s="22">
        <v>151650</v>
      </c>
      <c r="F2339" s="19"/>
      <c r="G2339" s="14">
        <f t="shared" si="43"/>
        <v>151650</v>
      </c>
      <c r="H2339" s="13"/>
    </row>
    <row r="2340" spans="1:8" hidden="1" x14ac:dyDescent="0.25">
      <c r="A2340" s="112">
        <v>44772</v>
      </c>
      <c r="B2340" s="21" t="s">
        <v>7919</v>
      </c>
      <c r="C2340" s="13" t="s">
        <v>169</v>
      </c>
      <c r="D2340" s="764"/>
      <c r="E2340" s="22">
        <v>42000</v>
      </c>
      <c r="F2340" s="19"/>
      <c r="G2340" s="14">
        <f t="shared" si="43"/>
        <v>42000</v>
      </c>
      <c r="H2340" s="13"/>
    </row>
    <row r="2341" spans="1:8" hidden="1" x14ac:dyDescent="0.25">
      <c r="A2341" s="112">
        <v>44775</v>
      </c>
      <c r="B2341" s="21" t="s">
        <v>7919</v>
      </c>
      <c r="C2341" s="13" t="s">
        <v>437</v>
      </c>
      <c r="D2341" s="764">
        <v>23816</v>
      </c>
      <c r="E2341" s="22">
        <v>60000</v>
      </c>
      <c r="F2341" s="19"/>
      <c r="G2341" s="14">
        <f t="shared" si="43"/>
        <v>60000</v>
      </c>
      <c r="H2341" s="13"/>
    </row>
    <row r="2342" spans="1:8" hidden="1" x14ac:dyDescent="0.25">
      <c r="A2342" s="112">
        <v>44775</v>
      </c>
      <c r="B2342" s="21" t="s">
        <v>8041</v>
      </c>
      <c r="C2342" s="13" t="s">
        <v>3010</v>
      </c>
      <c r="D2342" s="764"/>
      <c r="E2342" s="22">
        <v>74700</v>
      </c>
      <c r="F2342" s="19"/>
      <c r="G2342" s="14">
        <f t="shared" si="43"/>
        <v>74700</v>
      </c>
      <c r="H2342" s="13" t="s">
        <v>8299</v>
      </c>
    </row>
    <row r="2343" spans="1:8" hidden="1" x14ac:dyDescent="0.25">
      <c r="A2343" s="112">
        <v>44777</v>
      </c>
      <c r="B2343" s="21" t="s">
        <v>7919</v>
      </c>
      <c r="C2343" s="13" t="s">
        <v>7240</v>
      </c>
      <c r="D2343" s="764"/>
      <c r="E2343" s="22"/>
      <c r="F2343" s="19">
        <v>250000</v>
      </c>
      <c r="G2343" s="14">
        <f t="shared" si="43"/>
        <v>-250000</v>
      </c>
      <c r="H2343" s="13" t="s">
        <v>7916</v>
      </c>
    </row>
    <row r="2344" spans="1:8" hidden="1" x14ac:dyDescent="0.25">
      <c r="A2344" s="112">
        <v>44777</v>
      </c>
      <c r="B2344" s="21" t="s">
        <v>7919</v>
      </c>
      <c r="C2344" s="13" t="s">
        <v>164</v>
      </c>
      <c r="D2344" s="764">
        <v>392</v>
      </c>
      <c r="E2344" s="22">
        <v>44979</v>
      </c>
      <c r="F2344" s="19"/>
      <c r="G2344" s="14">
        <f t="shared" si="43"/>
        <v>44979</v>
      </c>
      <c r="H2344" s="13"/>
    </row>
    <row r="2345" spans="1:8" hidden="1" x14ac:dyDescent="0.25">
      <c r="A2345" s="112">
        <v>44777</v>
      </c>
      <c r="B2345" s="21" t="s">
        <v>7919</v>
      </c>
      <c r="C2345" s="13" t="s">
        <v>164</v>
      </c>
      <c r="D2345" s="764">
        <v>396</v>
      </c>
      <c r="E2345" s="22">
        <v>455</v>
      </c>
      <c r="F2345" s="19"/>
      <c r="G2345" s="14">
        <f t="shared" si="43"/>
        <v>455</v>
      </c>
      <c r="H2345" s="13"/>
    </row>
    <row r="2346" spans="1:8" hidden="1" x14ac:dyDescent="0.25">
      <c r="A2346" s="112">
        <v>44779</v>
      </c>
      <c r="B2346" s="21" t="s">
        <v>7919</v>
      </c>
      <c r="C2346" s="13" t="s">
        <v>164</v>
      </c>
      <c r="D2346" s="764">
        <v>425</v>
      </c>
      <c r="E2346" s="22">
        <v>13280</v>
      </c>
      <c r="F2346" s="19"/>
      <c r="G2346" s="14">
        <f t="shared" si="43"/>
        <v>13280</v>
      </c>
      <c r="H2346" s="13"/>
    </row>
    <row r="2347" spans="1:8" hidden="1" x14ac:dyDescent="0.25">
      <c r="A2347" s="112">
        <v>44783</v>
      </c>
      <c r="B2347" s="21" t="s">
        <v>7919</v>
      </c>
      <c r="C2347" s="13" t="s">
        <v>7240</v>
      </c>
      <c r="D2347" s="764">
        <v>14</v>
      </c>
      <c r="E2347" s="22">
        <v>296380</v>
      </c>
      <c r="F2347" s="19"/>
      <c r="G2347" s="14">
        <f t="shared" si="43"/>
        <v>296380</v>
      </c>
      <c r="H2347" s="13"/>
    </row>
    <row r="2348" spans="1:8" hidden="1" x14ac:dyDescent="0.25">
      <c r="A2348" s="112">
        <v>44784</v>
      </c>
      <c r="B2348" s="21" t="s">
        <v>7919</v>
      </c>
      <c r="C2348" s="13" t="s">
        <v>437</v>
      </c>
      <c r="D2348" s="764">
        <v>23826</v>
      </c>
      <c r="E2348" s="22">
        <v>61200</v>
      </c>
      <c r="F2348" s="19"/>
      <c r="G2348" s="14">
        <f t="shared" si="43"/>
        <v>61200</v>
      </c>
      <c r="H2348" s="13"/>
    </row>
    <row r="2349" spans="1:8" hidden="1" x14ac:dyDescent="0.25">
      <c r="A2349" s="112">
        <v>44784</v>
      </c>
      <c r="B2349" s="21" t="s">
        <v>7919</v>
      </c>
      <c r="C2349" s="13" t="s">
        <v>166</v>
      </c>
      <c r="D2349" s="764" t="s">
        <v>8217</v>
      </c>
      <c r="E2349" s="22">
        <v>46000</v>
      </c>
      <c r="F2349" s="19"/>
      <c r="G2349" s="14">
        <f t="shared" si="43"/>
        <v>46000</v>
      </c>
      <c r="H2349" s="13"/>
    </row>
    <row r="2350" spans="1:8" hidden="1" x14ac:dyDescent="0.25">
      <c r="A2350" s="112">
        <v>44785</v>
      </c>
      <c r="B2350" s="21" t="s">
        <v>8041</v>
      </c>
      <c r="C2350" s="13" t="s">
        <v>169</v>
      </c>
      <c r="D2350" s="764"/>
      <c r="E2350" s="22">
        <v>114000</v>
      </c>
      <c r="F2350" s="19"/>
      <c r="G2350" s="14">
        <f t="shared" si="43"/>
        <v>114000</v>
      </c>
      <c r="H2350" s="13"/>
    </row>
    <row r="2351" spans="1:8" hidden="1" x14ac:dyDescent="0.25">
      <c r="A2351" s="112">
        <v>44789</v>
      </c>
      <c r="B2351" s="21" t="s">
        <v>8041</v>
      </c>
      <c r="C2351" s="13" t="s">
        <v>161</v>
      </c>
      <c r="D2351" s="764" t="s">
        <v>8309</v>
      </c>
      <c r="E2351" s="22">
        <v>52499</v>
      </c>
      <c r="F2351" s="19"/>
      <c r="G2351" s="14">
        <f t="shared" si="43"/>
        <v>52499</v>
      </c>
      <c r="H2351" s="13"/>
    </row>
    <row r="2352" spans="1:8" hidden="1" x14ac:dyDescent="0.25">
      <c r="A2352" s="112">
        <v>44793</v>
      </c>
      <c r="B2352" s="21" t="s">
        <v>7919</v>
      </c>
      <c r="C2352" s="13" t="s">
        <v>169</v>
      </c>
      <c r="D2352" s="764">
        <v>273</v>
      </c>
      <c r="E2352" s="22">
        <v>126250</v>
      </c>
      <c r="F2352" s="19"/>
      <c r="G2352" s="752">
        <f t="shared" si="43"/>
        <v>126250</v>
      </c>
      <c r="H2352" s="13"/>
    </row>
    <row r="2353" spans="1:8" hidden="1" x14ac:dyDescent="0.25">
      <c r="A2353" s="112">
        <v>44793</v>
      </c>
      <c r="B2353" s="21" t="s">
        <v>7919</v>
      </c>
      <c r="C2353" s="13" t="s">
        <v>164</v>
      </c>
      <c r="D2353" s="764" t="s">
        <v>8213</v>
      </c>
      <c r="E2353" s="22">
        <v>58635</v>
      </c>
      <c r="F2353" s="19"/>
      <c r="G2353" s="14">
        <f t="shared" si="43"/>
        <v>58635</v>
      </c>
      <c r="H2353" s="13"/>
    </row>
    <row r="2354" spans="1:8" hidden="1" x14ac:dyDescent="0.25">
      <c r="A2354" s="112">
        <v>44793</v>
      </c>
      <c r="B2354" s="21" t="s">
        <v>1399</v>
      </c>
      <c r="C2354" s="13" t="s">
        <v>164</v>
      </c>
      <c r="D2354" s="764"/>
      <c r="E2354" s="22">
        <v>10762</v>
      </c>
      <c r="F2354" s="19"/>
      <c r="G2354" s="14">
        <f t="shared" si="43"/>
        <v>10762</v>
      </c>
      <c r="H2354" s="13" t="s">
        <v>8214</v>
      </c>
    </row>
    <row r="2355" spans="1:8" ht="15.75" hidden="1" customHeight="1" x14ac:dyDescent="0.25">
      <c r="A2355" s="112">
        <v>44795</v>
      </c>
      <c r="B2355" s="21" t="s">
        <v>7919</v>
      </c>
      <c r="C2355" s="13" t="s">
        <v>169</v>
      </c>
      <c r="D2355" s="764" t="s">
        <v>8326</v>
      </c>
      <c r="E2355" s="22">
        <v>10750</v>
      </c>
      <c r="F2355" s="19"/>
      <c r="G2355" s="752">
        <f t="shared" si="43"/>
        <v>10750</v>
      </c>
      <c r="H2355" s="13"/>
    </row>
    <row r="2356" spans="1:8" ht="15.75" hidden="1" customHeight="1" x14ac:dyDescent="0.25">
      <c r="A2356" s="112">
        <v>44795</v>
      </c>
      <c r="B2356" s="21" t="s">
        <v>7919</v>
      </c>
      <c r="C2356" s="13" t="s">
        <v>166</v>
      </c>
      <c r="D2356" s="764" t="s">
        <v>8218</v>
      </c>
      <c r="E2356" s="22">
        <v>115000</v>
      </c>
      <c r="F2356" s="19"/>
      <c r="G2356" s="14">
        <f t="shared" si="43"/>
        <v>115000</v>
      </c>
      <c r="H2356" s="13"/>
    </row>
    <row r="2357" spans="1:8" hidden="1" x14ac:dyDescent="0.25">
      <c r="A2357" s="112">
        <v>44796</v>
      </c>
      <c r="B2357" s="21" t="s">
        <v>7919</v>
      </c>
      <c r="C2357" s="13" t="s">
        <v>169</v>
      </c>
      <c r="D2357" s="764">
        <v>287</v>
      </c>
      <c r="E2357" s="22">
        <v>10750</v>
      </c>
      <c r="F2357" s="19"/>
      <c r="G2357" s="752">
        <f t="shared" si="43"/>
        <v>10750</v>
      </c>
      <c r="H2357" s="13"/>
    </row>
    <row r="2358" spans="1:8" hidden="1" x14ac:dyDescent="0.25">
      <c r="A2358" s="112">
        <v>44797</v>
      </c>
      <c r="B2358" s="21" t="s">
        <v>6953</v>
      </c>
      <c r="C2358" s="13" t="s">
        <v>169</v>
      </c>
      <c r="D2358" s="764"/>
      <c r="E2358" s="22"/>
      <c r="F2358" s="19">
        <v>19000</v>
      </c>
      <c r="G2358" s="752">
        <f t="shared" ref="G2358:G2383" si="44">E2358-F2358</f>
        <v>-19000</v>
      </c>
      <c r="H2358" s="13" t="s">
        <v>7874</v>
      </c>
    </row>
    <row r="2359" spans="1:8" hidden="1" x14ac:dyDescent="0.25">
      <c r="A2359" s="112">
        <v>44797</v>
      </c>
      <c r="B2359" s="21" t="s">
        <v>6516</v>
      </c>
      <c r="C2359" s="13" t="s">
        <v>169</v>
      </c>
      <c r="D2359" s="764"/>
      <c r="E2359" s="22"/>
      <c r="F2359" s="19">
        <v>16410</v>
      </c>
      <c r="G2359" s="752">
        <f t="shared" si="44"/>
        <v>-16410</v>
      </c>
      <c r="H2359" s="13" t="s">
        <v>7874</v>
      </c>
    </row>
    <row r="2360" spans="1:8" hidden="1" x14ac:dyDescent="0.25">
      <c r="A2360" s="112">
        <v>44797</v>
      </c>
      <c r="B2360" s="21" t="s">
        <v>7919</v>
      </c>
      <c r="C2360" s="13" t="s">
        <v>169</v>
      </c>
      <c r="D2360" s="764"/>
      <c r="E2360" s="22"/>
      <c r="F2360" s="19">
        <v>42000</v>
      </c>
      <c r="G2360" s="752">
        <f t="shared" si="44"/>
        <v>-42000</v>
      </c>
      <c r="H2360" s="13" t="s">
        <v>7874</v>
      </c>
    </row>
    <row r="2361" spans="1:8" hidden="1" x14ac:dyDescent="0.25">
      <c r="A2361" s="112">
        <v>44797</v>
      </c>
      <c r="B2361" s="21" t="s">
        <v>8041</v>
      </c>
      <c r="C2361" s="13" t="s">
        <v>169</v>
      </c>
      <c r="D2361" s="764"/>
      <c r="E2361" s="22"/>
      <c r="F2361" s="19">
        <v>114000</v>
      </c>
      <c r="G2361" s="752">
        <f t="shared" si="44"/>
        <v>-114000</v>
      </c>
      <c r="H2361" s="13" t="s">
        <v>7874</v>
      </c>
    </row>
    <row r="2362" spans="1:8" hidden="1" x14ac:dyDescent="0.25">
      <c r="A2362" s="112">
        <v>44798</v>
      </c>
      <c r="B2362" s="21" t="s">
        <v>7919</v>
      </c>
      <c r="C2362" s="13" t="s">
        <v>169</v>
      </c>
      <c r="D2362" s="764" t="s">
        <v>8219</v>
      </c>
      <c r="E2362" s="22">
        <v>5885</v>
      </c>
      <c r="F2362" s="19"/>
      <c r="G2362" s="14">
        <f t="shared" si="44"/>
        <v>5885</v>
      </c>
      <c r="H2362" s="13"/>
    </row>
    <row r="2363" spans="1:8" hidden="1" x14ac:dyDescent="0.25">
      <c r="A2363" s="112">
        <v>44800</v>
      </c>
      <c r="B2363" s="21" t="s">
        <v>7919</v>
      </c>
      <c r="C2363" s="13" t="s">
        <v>7240</v>
      </c>
      <c r="D2363" s="764"/>
      <c r="E2363" s="22"/>
      <c r="F2363" s="19">
        <v>30000</v>
      </c>
      <c r="G2363" s="752">
        <f t="shared" si="44"/>
        <v>-30000</v>
      </c>
      <c r="H2363" s="13" t="s">
        <v>1156</v>
      </c>
    </row>
    <row r="2364" spans="1:8" ht="18.75" hidden="1" x14ac:dyDescent="0.25">
      <c r="A2364" s="112">
        <v>44802</v>
      </c>
      <c r="B2364" s="21" t="s">
        <v>1399</v>
      </c>
      <c r="C2364" s="13" t="s">
        <v>2195</v>
      </c>
      <c r="D2364" s="764"/>
      <c r="E2364" s="22"/>
      <c r="F2364" s="19">
        <v>91480</v>
      </c>
      <c r="G2364" s="752">
        <f t="shared" si="44"/>
        <v>-91480</v>
      </c>
      <c r="H2364" s="754" t="s">
        <v>8209</v>
      </c>
    </row>
    <row r="2365" spans="1:8" ht="18.75" hidden="1" x14ac:dyDescent="0.25">
      <c r="A2365" s="112">
        <v>44802</v>
      </c>
      <c r="B2365" s="21" t="s">
        <v>6503</v>
      </c>
      <c r="C2365" s="13" t="s">
        <v>2195</v>
      </c>
      <c r="D2365" s="764"/>
      <c r="E2365" s="22"/>
      <c r="F2365" s="19">
        <v>48520</v>
      </c>
      <c r="G2365" s="752">
        <f t="shared" si="44"/>
        <v>-48520</v>
      </c>
      <c r="H2365" s="754"/>
    </row>
    <row r="2366" spans="1:8" hidden="1" x14ac:dyDescent="0.25">
      <c r="A2366" s="112">
        <v>44802</v>
      </c>
      <c r="B2366" s="21" t="s">
        <v>8041</v>
      </c>
      <c r="C2366" s="13" t="s">
        <v>3010</v>
      </c>
      <c r="D2366" s="764"/>
      <c r="E2366" s="22">
        <v>27000</v>
      </c>
      <c r="F2366" s="19"/>
      <c r="G2366" s="14">
        <f t="shared" si="44"/>
        <v>27000</v>
      </c>
      <c r="H2366" s="13" t="s">
        <v>8300</v>
      </c>
    </row>
    <row r="2367" spans="1:8" hidden="1" x14ac:dyDescent="0.25">
      <c r="A2367" s="112">
        <v>44802</v>
      </c>
      <c r="B2367" s="21" t="s">
        <v>8041</v>
      </c>
      <c r="C2367" s="13" t="s">
        <v>3010</v>
      </c>
      <c r="D2367" s="764"/>
      <c r="E2367" s="22">
        <v>129999</v>
      </c>
      <c r="F2367" s="19"/>
      <c r="G2367" s="14">
        <f t="shared" si="44"/>
        <v>129999</v>
      </c>
      <c r="H2367" s="13"/>
    </row>
    <row r="2368" spans="1:8" hidden="1" x14ac:dyDescent="0.25">
      <c r="A2368" s="112">
        <v>44803</v>
      </c>
      <c r="B2368" s="21" t="s">
        <v>7919</v>
      </c>
      <c r="C2368" s="13" t="s">
        <v>7240</v>
      </c>
      <c r="D2368" s="764"/>
      <c r="E2368" s="22">
        <v>-62900</v>
      </c>
      <c r="F2368" s="19"/>
      <c r="G2368" s="752">
        <f t="shared" si="44"/>
        <v>-62900</v>
      </c>
      <c r="H2368" s="13" t="s">
        <v>8211</v>
      </c>
    </row>
    <row r="2369" spans="1:8" hidden="1" x14ac:dyDescent="0.25">
      <c r="A2369" s="112">
        <v>44803</v>
      </c>
      <c r="B2369" s="21" t="s">
        <v>7919</v>
      </c>
      <c r="C2369" s="13" t="s">
        <v>7240</v>
      </c>
      <c r="D2369" s="764"/>
      <c r="E2369" s="22">
        <v>47040</v>
      </c>
      <c r="F2369" s="19"/>
      <c r="G2369" s="752">
        <f t="shared" si="44"/>
        <v>47040</v>
      </c>
      <c r="H2369" s="13" t="s">
        <v>8212</v>
      </c>
    </row>
    <row r="2370" spans="1:8" hidden="1" x14ac:dyDescent="0.25">
      <c r="A2370" s="112">
        <v>44803</v>
      </c>
      <c r="B2370" s="21" t="s">
        <v>7553</v>
      </c>
      <c r="C2370" s="13" t="s">
        <v>7240</v>
      </c>
      <c r="D2370" s="764"/>
      <c r="E2370" s="22"/>
      <c r="F2370" s="19">
        <v>2840</v>
      </c>
      <c r="G2370" s="752">
        <f t="shared" si="44"/>
        <v>-2840</v>
      </c>
      <c r="H2370" s="13" t="s">
        <v>3917</v>
      </c>
    </row>
    <row r="2371" spans="1:8" hidden="1" x14ac:dyDescent="0.25">
      <c r="A2371" s="112">
        <v>44803</v>
      </c>
      <c r="B2371" s="21" t="s">
        <v>7919</v>
      </c>
      <c r="C2371" s="13" t="s">
        <v>7240</v>
      </c>
      <c r="D2371" s="776">
        <v>15</v>
      </c>
      <c r="E2371" s="22">
        <v>111730</v>
      </c>
      <c r="F2371" s="19"/>
      <c r="G2371" s="752">
        <f t="shared" si="44"/>
        <v>111730</v>
      </c>
      <c r="H2371" s="13"/>
    </row>
    <row r="2372" spans="1:8" hidden="1" x14ac:dyDescent="0.25">
      <c r="A2372" s="112">
        <v>44803</v>
      </c>
      <c r="B2372" s="21" t="s">
        <v>7919</v>
      </c>
      <c r="C2372" s="13" t="s">
        <v>7240</v>
      </c>
      <c r="D2372" s="764"/>
      <c r="E2372" s="22"/>
      <c r="F2372" s="19">
        <v>100000</v>
      </c>
      <c r="G2372" s="14">
        <f t="shared" si="44"/>
        <v>-100000</v>
      </c>
      <c r="H2372" s="13" t="s">
        <v>8233</v>
      </c>
    </row>
    <row r="2373" spans="1:8" hidden="1" x14ac:dyDescent="0.25">
      <c r="A2373" s="112">
        <v>44803</v>
      </c>
      <c r="B2373" s="21" t="s">
        <v>7919</v>
      </c>
      <c r="C2373" s="13" t="s">
        <v>7240</v>
      </c>
      <c r="D2373" s="764"/>
      <c r="E2373" s="22"/>
      <c r="F2373" s="19">
        <v>100000</v>
      </c>
      <c r="G2373" s="14">
        <f t="shared" si="44"/>
        <v>-100000</v>
      </c>
      <c r="H2373" s="13" t="s">
        <v>8234</v>
      </c>
    </row>
    <row r="2374" spans="1:8" hidden="1" x14ac:dyDescent="0.25">
      <c r="A2374" s="112">
        <v>44803</v>
      </c>
      <c r="B2374" s="21" t="s">
        <v>7919</v>
      </c>
      <c r="C2374" s="13" t="s">
        <v>7240</v>
      </c>
      <c r="D2374" s="764"/>
      <c r="E2374" s="22"/>
      <c r="F2374" s="19">
        <v>139000</v>
      </c>
      <c r="G2374" s="14">
        <f t="shared" si="44"/>
        <v>-139000</v>
      </c>
      <c r="H2374" s="13" t="s">
        <v>8235</v>
      </c>
    </row>
    <row r="2375" spans="1:8" hidden="1" x14ac:dyDescent="0.25">
      <c r="A2375" s="112">
        <v>44805</v>
      </c>
      <c r="B2375" s="21" t="s">
        <v>7919</v>
      </c>
      <c r="C2375" s="13" t="s">
        <v>169</v>
      </c>
      <c r="D2375" s="764" t="s">
        <v>8327</v>
      </c>
      <c r="E2375" s="22">
        <v>68150</v>
      </c>
      <c r="F2375" s="19"/>
      <c r="G2375" s="14">
        <f t="shared" si="44"/>
        <v>68150</v>
      </c>
      <c r="H2375" s="13"/>
    </row>
    <row r="2376" spans="1:8" hidden="1" x14ac:dyDescent="0.25">
      <c r="A2376" s="112">
        <v>44807</v>
      </c>
      <c r="B2376" s="21" t="s">
        <v>8041</v>
      </c>
      <c r="C2376" s="13" t="s">
        <v>3010</v>
      </c>
      <c r="D2376" s="764"/>
      <c r="E2376" s="22"/>
      <c r="F2376" s="19">
        <v>22500</v>
      </c>
      <c r="G2376" s="14">
        <f t="shared" si="44"/>
        <v>-22500</v>
      </c>
      <c r="H2376" s="13" t="s">
        <v>1156</v>
      </c>
    </row>
    <row r="2377" spans="1:8" hidden="1" x14ac:dyDescent="0.25">
      <c r="A2377" s="112">
        <v>44811</v>
      </c>
      <c r="B2377" s="21" t="s">
        <v>10148</v>
      </c>
      <c r="C2377" s="13" t="s">
        <v>5680</v>
      </c>
      <c r="D2377" s="764"/>
      <c r="E2377" s="22"/>
      <c r="F2377" s="19">
        <v>131000</v>
      </c>
      <c r="G2377" s="14">
        <f t="shared" si="44"/>
        <v>-131000</v>
      </c>
      <c r="H2377" s="13" t="s">
        <v>3917</v>
      </c>
    </row>
    <row r="2378" spans="1:8" hidden="1" x14ac:dyDescent="0.25">
      <c r="A2378" s="112">
        <v>44809</v>
      </c>
      <c r="B2378" s="21" t="s">
        <v>1399</v>
      </c>
      <c r="C2378" s="13" t="s">
        <v>5680</v>
      </c>
      <c r="D2378" s="764"/>
      <c r="E2378" s="22"/>
      <c r="F2378" s="19">
        <v>150000</v>
      </c>
      <c r="G2378" s="14">
        <f t="shared" si="44"/>
        <v>-150000</v>
      </c>
      <c r="H2378" s="13" t="s">
        <v>8238</v>
      </c>
    </row>
    <row r="2379" spans="1:8" hidden="1" x14ac:dyDescent="0.25">
      <c r="A2379" s="112">
        <v>44809</v>
      </c>
      <c r="B2379" s="21" t="s">
        <v>8041</v>
      </c>
      <c r="C2379" s="13" t="s">
        <v>3010</v>
      </c>
      <c r="D2379" s="764"/>
      <c r="E2379" s="22">
        <v>27000</v>
      </c>
      <c r="F2379" s="19"/>
      <c r="G2379" s="14">
        <f t="shared" si="44"/>
        <v>27000</v>
      </c>
      <c r="H2379" s="13" t="s">
        <v>1156</v>
      </c>
    </row>
    <row r="2380" spans="1:8" hidden="1" x14ac:dyDescent="0.25">
      <c r="A2380" s="112">
        <v>44809</v>
      </c>
      <c r="B2380" s="21" t="s">
        <v>8041</v>
      </c>
      <c r="C2380" s="13" t="s">
        <v>3010</v>
      </c>
      <c r="D2380" s="764"/>
      <c r="E2380" s="22">
        <v>45323</v>
      </c>
      <c r="F2380" s="19"/>
      <c r="G2380" s="14">
        <f t="shared" si="44"/>
        <v>45323</v>
      </c>
      <c r="H2380" s="13"/>
    </row>
    <row r="2381" spans="1:8" hidden="1" x14ac:dyDescent="0.25">
      <c r="A2381" s="112">
        <v>44809</v>
      </c>
      <c r="B2381" s="21" t="s">
        <v>8041</v>
      </c>
      <c r="C2381" s="13" t="s">
        <v>7465</v>
      </c>
      <c r="D2381" s="764" t="s">
        <v>8310</v>
      </c>
      <c r="E2381" s="22">
        <v>59395</v>
      </c>
      <c r="F2381" s="19"/>
      <c r="G2381" s="14">
        <f t="shared" si="44"/>
        <v>59395</v>
      </c>
      <c r="H2381" s="13"/>
    </row>
    <row r="2382" spans="1:8" hidden="1" x14ac:dyDescent="0.25">
      <c r="A2382" s="112">
        <v>44809</v>
      </c>
      <c r="B2382" s="21" t="s">
        <v>8041</v>
      </c>
      <c r="C2382" s="13" t="s">
        <v>7465</v>
      </c>
      <c r="D2382" s="764" t="s">
        <v>8311</v>
      </c>
      <c r="E2382" s="22">
        <v>935180</v>
      </c>
      <c r="F2382" s="19"/>
      <c r="G2382" s="14">
        <f t="shared" si="44"/>
        <v>935180</v>
      </c>
      <c r="H2382" s="13"/>
    </row>
    <row r="2383" spans="1:8" hidden="1" x14ac:dyDescent="0.25">
      <c r="A2383" s="112">
        <v>44809</v>
      </c>
      <c r="B2383" s="21" t="s">
        <v>8041</v>
      </c>
      <c r="C2383" s="13" t="s">
        <v>7465</v>
      </c>
      <c r="D2383" s="764" t="s">
        <v>8312</v>
      </c>
      <c r="E2383" s="22">
        <v>28800</v>
      </c>
      <c r="F2383" s="19"/>
      <c r="G2383" s="14">
        <f t="shared" si="44"/>
        <v>28800</v>
      </c>
      <c r="H2383" s="13"/>
    </row>
    <row r="2384" spans="1:8" hidden="1" x14ac:dyDescent="0.25">
      <c r="A2384" s="112">
        <v>44809</v>
      </c>
      <c r="B2384" s="21" t="s">
        <v>8041</v>
      </c>
      <c r="C2384" s="13" t="s">
        <v>7465</v>
      </c>
      <c r="D2384" s="764" t="s">
        <v>8313</v>
      </c>
      <c r="E2384" s="22">
        <v>421212</v>
      </c>
      <c r="F2384" s="19"/>
      <c r="G2384" s="14">
        <f t="shared" ref="G2384:G2406" si="45">E2384-F2384</f>
        <v>421212</v>
      </c>
      <c r="H2384" s="13"/>
    </row>
    <row r="2385" spans="1:8" hidden="1" x14ac:dyDescent="0.25">
      <c r="A2385" s="112">
        <v>44809</v>
      </c>
      <c r="B2385" s="21" t="s">
        <v>8041</v>
      </c>
      <c r="C2385" s="13" t="s">
        <v>7465</v>
      </c>
      <c r="D2385" s="764" t="s">
        <v>8314</v>
      </c>
      <c r="E2385" s="22">
        <v>371865</v>
      </c>
      <c r="F2385" s="19"/>
      <c r="G2385" s="14">
        <f t="shared" si="45"/>
        <v>371865</v>
      </c>
      <c r="H2385" s="13"/>
    </row>
    <row r="2386" spans="1:8" hidden="1" x14ac:dyDescent="0.25">
      <c r="A2386" s="112">
        <v>44809</v>
      </c>
      <c r="B2386" s="21" t="s">
        <v>7951</v>
      </c>
      <c r="C2386" s="13" t="s">
        <v>7952</v>
      </c>
      <c r="D2386" s="764"/>
      <c r="E2386" s="22"/>
      <c r="F2386" s="19">
        <v>400000</v>
      </c>
      <c r="G2386" s="14">
        <f t="shared" si="45"/>
        <v>-400000</v>
      </c>
      <c r="H2386" s="13" t="s">
        <v>8264</v>
      </c>
    </row>
    <row r="2387" spans="1:8" hidden="1" x14ac:dyDescent="0.25">
      <c r="A2387" s="112">
        <v>44811</v>
      </c>
      <c r="B2387" s="21" t="s">
        <v>8041</v>
      </c>
      <c r="C2387" s="13" t="s">
        <v>8453</v>
      </c>
      <c r="D2387" s="764" t="s">
        <v>8454</v>
      </c>
      <c r="E2387" s="22">
        <v>200000</v>
      </c>
      <c r="F2387" s="19"/>
      <c r="G2387" s="14">
        <f t="shared" si="45"/>
        <v>200000</v>
      </c>
      <c r="H2387" s="13" t="s">
        <v>8517</v>
      </c>
    </row>
    <row r="2388" spans="1:8" hidden="1" x14ac:dyDescent="0.25">
      <c r="A2388" s="112">
        <v>44811</v>
      </c>
      <c r="B2388" s="21" t="s">
        <v>1399</v>
      </c>
      <c r="C2388" s="13" t="s">
        <v>7240</v>
      </c>
      <c r="D2388" s="764" t="s">
        <v>8363</v>
      </c>
      <c r="E2388" s="22">
        <v>854151</v>
      </c>
      <c r="F2388" s="19"/>
      <c r="G2388" s="14">
        <f t="shared" si="45"/>
        <v>854151</v>
      </c>
      <c r="H2388" s="13"/>
    </row>
    <row r="2389" spans="1:8" hidden="1" x14ac:dyDescent="0.25">
      <c r="A2389" s="112">
        <v>44816</v>
      </c>
      <c r="B2389" s="21" t="s">
        <v>6509</v>
      </c>
      <c r="C2389" s="13" t="s">
        <v>3010</v>
      </c>
      <c r="D2389" s="764"/>
      <c r="E2389" s="22"/>
      <c r="F2389" s="19">
        <v>4661</v>
      </c>
      <c r="G2389" s="14">
        <f t="shared" si="45"/>
        <v>-4661</v>
      </c>
      <c r="H2389" s="13" t="s">
        <v>3917</v>
      </c>
    </row>
    <row r="2390" spans="1:8" hidden="1" x14ac:dyDescent="0.25">
      <c r="A2390" s="112">
        <v>44816</v>
      </c>
      <c r="B2390" s="21" t="s">
        <v>8041</v>
      </c>
      <c r="C2390" s="13" t="s">
        <v>7465</v>
      </c>
      <c r="D2390" s="764" t="s">
        <v>8400</v>
      </c>
      <c r="E2390" s="22">
        <v>20800</v>
      </c>
      <c r="F2390" s="19"/>
      <c r="G2390" s="14">
        <f t="shared" si="45"/>
        <v>20800</v>
      </c>
      <c r="H2390" s="13"/>
    </row>
    <row r="2391" spans="1:8" hidden="1" x14ac:dyDescent="0.25">
      <c r="A2391" s="112">
        <v>44818</v>
      </c>
      <c r="B2391" s="21" t="s">
        <v>8041</v>
      </c>
      <c r="C2391" s="13" t="s">
        <v>180</v>
      </c>
      <c r="D2391" s="764" t="s">
        <v>8364</v>
      </c>
      <c r="E2391" s="22">
        <v>100800</v>
      </c>
      <c r="F2391" s="19"/>
      <c r="G2391" s="14">
        <f t="shared" si="45"/>
        <v>100800</v>
      </c>
      <c r="H2391" s="13"/>
    </row>
    <row r="2392" spans="1:8" hidden="1" x14ac:dyDescent="0.25">
      <c r="A2392" s="112">
        <v>44818</v>
      </c>
      <c r="B2392" s="21" t="s">
        <v>8041</v>
      </c>
      <c r="C2392" s="13" t="s">
        <v>7465</v>
      </c>
      <c r="D2392" s="764" t="s">
        <v>8315</v>
      </c>
      <c r="E2392" s="22">
        <v>274016</v>
      </c>
      <c r="F2392" s="19"/>
      <c r="G2392" s="14">
        <f t="shared" si="45"/>
        <v>274016</v>
      </c>
      <c r="H2392" s="13"/>
    </row>
    <row r="2393" spans="1:8" hidden="1" x14ac:dyDescent="0.25">
      <c r="A2393" s="112">
        <v>44819</v>
      </c>
      <c r="B2393" s="21" t="s">
        <v>7951</v>
      </c>
      <c r="C2393" s="13" t="s">
        <v>7465</v>
      </c>
      <c r="D2393" s="764" t="s">
        <v>8316</v>
      </c>
      <c r="E2393" s="22">
        <v>111043</v>
      </c>
      <c r="F2393" s="19"/>
      <c r="G2393" s="14">
        <f t="shared" si="45"/>
        <v>111043</v>
      </c>
      <c r="H2393" s="13"/>
    </row>
    <row r="2394" spans="1:8" hidden="1" x14ac:dyDescent="0.25">
      <c r="A2394" s="112">
        <v>44819</v>
      </c>
      <c r="B2394" s="21" t="s">
        <v>7919</v>
      </c>
      <c r="C2394" s="13" t="s">
        <v>8391</v>
      </c>
      <c r="D2394" s="764" t="s">
        <v>8392</v>
      </c>
      <c r="E2394" s="22">
        <v>455186</v>
      </c>
      <c r="F2394" s="19"/>
      <c r="G2394" s="14">
        <f t="shared" si="45"/>
        <v>455186</v>
      </c>
      <c r="H2394" s="13"/>
    </row>
    <row r="2395" spans="1:8" hidden="1" x14ac:dyDescent="0.25">
      <c r="A2395" s="112">
        <v>44819</v>
      </c>
      <c r="B2395" s="21" t="s">
        <v>8041</v>
      </c>
      <c r="C2395" s="13" t="s">
        <v>8391</v>
      </c>
      <c r="D2395" s="764" t="s">
        <v>8393</v>
      </c>
      <c r="E2395" s="22">
        <v>47092</v>
      </c>
      <c r="F2395" s="19"/>
      <c r="G2395" s="14">
        <f t="shared" si="45"/>
        <v>47092</v>
      </c>
      <c r="H2395" s="13"/>
    </row>
    <row r="2396" spans="1:8" hidden="1" x14ac:dyDescent="0.25">
      <c r="A2396" s="112">
        <v>44820</v>
      </c>
      <c r="B2396" s="21" t="s">
        <v>8075</v>
      </c>
      <c r="C2396" s="13" t="s">
        <v>166</v>
      </c>
      <c r="D2396" s="764" t="s">
        <v>8361</v>
      </c>
      <c r="E2396" s="22">
        <v>31200</v>
      </c>
      <c r="F2396" s="19"/>
      <c r="G2396" s="14">
        <f t="shared" si="45"/>
        <v>31200</v>
      </c>
      <c r="H2396" s="13"/>
    </row>
    <row r="2397" spans="1:8" hidden="1" x14ac:dyDescent="0.25">
      <c r="A2397" s="112">
        <v>44820</v>
      </c>
      <c r="B2397" s="21" t="s">
        <v>7919</v>
      </c>
      <c r="C2397" s="13" t="s">
        <v>180</v>
      </c>
      <c r="D2397" s="764" t="s">
        <v>8365</v>
      </c>
      <c r="E2397" s="22">
        <v>59880</v>
      </c>
      <c r="F2397" s="19"/>
      <c r="G2397" s="14">
        <f t="shared" si="45"/>
        <v>59880</v>
      </c>
      <c r="H2397" s="13"/>
    </row>
    <row r="2398" spans="1:8" hidden="1" x14ac:dyDescent="0.25">
      <c r="A2398" s="112">
        <v>44823</v>
      </c>
      <c r="B2398" s="21" t="s">
        <v>2932</v>
      </c>
      <c r="C2398" s="13" t="s">
        <v>6765</v>
      </c>
      <c r="D2398" s="764" t="s">
        <v>8398</v>
      </c>
      <c r="E2398" s="22">
        <v>76350</v>
      </c>
      <c r="F2398" s="19"/>
      <c r="G2398" s="14">
        <f t="shared" si="45"/>
        <v>76350</v>
      </c>
      <c r="H2398" s="13"/>
    </row>
    <row r="2399" spans="1:8" hidden="1" x14ac:dyDescent="0.25">
      <c r="A2399" s="112">
        <v>44827</v>
      </c>
      <c r="B2399" s="21" t="s">
        <v>8041</v>
      </c>
      <c r="C2399" s="13" t="s">
        <v>7465</v>
      </c>
      <c r="D2399" s="764" t="s">
        <v>8450</v>
      </c>
      <c r="E2399" s="22">
        <v>41600</v>
      </c>
      <c r="F2399" s="19"/>
      <c r="G2399" s="14">
        <f t="shared" si="45"/>
        <v>41600</v>
      </c>
      <c r="H2399" s="13"/>
    </row>
    <row r="2400" spans="1:8" hidden="1" x14ac:dyDescent="0.25">
      <c r="A2400" s="112">
        <v>44827</v>
      </c>
      <c r="B2400" s="21" t="s">
        <v>8041</v>
      </c>
      <c r="C2400" s="13" t="s">
        <v>7465</v>
      </c>
      <c r="D2400" s="764" t="s">
        <v>8451</v>
      </c>
      <c r="E2400" s="22">
        <v>255657</v>
      </c>
      <c r="F2400" s="19"/>
      <c r="G2400" s="14">
        <f t="shared" si="45"/>
        <v>255657</v>
      </c>
      <c r="H2400" s="13"/>
    </row>
    <row r="2401" spans="1:8" hidden="1" x14ac:dyDescent="0.25">
      <c r="A2401" s="112">
        <v>44827</v>
      </c>
      <c r="B2401" s="21" t="s">
        <v>8075</v>
      </c>
      <c r="C2401" s="13" t="s">
        <v>162</v>
      </c>
      <c r="D2401" s="764" t="s">
        <v>8383</v>
      </c>
      <c r="E2401" s="22">
        <v>17510</v>
      </c>
      <c r="F2401" s="19"/>
      <c r="G2401" s="14">
        <f t="shared" si="45"/>
        <v>17510</v>
      </c>
      <c r="H2401" s="13" t="s">
        <v>8385</v>
      </c>
    </row>
    <row r="2402" spans="1:8" hidden="1" x14ac:dyDescent="0.25">
      <c r="A2402" s="112">
        <v>44828</v>
      </c>
      <c r="B2402" s="21" t="s">
        <v>3945</v>
      </c>
      <c r="C2402" s="13" t="s">
        <v>437</v>
      </c>
      <c r="D2402" s="764" t="s">
        <v>8362</v>
      </c>
      <c r="E2402" s="22">
        <v>68000</v>
      </c>
      <c r="F2402" s="19"/>
      <c r="G2402" s="14">
        <f t="shared" si="45"/>
        <v>68000</v>
      </c>
      <c r="H2402" s="13"/>
    </row>
    <row r="2403" spans="1:8" ht="15.75" hidden="1" customHeight="1" x14ac:dyDescent="0.25">
      <c r="A2403" s="112">
        <v>44831</v>
      </c>
      <c r="B2403" s="21" t="s">
        <v>7919</v>
      </c>
      <c r="C2403" s="13" t="s">
        <v>7240</v>
      </c>
      <c r="D2403" s="764"/>
      <c r="E2403" s="22"/>
      <c r="F2403" s="19">
        <v>109040</v>
      </c>
      <c r="G2403" s="14">
        <f t="shared" si="45"/>
        <v>-109040</v>
      </c>
      <c r="H2403" s="755" t="s">
        <v>8367</v>
      </c>
    </row>
    <row r="2404" spans="1:8" hidden="1" x14ac:dyDescent="0.25">
      <c r="A2404" s="112">
        <v>44831</v>
      </c>
      <c r="B2404" s="21" t="s">
        <v>8041</v>
      </c>
      <c r="C2404" s="13" t="s">
        <v>7240</v>
      </c>
      <c r="D2404" s="764"/>
      <c r="E2404" s="22"/>
      <c r="F2404" s="19">
        <v>390960</v>
      </c>
      <c r="G2404" s="14">
        <f t="shared" si="45"/>
        <v>-390960</v>
      </c>
      <c r="H2404" s="755"/>
    </row>
    <row r="2405" spans="1:8" hidden="1" x14ac:dyDescent="0.25">
      <c r="A2405" s="112">
        <v>44833</v>
      </c>
      <c r="B2405" s="21" t="s">
        <v>8041</v>
      </c>
      <c r="C2405" s="13" t="s">
        <v>7465</v>
      </c>
      <c r="D2405" s="764" t="s">
        <v>8452</v>
      </c>
      <c r="E2405" s="22">
        <v>232416</v>
      </c>
      <c r="F2405" s="19"/>
      <c r="G2405" s="14">
        <f t="shared" si="45"/>
        <v>232416</v>
      </c>
      <c r="H2405" s="756"/>
    </row>
    <row r="2406" spans="1:8" hidden="1" x14ac:dyDescent="0.25">
      <c r="A2406" s="112">
        <v>44835</v>
      </c>
      <c r="B2406" s="21" t="s">
        <v>7919</v>
      </c>
      <c r="C2406" s="13" t="s">
        <v>7465</v>
      </c>
      <c r="D2406" s="764" t="s">
        <v>8401</v>
      </c>
      <c r="E2406" s="22">
        <v>651281</v>
      </c>
      <c r="F2406" s="19"/>
      <c r="G2406" s="14">
        <f t="shared" si="45"/>
        <v>651281</v>
      </c>
      <c r="H2406" s="13"/>
    </row>
    <row r="2407" spans="1:8" hidden="1" x14ac:dyDescent="0.25">
      <c r="A2407" s="112">
        <v>44835</v>
      </c>
      <c r="B2407" s="21" t="s">
        <v>7919</v>
      </c>
      <c r="C2407" s="13" t="s">
        <v>437</v>
      </c>
      <c r="D2407" s="764" t="s">
        <v>8402</v>
      </c>
      <c r="E2407" s="22">
        <v>42000</v>
      </c>
      <c r="F2407" s="19"/>
      <c r="G2407" s="14">
        <f t="shared" ref="G2407:G2429" si="46">E2407-F2407</f>
        <v>42000</v>
      </c>
      <c r="H2407" s="13"/>
    </row>
    <row r="2408" spans="1:8" hidden="1" x14ac:dyDescent="0.25">
      <c r="A2408" s="112">
        <v>44837</v>
      </c>
      <c r="B2408" s="21" t="s">
        <v>8075</v>
      </c>
      <c r="C2408" s="13" t="s">
        <v>8391</v>
      </c>
      <c r="D2408" s="764" t="s">
        <v>7681</v>
      </c>
      <c r="E2408" s="22">
        <v>9067</v>
      </c>
      <c r="F2408" s="19"/>
      <c r="G2408" s="14">
        <f t="shared" si="46"/>
        <v>9067</v>
      </c>
      <c r="H2408" s="13"/>
    </row>
    <row r="2409" spans="1:8" hidden="1" x14ac:dyDescent="0.25">
      <c r="A2409" s="112">
        <v>44837</v>
      </c>
      <c r="B2409" s="21" t="s">
        <v>8041</v>
      </c>
      <c r="C2409" s="13" t="s">
        <v>8391</v>
      </c>
      <c r="D2409" s="764" t="s">
        <v>8102</v>
      </c>
      <c r="E2409" s="22">
        <v>154641</v>
      </c>
      <c r="F2409" s="19"/>
      <c r="G2409" s="14">
        <f t="shared" si="46"/>
        <v>154641</v>
      </c>
      <c r="H2409" s="13"/>
    </row>
    <row r="2410" spans="1:8" hidden="1" x14ac:dyDescent="0.25">
      <c r="A2410" s="112">
        <v>44837</v>
      </c>
      <c r="B2410" s="21" t="s">
        <v>7919</v>
      </c>
      <c r="C2410" s="13" t="s">
        <v>8391</v>
      </c>
      <c r="D2410" s="764" t="s">
        <v>8394</v>
      </c>
      <c r="E2410" s="22">
        <v>118082</v>
      </c>
      <c r="F2410" s="19"/>
      <c r="G2410" s="14">
        <f t="shared" si="46"/>
        <v>118082</v>
      </c>
      <c r="H2410" s="13"/>
    </row>
    <row r="2411" spans="1:8" s="730" customFormat="1" ht="31.5" hidden="1" x14ac:dyDescent="0.25">
      <c r="A2411" s="112">
        <v>44837</v>
      </c>
      <c r="B2411" s="742" t="s">
        <v>7919</v>
      </c>
      <c r="C2411" s="749" t="s">
        <v>8391</v>
      </c>
      <c r="D2411" s="777"/>
      <c r="E2411" s="750"/>
      <c r="F2411" s="751">
        <v>343867</v>
      </c>
      <c r="G2411" s="752">
        <f t="shared" si="46"/>
        <v>-343867</v>
      </c>
      <c r="H2411" s="755" t="s">
        <v>8395</v>
      </c>
    </row>
    <row r="2412" spans="1:8" hidden="1" x14ac:dyDescent="0.25">
      <c r="A2412" s="112">
        <v>44837</v>
      </c>
      <c r="B2412" s="21" t="s">
        <v>8041</v>
      </c>
      <c r="C2412" s="749" t="s">
        <v>8391</v>
      </c>
      <c r="D2412" s="764"/>
      <c r="E2412" s="22"/>
      <c r="F2412" s="19">
        <v>167000</v>
      </c>
      <c r="G2412" s="752">
        <f t="shared" si="46"/>
        <v>-167000</v>
      </c>
      <c r="H2412" s="13" t="s">
        <v>8396</v>
      </c>
    </row>
    <row r="2413" spans="1:8" hidden="1" x14ac:dyDescent="0.25">
      <c r="A2413" s="112">
        <v>44838</v>
      </c>
      <c r="B2413" s="21" t="s">
        <v>7919</v>
      </c>
      <c r="C2413" s="13" t="s">
        <v>169</v>
      </c>
      <c r="D2413" s="764" t="s">
        <v>8409</v>
      </c>
      <c r="E2413" s="22">
        <v>2400</v>
      </c>
      <c r="F2413" s="19"/>
      <c r="G2413" s="752">
        <f t="shared" si="46"/>
        <v>2400</v>
      </c>
      <c r="H2413" s="13" t="s">
        <v>8410</v>
      </c>
    </row>
    <row r="2414" spans="1:8" hidden="1" x14ac:dyDescent="0.25">
      <c r="A2414" s="112">
        <v>44838</v>
      </c>
      <c r="B2414" s="21" t="s">
        <v>7919</v>
      </c>
      <c r="C2414" s="13" t="s">
        <v>7465</v>
      </c>
      <c r="D2414" s="764" t="s">
        <v>8492</v>
      </c>
      <c r="E2414" s="22">
        <v>14601</v>
      </c>
      <c r="F2414" s="19"/>
      <c r="G2414" s="752">
        <f t="shared" si="46"/>
        <v>14601</v>
      </c>
      <c r="H2414" s="13"/>
    </row>
    <row r="2415" spans="1:8" hidden="1" x14ac:dyDescent="0.25">
      <c r="A2415" s="112">
        <v>44840</v>
      </c>
      <c r="B2415" s="21" t="s">
        <v>8041</v>
      </c>
      <c r="C2415" s="13" t="s">
        <v>5186</v>
      </c>
      <c r="D2415" s="764"/>
      <c r="E2415" s="22"/>
      <c r="F2415" s="19">
        <v>300000</v>
      </c>
      <c r="G2415" s="752">
        <f t="shared" si="46"/>
        <v>-300000</v>
      </c>
      <c r="H2415" s="13" t="s">
        <v>8419</v>
      </c>
    </row>
    <row r="2416" spans="1:8" hidden="1" x14ac:dyDescent="0.25">
      <c r="A2416" s="112">
        <v>44841</v>
      </c>
      <c r="B2416" s="21" t="s">
        <v>8041</v>
      </c>
      <c r="C2416" s="13" t="s">
        <v>8453</v>
      </c>
      <c r="D2416" s="764" t="s">
        <v>8455</v>
      </c>
      <c r="E2416" s="22">
        <v>120000</v>
      </c>
      <c r="F2416" s="19"/>
      <c r="G2416" s="752">
        <f t="shared" si="46"/>
        <v>120000</v>
      </c>
      <c r="H2416" s="13" t="s">
        <v>8456</v>
      </c>
    </row>
    <row r="2417" spans="1:8" hidden="1" x14ac:dyDescent="0.25">
      <c r="A2417" s="112">
        <v>44845</v>
      </c>
      <c r="B2417" s="21" t="s">
        <v>8336</v>
      </c>
      <c r="C2417" s="13" t="s">
        <v>2195</v>
      </c>
      <c r="D2417" s="764" t="s">
        <v>8468</v>
      </c>
      <c r="E2417" s="22">
        <v>150728</v>
      </c>
      <c r="F2417" s="19"/>
      <c r="G2417" s="752">
        <f t="shared" si="46"/>
        <v>150728</v>
      </c>
      <c r="H2417" s="13" t="s">
        <v>8469</v>
      </c>
    </row>
    <row r="2418" spans="1:8" hidden="1" x14ac:dyDescent="0.25">
      <c r="A2418" s="112">
        <v>44846</v>
      </c>
      <c r="B2418" s="21" t="s">
        <v>8041</v>
      </c>
      <c r="C2418" s="13" t="s">
        <v>8453</v>
      </c>
      <c r="D2418" s="764" t="s">
        <v>8466</v>
      </c>
      <c r="E2418" s="22">
        <v>162000</v>
      </c>
      <c r="F2418" s="19"/>
      <c r="G2418" s="752">
        <f t="shared" si="46"/>
        <v>162000</v>
      </c>
      <c r="H2418" s="13" t="s">
        <v>8467</v>
      </c>
    </row>
    <row r="2419" spans="1:8" hidden="1" x14ac:dyDescent="0.25">
      <c r="A2419" s="112">
        <v>44847</v>
      </c>
      <c r="B2419" s="21" t="s">
        <v>8336</v>
      </c>
      <c r="C2419" s="13" t="s">
        <v>7240</v>
      </c>
      <c r="D2419" s="764"/>
      <c r="E2419" s="22"/>
      <c r="F2419" s="19">
        <v>300000</v>
      </c>
      <c r="G2419" s="752">
        <f t="shared" si="46"/>
        <v>-300000</v>
      </c>
      <c r="H2419" s="13" t="s">
        <v>8477</v>
      </c>
    </row>
    <row r="2420" spans="1:8" hidden="1" x14ac:dyDescent="0.25">
      <c r="A2420" s="112">
        <v>44848</v>
      </c>
      <c r="B2420" s="21" t="s">
        <v>8041</v>
      </c>
      <c r="C2420" s="13" t="s">
        <v>161</v>
      </c>
      <c r="D2420" s="764"/>
      <c r="E2420" s="22"/>
      <c r="F2420" s="19">
        <v>52499</v>
      </c>
      <c r="G2420" s="752">
        <f t="shared" si="46"/>
        <v>-52499</v>
      </c>
      <c r="H2420" s="13" t="s">
        <v>8474</v>
      </c>
    </row>
    <row r="2421" spans="1:8" hidden="1" x14ac:dyDescent="0.25">
      <c r="A2421" s="112">
        <v>44848</v>
      </c>
      <c r="B2421" s="21" t="s">
        <v>7919</v>
      </c>
      <c r="C2421" s="13" t="s">
        <v>169</v>
      </c>
      <c r="D2421" s="764"/>
      <c r="E2421" s="22"/>
      <c r="F2421" s="19">
        <v>224000</v>
      </c>
      <c r="G2421" s="752">
        <f t="shared" si="46"/>
        <v>-224000</v>
      </c>
      <c r="H2421" s="13" t="s">
        <v>8478</v>
      </c>
    </row>
    <row r="2422" spans="1:8" hidden="1" x14ac:dyDescent="0.25">
      <c r="A2422" s="112">
        <v>44848</v>
      </c>
      <c r="B2422" s="21" t="s">
        <v>8041</v>
      </c>
      <c r="C2422" s="13" t="s">
        <v>5186</v>
      </c>
      <c r="D2422" s="764" t="s">
        <v>8520</v>
      </c>
      <c r="E2422" s="22">
        <v>861760</v>
      </c>
      <c r="F2422" s="19"/>
      <c r="G2422" s="752">
        <f t="shared" si="46"/>
        <v>861760</v>
      </c>
      <c r="H2422" s="13"/>
    </row>
    <row r="2423" spans="1:8" hidden="1" x14ac:dyDescent="0.25">
      <c r="A2423" s="112">
        <v>44849</v>
      </c>
      <c r="B2423" s="21" t="s">
        <v>7919</v>
      </c>
      <c r="C2423" s="13" t="s">
        <v>169</v>
      </c>
      <c r="D2423" s="764" t="s">
        <v>8475</v>
      </c>
      <c r="E2423" s="22">
        <v>30588</v>
      </c>
      <c r="F2423" s="19"/>
      <c r="G2423" s="752">
        <f t="shared" si="46"/>
        <v>30588</v>
      </c>
      <c r="H2423" s="13" t="s">
        <v>8476</v>
      </c>
    </row>
    <row r="2424" spans="1:8" hidden="1" x14ac:dyDescent="0.25">
      <c r="A2424" s="112">
        <v>44851</v>
      </c>
      <c r="B2424" s="21" t="s">
        <v>7919</v>
      </c>
      <c r="C2424" s="13" t="s">
        <v>166</v>
      </c>
      <c r="D2424" s="764" t="s">
        <v>8518</v>
      </c>
      <c r="E2424" s="22">
        <v>46700</v>
      </c>
      <c r="F2424" s="19"/>
      <c r="G2424" s="752">
        <f t="shared" si="46"/>
        <v>46700</v>
      </c>
      <c r="H2424" s="13" t="s">
        <v>8519</v>
      </c>
    </row>
    <row r="2425" spans="1:8" hidden="1" x14ac:dyDescent="0.25">
      <c r="A2425" s="112">
        <v>44852</v>
      </c>
      <c r="B2425" s="21" t="s">
        <v>8075</v>
      </c>
      <c r="C2425" s="13" t="s">
        <v>5186</v>
      </c>
      <c r="D2425" s="764" t="s">
        <v>8521</v>
      </c>
      <c r="E2425" s="22">
        <v>63132</v>
      </c>
      <c r="F2425" s="19"/>
      <c r="G2425" s="752">
        <f t="shared" si="46"/>
        <v>63132</v>
      </c>
      <c r="H2425" s="13"/>
    </row>
    <row r="2426" spans="1:8" hidden="1" x14ac:dyDescent="0.25">
      <c r="A2426" s="112">
        <v>44852</v>
      </c>
      <c r="B2426" s="21" t="s">
        <v>8041</v>
      </c>
      <c r="C2426" s="13" t="s">
        <v>7465</v>
      </c>
      <c r="D2426" s="764" t="s">
        <v>8543</v>
      </c>
      <c r="E2426" s="22">
        <v>85219</v>
      </c>
      <c r="F2426" s="19"/>
      <c r="G2426" s="752">
        <f t="shared" si="46"/>
        <v>85219</v>
      </c>
      <c r="H2426" s="13"/>
    </row>
    <row r="2427" spans="1:8" hidden="1" x14ac:dyDescent="0.25">
      <c r="A2427" s="112">
        <v>44854</v>
      </c>
      <c r="B2427" s="21" t="s">
        <v>8041</v>
      </c>
      <c r="C2427" s="13" t="s">
        <v>7465</v>
      </c>
      <c r="D2427" s="764"/>
      <c r="E2427" s="22"/>
      <c r="F2427" s="19">
        <v>300000</v>
      </c>
      <c r="G2427" s="752">
        <f t="shared" si="46"/>
        <v>-300000</v>
      </c>
      <c r="H2427" s="13" t="s">
        <v>8506</v>
      </c>
    </row>
    <row r="2428" spans="1:8" hidden="1" x14ac:dyDescent="0.25">
      <c r="A2428" s="112">
        <v>44854</v>
      </c>
      <c r="B2428" s="21" t="s">
        <v>8041</v>
      </c>
      <c r="C2428" s="13" t="s">
        <v>7465</v>
      </c>
      <c r="D2428" s="764"/>
      <c r="E2428" s="22"/>
      <c r="F2428" s="19">
        <v>460000</v>
      </c>
      <c r="G2428" s="752">
        <f t="shared" si="46"/>
        <v>-460000</v>
      </c>
      <c r="H2428" s="13" t="s">
        <v>8507</v>
      </c>
    </row>
    <row r="2429" spans="1:8" hidden="1" x14ac:dyDescent="0.25">
      <c r="A2429" s="112">
        <v>44854</v>
      </c>
      <c r="B2429" s="21" t="s">
        <v>8041</v>
      </c>
      <c r="C2429" s="13" t="s">
        <v>8453</v>
      </c>
      <c r="D2429" s="764"/>
      <c r="E2429" s="22"/>
      <c r="F2429" s="19">
        <v>200000</v>
      </c>
      <c r="G2429" s="14">
        <f t="shared" si="46"/>
        <v>-200000</v>
      </c>
      <c r="H2429" s="13" t="s">
        <v>8508</v>
      </c>
    </row>
    <row r="2430" spans="1:8" hidden="1" x14ac:dyDescent="0.25">
      <c r="A2430" s="112">
        <v>44854</v>
      </c>
      <c r="B2430" s="21" t="s">
        <v>8041</v>
      </c>
      <c r="C2430" s="13" t="s">
        <v>8391</v>
      </c>
      <c r="D2430" s="764" t="s">
        <v>7682</v>
      </c>
      <c r="E2430" s="22">
        <v>77950</v>
      </c>
      <c r="F2430" s="19"/>
      <c r="G2430" s="14">
        <f t="shared" ref="G2430:G2478" si="47">E2430-F2430</f>
        <v>77950</v>
      </c>
      <c r="H2430" s="13"/>
    </row>
    <row r="2431" spans="1:8" hidden="1" x14ac:dyDescent="0.25">
      <c r="A2431" s="112">
        <v>44854</v>
      </c>
      <c r="B2431" s="21" t="s">
        <v>7919</v>
      </c>
      <c r="C2431" s="13" t="s">
        <v>8391</v>
      </c>
      <c r="D2431" s="764" t="s">
        <v>8522</v>
      </c>
      <c r="E2431" s="22">
        <v>113397</v>
      </c>
      <c r="F2431" s="19"/>
      <c r="G2431" s="14">
        <f t="shared" si="47"/>
        <v>113397</v>
      </c>
      <c r="H2431" s="13"/>
    </row>
    <row r="2432" spans="1:8" hidden="1" x14ac:dyDescent="0.25">
      <c r="A2432" s="112">
        <v>44854</v>
      </c>
      <c r="B2432" s="21" t="s">
        <v>7919</v>
      </c>
      <c r="C2432" s="13" t="s">
        <v>169</v>
      </c>
      <c r="D2432" s="764" t="s">
        <v>8523</v>
      </c>
      <c r="E2432" s="22">
        <v>4000</v>
      </c>
      <c r="F2432" s="19"/>
      <c r="G2432" s="752">
        <f t="shared" si="47"/>
        <v>4000</v>
      </c>
      <c r="H2432" s="13" t="s">
        <v>8524</v>
      </c>
    </row>
    <row r="2433" spans="1:8" hidden="1" x14ac:dyDescent="0.25">
      <c r="A2433" s="112">
        <v>44855</v>
      </c>
      <c r="B2433" s="21" t="s">
        <v>8336</v>
      </c>
      <c r="C2433" s="13" t="s">
        <v>7465</v>
      </c>
      <c r="D2433" s="764" t="s">
        <v>8869</v>
      </c>
      <c r="E2433" s="22">
        <v>196262</v>
      </c>
      <c r="F2433" s="19"/>
      <c r="G2433" s="14">
        <f t="shared" si="47"/>
        <v>196262</v>
      </c>
      <c r="H2433" s="13"/>
    </row>
    <row r="2434" spans="1:8" hidden="1" x14ac:dyDescent="0.25">
      <c r="A2434" s="112">
        <v>44858</v>
      </c>
      <c r="B2434" s="21" t="s">
        <v>8041</v>
      </c>
      <c r="C2434" s="13" t="s">
        <v>5186</v>
      </c>
      <c r="D2434" s="764"/>
      <c r="E2434" s="22"/>
      <c r="F2434" s="19">
        <v>300950</v>
      </c>
      <c r="G2434" s="14">
        <f t="shared" si="47"/>
        <v>-300950</v>
      </c>
      <c r="H2434" s="13" t="s">
        <v>8534</v>
      </c>
    </row>
    <row r="2435" spans="1:8" hidden="1" x14ac:dyDescent="0.25">
      <c r="A2435" s="112">
        <v>44859</v>
      </c>
      <c r="B2435" s="21" t="s">
        <v>7919</v>
      </c>
      <c r="C2435" s="13" t="s">
        <v>8391</v>
      </c>
      <c r="D2435" s="764"/>
      <c r="E2435" s="22"/>
      <c r="F2435" s="19">
        <v>200000</v>
      </c>
      <c r="G2435" s="14">
        <f t="shared" si="47"/>
        <v>-200000</v>
      </c>
      <c r="H2435" s="13" t="s">
        <v>8535</v>
      </c>
    </row>
    <row r="2436" spans="1:8" hidden="1" x14ac:dyDescent="0.25">
      <c r="A2436" s="112">
        <v>44859</v>
      </c>
      <c r="B2436" s="21" t="s">
        <v>7919</v>
      </c>
      <c r="C2436" s="13" t="s">
        <v>162</v>
      </c>
      <c r="D2436" s="764" t="s">
        <v>8553</v>
      </c>
      <c r="E2436" s="22">
        <v>27990</v>
      </c>
      <c r="F2436" s="19"/>
      <c r="G2436" s="14">
        <f t="shared" si="47"/>
        <v>27990</v>
      </c>
      <c r="H2436" s="13" t="s">
        <v>8554</v>
      </c>
    </row>
    <row r="2437" spans="1:8" hidden="1" x14ac:dyDescent="0.25">
      <c r="A2437" s="112">
        <v>44859</v>
      </c>
      <c r="B2437" s="21" t="s">
        <v>7919</v>
      </c>
      <c r="C2437" s="13" t="s">
        <v>166</v>
      </c>
      <c r="D2437" s="764"/>
      <c r="E2437" s="22"/>
      <c r="F2437" s="19">
        <v>147140</v>
      </c>
      <c r="G2437" s="14">
        <f t="shared" si="47"/>
        <v>-147140</v>
      </c>
      <c r="H2437" s="1178" t="s">
        <v>8538</v>
      </c>
    </row>
    <row r="2438" spans="1:8" hidden="1" x14ac:dyDescent="0.25">
      <c r="A2438" s="112">
        <v>44859</v>
      </c>
      <c r="B2438" s="21" t="s">
        <v>8075</v>
      </c>
      <c r="C2438" s="13" t="s">
        <v>166</v>
      </c>
      <c r="D2438" s="764"/>
      <c r="E2438" s="22"/>
      <c r="F2438" s="19">
        <v>31200</v>
      </c>
      <c r="G2438" s="14">
        <f t="shared" si="47"/>
        <v>-31200</v>
      </c>
      <c r="H2438" s="1178"/>
    </row>
    <row r="2439" spans="1:8" hidden="1" x14ac:dyDescent="0.25">
      <c r="A2439" s="112">
        <v>44859</v>
      </c>
      <c r="B2439" s="21" t="s">
        <v>8556</v>
      </c>
      <c r="C2439" s="13" t="s">
        <v>166</v>
      </c>
      <c r="D2439" s="764"/>
      <c r="E2439" s="22"/>
      <c r="F2439" s="19">
        <v>109718</v>
      </c>
      <c r="G2439" s="14">
        <f t="shared" si="47"/>
        <v>-109718</v>
      </c>
      <c r="H2439" s="1178"/>
    </row>
    <row r="2440" spans="1:8" hidden="1" x14ac:dyDescent="0.25">
      <c r="A2440" s="112">
        <v>44860</v>
      </c>
      <c r="B2440" s="21" t="s">
        <v>6503</v>
      </c>
      <c r="C2440" s="13" t="s">
        <v>2195</v>
      </c>
      <c r="D2440" s="764" t="s">
        <v>8581</v>
      </c>
      <c r="E2440" s="22">
        <v>23920</v>
      </c>
      <c r="F2440" s="19"/>
      <c r="G2440" s="14">
        <f t="shared" si="47"/>
        <v>23920</v>
      </c>
      <c r="H2440" s="744"/>
    </row>
    <row r="2441" spans="1:8" hidden="1" x14ac:dyDescent="0.25">
      <c r="A2441" s="112">
        <v>44860</v>
      </c>
      <c r="B2441" s="21" t="s">
        <v>1399</v>
      </c>
      <c r="C2441" s="13" t="s">
        <v>2195</v>
      </c>
      <c r="D2441" s="764"/>
      <c r="E2441" s="22"/>
      <c r="F2441" s="19"/>
      <c r="G2441" s="14">
        <f t="shared" si="47"/>
        <v>0</v>
      </c>
      <c r="H2441" s="13"/>
    </row>
    <row r="2442" spans="1:8" hidden="1" x14ac:dyDescent="0.25">
      <c r="A2442" s="112">
        <v>44860</v>
      </c>
      <c r="B2442" s="21" t="s">
        <v>8336</v>
      </c>
      <c r="C2442" s="13" t="s">
        <v>2195</v>
      </c>
      <c r="D2442" s="764"/>
      <c r="E2442" s="22"/>
      <c r="F2442" s="19">
        <v>728</v>
      </c>
      <c r="G2442" s="14">
        <f t="shared" si="47"/>
        <v>-728</v>
      </c>
      <c r="H2442" s="13" t="s">
        <v>7874</v>
      </c>
    </row>
    <row r="2443" spans="1:8" hidden="1" x14ac:dyDescent="0.25">
      <c r="A2443" s="112">
        <v>44860</v>
      </c>
      <c r="B2443" s="21" t="s">
        <v>8336</v>
      </c>
      <c r="C2443" s="13" t="s">
        <v>2195</v>
      </c>
      <c r="D2443" s="764"/>
      <c r="E2443" s="22"/>
      <c r="F2443" s="19">
        <v>150000</v>
      </c>
      <c r="G2443" s="14">
        <f t="shared" si="47"/>
        <v>-150000</v>
      </c>
      <c r="H2443" s="1180" t="s">
        <v>8551</v>
      </c>
    </row>
    <row r="2444" spans="1:8" hidden="1" x14ac:dyDescent="0.25">
      <c r="A2444" s="112">
        <v>44860</v>
      </c>
      <c r="B2444" s="21" t="s">
        <v>6503</v>
      </c>
      <c r="C2444" s="13" t="s">
        <v>2195</v>
      </c>
      <c r="D2444" s="764"/>
      <c r="E2444" s="22"/>
      <c r="F2444" s="19">
        <v>23920</v>
      </c>
      <c r="G2444" s="14">
        <f t="shared" si="47"/>
        <v>-23920</v>
      </c>
      <c r="H2444" s="1180"/>
    </row>
    <row r="2445" spans="1:8" hidden="1" x14ac:dyDescent="0.25">
      <c r="A2445" s="112">
        <v>44860</v>
      </c>
      <c r="B2445" s="21" t="s">
        <v>8556</v>
      </c>
      <c r="C2445" s="13" t="s">
        <v>2195</v>
      </c>
      <c r="D2445" s="764"/>
      <c r="E2445" s="22"/>
      <c r="F2445" s="19">
        <v>11080</v>
      </c>
      <c r="G2445" s="14">
        <f t="shared" si="47"/>
        <v>-11080</v>
      </c>
      <c r="H2445" s="1180"/>
    </row>
    <row r="2446" spans="1:8" hidden="1" x14ac:dyDescent="0.25">
      <c r="A2446" s="112">
        <v>44860</v>
      </c>
      <c r="B2446" s="21" t="s">
        <v>8556</v>
      </c>
      <c r="C2446" s="13" t="s">
        <v>166</v>
      </c>
      <c r="D2446" s="764" t="s">
        <v>8577</v>
      </c>
      <c r="E2446" s="22">
        <v>125000</v>
      </c>
      <c r="F2446" s="19"/>
      <c r="G2446" s="14">
        <f t="shared" si="47"/>
        <v>125000</v>
      </c>
      <c r="H2446" s="756" t="s">
        <v>8579</v>
      </c>
    </row>
    <row r="2447" spans="1:8" hidden="1" x14ac:dyDescent="0.25">
      <c r="A2447" s="112">
        <v>44860</v>
      </c>
      <c r="B2447" s="21" t="s">
        <v>7919</v>
      </c>
      <c r="C2447" s="13" t="s">
        <v>8453</v>
      </c>
      <c r="D2447" s="764" t="s">
        <v>8738</v>
      </c>
      <c r="E2447" s="22">
        <v>42000</v>
      </c>
      <c r="F2447" s="19"/>
      <c r="G2447" s="14">
        <f t="shared" si="47"/>
        <v>42000</v>
      </c>
      <c r="H2447" s="756" t="s">
        <v>8739</v>
      </c>
    </row>
    <row r="2448" spans="1:8" hidden="1" x14ac:dyDescent="0.25">
      <c r="A2448" s="112">
        <v>44862</v>
      </c>
      <c r="B2448" s="21" t="s">
        <v>7919</v>
      </c>
      <c r="C2448" s="13" t="s">
        <v>166</v>
      </c>
      <c r="D2448" s="764" t="s">
        <v>8578</v>
      </c>
      <c r="E2448" s="22">
        <v>25000</v>
      </c>
      <c r="F2448" s="19"/>
      <c r="G2448" s="14">
        <f t="shared" si="47"/>
        <v>25000</v>
      </c>
      <c r="H2448" s="756" t="s">
        <v>8580</v>
      </c>
    </row>
    <row r="2449" spans="1:8" hidden="1" x14ac:dyDescent="0.25">
      <c r="A2449" s="112">
        <v>44861</v>
      </c>
      <c r="B2449" s="21" t="s">
        <v>7951</v>
      </c>
      <c r="C2449" s="13" t="s">
        <v>7952</v>
      </c>
      <c r="D2449" s="764"/>
      <c r="E2449" s="22"/>
      <c r="F2449" s="19">
        <v>495000</v>
      </c>
      <c r="G2449" s="14">
        <f t="shared" si="47"/>
        <v>-495000</v>
      </c>
      <c r="H2449" s="13" t="s">
        <v>8547</v>
      </c>
    </row>
    <row r="2450" spans="1:8" hidden="1" x14ac:dyDescent="0.25">
      <c r="A2450" s="112">
        <v>44861</v>
      </c>
      <c r="B2450" s="21" t="s">
        <v>8041</v>
      </c>
      <c r="C2450" s="13" t="s">
        <v>3010</v>
      </c>
      <c r="D2450" s="764"/>
      <c r="E2450" s="22"/>
      <c r="F2450" s="19">
        <v>150000</v>
      </c>
      <c r="G2450" s="14">
        <f t="shared" si="47"/>
        <v>-150000</v>
      </c>
      <c r="H2450" s="13" t="s">
        <v>8550</v>
      </c>
    </row>
    <row r="2451" spans="1:8" hidden="1" x14ac:dyDescent="0.25">
      <c r="A2451" s="112">
        <v>44862</v>
      </c>
      <c r="B2451" s="21" t="s">
        <v>8336</v>
      </c>
      <c r="C2451" s="13" t="s">
        <v>7240</v>
      </c>
      <c r="D2451" s="764"/>
      <c r="E2451" s="22"/>
      <c r="F2451" s="19">
        <v>192000</v>
      </c>
      <c r="G2451" s="14">
        <f t="shared" si="47"/>
        <v>-192000</v>
      </c>
      <c r="H2451" s="13" t="s">
        <v>8552</v>
      </c>
    </row>
    <row r="2452" spans="1:8" hidden="1" x14ac:dyDescent="0.25">
      <c r="A2452" s="112">
        <v>44863</v>
      </c>
      <c r="B2452" s="21" t="s">
        <v>8529</v>
      </c>
      <c r="C2452" s="13" t="s">
        <v>166</v>
      </c>
      <c r="D2452" s="764" t="s">
        <v>8651</v>
      </c>
      <c r="E2452" s="22">
        <v>24000</v>
      </c>
      <c r="F2452" s="19"/>
      <c r="G2452" s="14">
        <f t="shared" si="47"/>
        <v>24000</v>
      </c>
      <c r="H2452" s="13" t="s">
        <v>8650</v>
      </c>
    </row>
    <row r="2453" spans="1:8" hidden="1" x14ac:dyDescent="0.25">
      <c r="A2453" s="112">
        <v>44865</v>
      </c>
      <c r="B2453" s="21" t="s">
        <v>8556</v>
      </c>
      <c r="C2453" s="13" t="s">
        <v>8391</v>
      </c>
      <c r="D2453" s="764" t="s">
        <v>7749</v>
      </c>
      <c r="E2453" s="22">
        <v>315599</v>
      </c>
      <c r="F2453" s="19"/>
      <c r="G2453" s="14">
        <f t="shared" si="47"/>
        <v>315599</v>
      </c>
      <c r="H2453" s="13"/>
    </row>
    <row r="2454" spans="1:8" hidden="1" x14ac:dyDescent="0.25">
      <c r="A2454" s="112">
        <v>44865</v>
      </c>
      <c r="B2454" s="21" t="s">
        <v>8041</v>
      </c>
      <c r="C2454" s="13" t="s">
        <v>8391</v>
      </c>
      <c r="D2454" s="764" t="s">
        <v>7812</v>
      </c>
      <c r="E2454" s="22">
        <v>17676</v>
      </c>
      <c r="F2454" s="19"/>
      <c r="G2454" s="14">
        <f t="shared" si="47"/>
        <v>17676</v>
      </c>
      <c r="H2454" s="13"/>
    </row>
    <row r="2455" spans="1:8" hidden="1" x14ac:dyDescent="0.25">
      <c r="A2455" s="112">
        <v>44865</v>
      </c>
      <c r="B2455" s="21" t="s">
        <v>7919</v>
      </c>
      <c r="C2455" s="13" t="s">
        <v>8391</v>
      </c>
      <c r="D2455" s="764" t="s">
        <v>8588</v>
      </c>
      <c r="E2455" s="22">
        <v>8421</v>
      </c>
      <c r="F2455" s="19"/>
      <c r="G2455" s="14">
        <f t="shared" si="47"/>
        <v>8421</v>
      </c>
      <c r="H2455" s="13"/>
    </row>
    <row r="2456" spans="1:8" hidden="1" x14ac:dyDescent="0.25">
      <c r="A2456" s="112">
        <v>44865</v>
      </c>
      <c r="B2456" s="21" t="s">
        <v>8529</v>
      </c>
      <c r="C2456" s="13" t="s">
        <v>8391</v>
      </c>
      <c r="D2456" s="764" t="s">
        <v>8044</v>
      </c>
      <c r="E2456" s="22">
        <v>112292</v>
      </c>
      <c r="F2456" s="19"/>
      <c r="G2456" s="14">
        <f t="shared" si="47"/>
        <v>112292</v>
      </c>
      <c r="H2456" s="13"/>
    </row>
    <row r="2457" spans="1:8" hidden="1" x14ac:dyDescent="0.25">
      <c r="A2457" s="112">
        <v>44865</v>
      </c>
      <c r="B2457" s="21" t="s">
        <v>1399</v>
      </c>
      <c r="C2457" s="13" t="s">
        <v>7240</v>
      </c>
      <c r="D2457" s="764"/>
      <c r="E2457" s="22"/>
      <c r="F2457" s="19">
        <v>50000</v>
      </c>
      <c r="G2457" s="14">
        <f t="shared" si="47"/>
        <v>-50000</v>
      </c>
      <c r="H2457" s="13" t="s">
        <v>1156</v>
      </c>
    </row>
    <row r="2458" spans="1:8" hidden="1" x14ac:dyDescent="0.25">
      <c r="A2458" s="112">
        <v>44866</v>
      </c>
      <c r="B2458" s="21" t="s">
        <v>6503</v>
      </c>
      <c r="C2458" s="13" t="s">
        <v>164</v>
      </c>
      <c r="D2458" s="764" t="s">
        <v>8213</v>
      </c>
      <c r="E2458" s="22">
        <v>7017</v>
      </c>
      <c r="F2458" s="19"/>
      <c r="G2458" s="14">
        <f t="shared" si="47"/>
        <v>7017</v>
      </c>
      <c r="H2458" s="13"/>
    </row>
    <row r="2459" spans="1:8" hidden="1" x14ac:dyDescent="0.25">
      <c r="A2459" s="112">
        <v>44866</v>
      </c>
      <c r="B2459" s="21" t="s">
        <v>8556</v>
      </c>
      <c r="C2459" s="13" t="s">
        <v>2195</v>
      </c>
      <c r="D2459" s="764" t="s">
        <v>8584</v>
      </c>
      <c r="E2459" s="22">
        <v>27000</v>
      </c>
      <c r="F2459" s="19"/>
      <c r="G2459" s="14">
        <f t="shared" si="47"/>
        <v>27000</v>
      </c>
      <c r="H2459" s="13"/>
    </row>
    <row r="2460" spans="1:8" hidden="1" x14ac:dyDescent="0.25">
      <c r="A2460" s="112">
        <v>44867</v>
      </c>
      <c r="B2460" s="21" t="s">
        <v>8075</v>
      </c>
      <c r="C2460" s="13" t="s">
        <v>8391</v>
      </c>
      <c r="D2460" s="764" t="s">
        <v>8045</v>
      </c>
      <c r="E2460" s="22">
        <v>4429</v>
      </c>
      <c r="F2460" s="19"/>
      <c r="G2460" s="14">
        <f t="shared" si="47"/>
        <v>4429</v>
      </c>
      <c r="H2460" s="13"/>
    </row>
    <row r="2461" spans="1:8" hidden="1" x14ac:dyDescent="0.25">
      <c r="A2461" s="112">
        <v>44867</v>
      </c>
      <c r="B2461" s="21" t="s">
        <v>7919</v>
      </c>
      <c r="C2461" s="13" t="s">
        <v>5186</v>
      </c>
      <c r="D2461" s="764" t="s">
        <v>8586</v>
      </c>
      <c r="E2461" s="22">
        <v>37944</v>
      </c>
      <c r="F2461" s="19"/>
      <c r="G2461" s="14">
        <f t="shared" si="47"/>
        <v>37944</v>
      </c>
      <c r="H2461" s="13" t="s">
        <v>8587</v>
      </c>
    </row>
    <row r="2462" spans="1:8" hidden="1" x14ac:dyDescent="0.25">
      <c r="A2462" s="112">
        <v>44868</v>
      </c>
      <c r="B2462" s="21" t="s">
        <v>8336</v>
      </c>
      <c r="C2462" s="13" t="s">
        <v>7240</v>
      </c>
      <c r="D2462" s="764" t="s">
        <v>8585</v>
      </c>
      <c r="E2462" s="22">
        <v>1054245</v>
      </c>
      <c r="F2462" s="19"/>
      <c r="G2462" s="14">
        <f t="shared" si="47"/>
        <v>1054245</v>
      </c>
      <c r="H2462" s="13"/>
    </row>
    <row r="2463" spans="1:8" hidden="1" x14ac:dyDescent="0.25">
      <c r="A2463" s="112">
        <v>44870</v>
      </c>
      <c r="B2463" s="21" t="s">
        <v>8336</v>
      </c>
      <c r="C2463" s="13" t="s">
        <v>7240</v>
      </c>
      <c r="D2463" s="764"/>
      <c r="E2463" s="22"/>
      <c r="F2463" s="19">
        <v>200000</v>
      </c>
      <c r="G2463" s="14">
        <f t="shared" si="47"/>
        <v>-200000</v>
      </c>
      <c r="H2463" s="13" t="s">
        <v>8621</v>
      </c>
    </row>
    <row r="2464" spans="1:8" hidden="1" x14ac:dyDescent="0.25">
      <c r="A2464" s="112">
        <v>44870</v>
      </c>
      <c r="B2464" s="21" t="s">
        <v>8336</v>
      </c>
      <c r="C2464" s="13" t="s">
        <v>7240</v>
      </c>
      <c r="D2464" s="764"/>
      <c r="E2464" s="22"/>
      <c r="F2464" s="19">
        <v>100000</v>
      </c>
      <c r="G2464" s="14">
        <f t="shared" si="47"/>
        <v>-100000</v>
      </c>
      <c r="H2464" s="13" t="s">
        <v>8622</v>
      </c>
    </row>
    <row r="2465" spans="1:8" hidden="1" x14ac:dyDescent="0.25">
      <c r="A2465" s="112">
        <v>44870</v>
      </c>
      <c r="B2465" s="21" t="s">
        <v>8336</v>
      </c>
      <c r="C2465" s="13" t="s">
        <v>7240</v>
      </c>
      <c r="D2465" s="764"/>
      <c r="E2465" s="22"/>
      <c r="F2465" s="19">
        <v>278000</v>
      </c>
      <c r="G2465" s="14">
        <f t="shared" si="47"/>
        <v>-278000</v>
      </c>
      <c r="H2465" s="712" t="s">
        <v>8632</v>
      </c>
    </row>
    <row r="2466" spans="1:8" hidden="1" x14ac:dyDescent="0.25">
      <c r="A2466" s="112">
        <v>44872</v>
      </c>
      <c r="B2466" s="21" t="s">
        <v>8075</v>
      </c>
      <c r="C2466" s="13" t="s">
        <v>162</v>
      </c>
      <c r="D2466" s="764" t="s">
        <v>8623</v>
      </c>
      <c r="E2466" s="22">
        <v>17510</v>
      </c>
      <c r="F2466" s="19"/>
      <c r="G2466" s="14">
        <f t="shared" si="47"/>
        <v>17510</v>
      </c>
      <c r="H2466" s="13"/>
    </row>
    <row r="2467" spans="1:8" hidden="1" x14ac:dyDescent="0.25">
      <c r="A2467" s="112">
        <v>44872</v>
      </c>
      <c r="B2467" s="21" t="s">
        <v>7730</v>
      </c>
      <c r="C2467" s="13" t="s">
        <v>162</v>
      </c>
      <c r="D2467" s="764"/>
      <c r="E2467" s="22"/>
      <c r="F2467" s="19">
        <v>15000</v>
      </c>
      <c r="G2467" s="14">
        <f t="shared" si="47"/>
        <v>-15000</v>
      </c>
      <c r="H2467" s="1181" t="s">
        <v>8624</v>
      </c>
    </row>
    <row r="2468" spans="1:8" hidden="1" x14ac:dyDescent="0.25">
      <c r="A2468" s="112">
        <v>44872</v>
      </c>
      <c r="B2468" s="21" t="s">
        <v>7815</v>
      </c>
      <c r="C2468" s="13" t="s">
        <v>162</v>
      </c>
      <c r="D2468" s="764"/>
      <c r="E2468" s="22"/>
      <c r="F2468" s="19">
        <v>35000</v>
      </c>
      <c r="G2468" s="14">
        <f t="shared" si="47"/>
        <v>-35000</v>
      </c>
      <c r="H2468" s="1181"/>
    </row>
    <row r="2469" spans="1:8" hidden="1" x14ac:dyDescent="0.25">
      <c r="A2469" s="112">
        <v>44872</v>
      </c>
      <c r="B2469" s="21" t="s">
        <v>7919</v>
      </c>
      <c r="C2469" s="13" t="s">
        <v>162</v>
      </c>
      <c r="D2469" s="764"/>
      <c r="E2469" s="22"/>
      <c r="F2469" s="19">
        <v>26000</v>
      </c>
      <c r="G2469" s="14">
        <f t="shared" si="47"/>
        <v>-26000</v>
      </c>
      <c r="H2469" s="1181"/>
    </row>
    <row r="2470" spans="1:8" hidden="1" x14ac:dyDescent="0.25">
      <c r="A2470" s="112">
        <v>44872</v>
      </c>
      <c r="B2470" s="21" t="s">
        <v>8075</v>
      </c>
      <c r="C2470" s="13" t="s">
        <v>162</v>
      </c>
      <c r="D2470" s="764"/>
      <c r="E2470" s="22"/>
      <c r="F2470" s="19">
        <v>32000</v>
      </c>
      <c r="G2470" s="14">
        <f t="shared" si="47"/>
        <v>-32000</v>
      </c>
      <c r="H2470" s="1181"/>
    </row>
    <row r="2471" spans="1:8" hidden="1" x14ac:dyDescent="0.25">
      <c r="A2471" s="112">
        <v>44872</v>
      </c>
      <c r="B2471" s="21" t="s">
        <v>7730</v>
      </c>
      <c r="C2471" s="13" t="s">
        <v>162</v>
      </c>
      <c r="D2471" s="764"/>
      <c r="E2471" s="22"/>
      <c r="F2471" s="19">
        <v>3000</v>
      </c>
      <c r="G2471" s="14">
        <f t="shared" si="47"/>
        <v>-3000</v>
      </c>
      <c r="H2471" s="13" t="s">
        <v>7874</v>
      </c>
    </row>
    <row r="2472" spans="1:8" hidden="1" x14ac:dyDescent="0.25">
      <c r="A2472" s="112">
        <v>44872</v>
      </c>
      <c r="B2472" s="21" t="s">
        <v>7815</v>
      </c>
      <c r="C2472" s="13" t="s">
        <v>162</v>
      </c>
      <c r="D2472" s="764"/>
      <c r="E2472" s="22"/>
      <c r="F2472" s="19">
        <v>1000</v>
      </c>
      <c r="G2472" s="14">
        <f t="shared" si="47"/>
        <v>-1000</v>
      </c>
      <c r="H2472" s="13" t="s">
        <v>7874</v>
      </c>
    </row>
    <row r="2473" spans="1:8" hidden="1" x14ac:dyDescent="0.25">
      <c r="A2473" s="112">
        <v>44872</v>
      </c>
      <c r="B2473" s="21" t="s">
        <v>7919</v>
      </c>
      <c r="C2473" s="13" t="s">
        <v>162</v>
      </c>
      <c r="D2473" s="764"/>
      <c r="E2473" s="22"/>
      <c r="F2473" s="19">
        <v>1990</v>
      </c>
      <c r="G2473" s="14">
        <f t="shared" si="47"/>
        <v>-1990</v>
      </c>
      <c r="H2473" s="13" t="s">
        <v>7874</v>
      </c>
    </row>
    <row r="2474" spans="1:8" hidden="1" x14ac:dyDescent="0.25">
      <c r="A2474" s="112">
        <v>44872</v>
      </c>
      <c r="B2474" s="21" t="s">
        <v>8075</v>
      </c>
      <c r="C2474" s="13" t="s">
        <v>162</v>
      </c>
      <c r="D2474" s="764"/>
      <c r="E2474" s="22"/>
      <c r="F2474" s="19">
        <v>3020</v>
      </c>
      <c r="G2474" s="14">
        <f t="shared" si="47"/>
        <v>-3020</v>
      </c>
      <c r="H2474" s="13" t="s">
        <v>7874</v>
      </c>
    </row>
    <row r="2475" spans="1:8" hidden="1" x14ac:dyDescent="0.25">
      <c r="A2475" s="112">
        <v>44873</v>
      </c>
      <c r="B2475" s="21" t="s">
        <v>8336</v>
      </c>
      <c r="C2475" s="13" t="s">
        <v>2195</v>
      </c>
      <c r="D2475" s="764" t="s">
        <v>8648</v>
      </c>
      <c r="E2475" s="22">
        <v>90000</v>
      </c>
      <c r="F2475" s="19"/>
      <c r="G2475" s="14">
        <f t="shared" si="47"/>
        <v>90000</v>
      </c>
      <c r="H2475" s="13" t="s">
        <v>8649</v>
      </c>
    </row>
    <row r="2476" spans="1:8" hidden="1" x14ac:dyDescent="0.25">
      <c r="A2476" s="112">
        <v>44876</v>
      </c>
      <c r="B2476" s="21" t="s">
        <v>7951</v>
      </c>
      <c r="C2476" s="13" t="s">
        <v>7952</v>
      </c>
      <c r="D2476" s="764"/>
      <c r="E2476" s="22"/>
      <c r="F2476" s="19">
        <v>300000</v>
      </c>
      <c r="G2476" s="14">
        <f t="shared" si="47"/>
        <v>-300000</v>
      </c>
      <c r="H2476" s="13" t="s">
        <v>8629</v>
      </c>
    </row>
    <row r="2477" spans="1:8" hidden="1" x14ac:dyDescent="0.25">
      <c r="A2477" s="112">
        <v>44876</v>
      </c>
      <c r="B2477" s="21" t="s">
        <v>7919</v>
      </c>
      <c r="C2477" s="13" t="s">
        <v>164</v>
      </c>
      <c r="D2477" s="764"/>
      <c r="E2477" s="22"/>
      <c r="F2477" s="19">
        <v>50000</v>
      </c>
      <c r="G2477" s="14">
        <f t="shared" si="47"/>
        <v>-50000</v>
      </c>
      <c r="H2477" s="13" t="s">
        <v>1156</v>
      </c>
    </row>
    <row r="2478" spans="1:8" hidden="1" x14ac:dyDescent="0.25">
      <c r="A2478" s="112">
        <v>44879</v>
      </c>
      <c r="B2478" s="21" t="s">
        <v>8336</v>
      </c>
      <c r="C2478" s="13" t="s">
        <v>169</v>
      </c>
      <c r="D2478" s="764" t="s">
        <v>8652</v>
      </c>
      <c r="E2478" s="22">
        <v>57500</v>
      </c>
      <c r="F2478" s="19"/>
      <c r="G2478" s="14">
        <f t="shared" si="47"/>
        <v>57500</v>
      </c>
      <c r="H2478" s="13" t="s">
        <v>8653</v>
      </c>
    </row>
    <row r="2479" spans="1:8" hidden="1" x14ac:dyDescent="0.25">
      <c r="A2479" s="112">
        <v>44880</v>
      </c>
      <c r="B2479" s="21" t="s">
        <v>8556</v>
      </c>
      <c r="C2479" s="13" t="s">
        <v>2195</v>
      </c>
      <c r="D2479" s="764" t="s">
        <v>8680</v>
      </c>
      <c r="E2479" s="22">
        <v>2530</v>
      </c>
      <c r="F2479" s="19"/>
      <c r="G2479" s="14">
        <f t="shared" ref="G2479:G2709" si="48">E2479-F2479</f>
        <v>2530</v>
      </c>
      <c r="H2479" s="13" t="s">
        <v>8681</v>
      </c>
    </row>
    <row r="2480" spans="1:8" hidden="1" x14ac:dyDescent="0.25">
      <c r="A2480" s="112">
        <v>44881</v>
      </c>
      <c r="B2480" s="21" t="s">
        <v>8041</v>
      </c>
      <c r="C2480" s="13" t="s">
        <v>5186</v>
      </c>
      <c r="D2480" s="764" t="s">
        <v>8671</v>
      </c>
      <c r="E2480" s="22">
        <v>93600</v>
      </c>
      <c r="F2480" s="19"/>
      <c r="G2480" s="14">
        <f t="shared" si="48"/>
        <v>93600</v>
      </c>
      <c r="H2480" s="13" t="s">
        <v>8672</v>
      </c>
    </row>
    <row r="2481" spans="1:8" hidden="1" x14ac:dyDescent="0.25">
      <c r="A2481" s="112">
        <v>44881</v>
      </c>
      <c r="B2481" s="21" t="s">
        <v>8041</v>
      </c>
      <c r="C2481" s="13" t="s">
        <v>5186</v>
      </c>
      <c r="D2481" s="764"/>
      <c r="E2481" s="22"/>
      <c r="F2481" s="19">
        <v>93600</v>
      </c>
      <c r="G2481" s="14">
        <f t="shared" si="48"/>
        <v>-93600</v>
      </c>
      <c r="H2481" s="13" t="s">
        <v>8674</v>
      </c>
    </row>
    <row r="2482" spans="1:8" hidden="1" x14ac:dyDescent="0.25">
      <c r="A2482" s="112">
        <v>44881</v>
      </c>
      <c r="B2482" s="21" t="s">
        <v>8654</v>
      </c>
      <c r="C2482" s="13" t="s">
        <v>8391</v>
      </c>
      <c r="D2482" s="764" t="s">
        <v>8043</v>
      </c>
      <c r="E2482" s="22">
        <v>472224</v>
      </c>
      <c r="F2482" s="19"/>
      <c r="G2482" s="14">
        <f t="shared" si="48"/>
        <v>472224</v>
      </c>
      <c r="H2482" s="13"/>
    </row>
    <row r="2483" spans="1:8" hidden="1" x14ac:dyDescent="0.25">
      <c r="A2483" s="112">
        <v>44881</v>
      </c>
      <c r="B2483" s="21" t="s">
        <v>8336</v>
      </c>
      <c r="C2483" s="13" t="s">
        <v>169</v>
      </c>
      <c r="D2483" s="764" t="s">
        <v>8729</v>
      </c>
      <c r="E2483" s="22">
        <v>13900</v>
      </c>
      <c r="F2483" s="19"/>
      <c r="G2483" s="14">
        <f t="shared" si="48"/>
        <v>13900</v>
      </c>
      <c r="H2483" s="13" t="s">
        <v>8730</v>
      </c>
    </row>
    <row r="2484" spans="1:8" hidden="1" x14ac:dyDescent="0.25">
      <c r="A2484" s="112">
        <v>44882</v>
      </c>
      <c r="B2484" s="21" t="s">
        <v>8529</v>
      </c>
      <c r="C2484" s="13" t="s">
        <v>166</v>
      </c>
      <c r="D2484" s="764" t="s">
        <v>8799</v>
      </c>
      <c r="E2484" s="22">
        <v>30800</v>
      </c>
      <c r="F2484" s="19"/>
      <c r="G2484" s="14">
        <f t="shared" si="48"/>
        <v>30800</v>
      </c>
      <c r="H2484" s="13"/>
    </row>
    <row r="2485" spans="1:8" hidden="1" x14ac:dyDescent="0.25">
      <c r="A2485" s="112">
        <v>44882</v>
      </c>
      <c r="B2485" s="21" t="s">
        <v>7815</v>
      </c>
      <c r="C2485" s="13" t="s">
        <v>161</v>
      </c>
      <c r="D2485" s="764"/>
      <c r="E2485" s="22"/>
      <c r="F2485" s="19">
        <v>9000</v>
      </c>
      <c r="G2485" s="14">
        <f t="shared" si="48"/>
        <v>-9000</v>
      </c>
      <c r="H2485" s="1181" t="s">
        <v>8673</v>
      </c>
    </row>
    <row r="2486" spans="1:8" hidden="1" x14ac:dyDescent="0.25">
      <c r="A2486" s="112">
        <v>44882</v>
      </c>
      <c r="B2486" s="21" t="s">
        <v>8041</v>
      </c>
      <c r="C2486" s="13" t="s">
        <v>161</v>
      </c>
      <c r="D2486" s="764"/>
      <c r="E2486" s="22"/>
      <c r="F2486" s="19">
        <v>60000</v>
      </c>
      <c r="G2486" s="14">
        <f t="shared" si="48"/>
        <v>-60000</v>
      </c>
      <c r="H2486" s="1181"/>
    </row>
    <row r="2487" spans="1:8" hidden="1" x14ac:dyDescent="0.25">
      <c r="A2487" s="112">
        <v>44882</v>
      </c>
      <c r="B2487" s="21" t="s">
        <v>7815</v>
      </c>
      <c r="C2487" s="13" t="s">
        <v>161</v>
      </c>
      <c r="D2487" s="764"/>
      <c r="E2487" s="22"/>
      <c r="F2487" s="19">
        <v>95</v>
      </c>
      <c r="G2487" s="14">
        <f t="shared" si="48"/>
        <v>-95</v>
      </c>
      <c r="H2487" s="1181" t="s">
        <v>4976</v>
      </c>
    </row>
    <row r="2488" spans="1:8" hidden="1" x14ac:dyDescent="0.25">
      <c r="A2488" s="112">
        <v>44882</v>
      </c>
      <c r="B2488" s="21" t="s">
        <v>8041</v>
      </c>
      <c r="C2488" s="13" t="s">
        <v>161</v>
      </c>
      <c r="D2488" s="764"/>
      <c r="E2488" s="22"/>
      <c r="F2488" s="19">
        <v>383</v>
      </c>
      <c r="G2488" s="14">
        <f t="shared" si="48"/>
        <v>-383</v>
      </c>
      <c r="H2488" s="1181"/>
    </row>
    <row r="2489" spans="1:8" hidden="1" x14ac:dyDescent="0.25">
      <c r="A2489" s="112">
        <v>44882</v>
      </c>
      <c r="B2489" s="21" t="s">
        <v>7919</v>
      </c>
      <c r="C2489" s="13" t="s">
        <v>8391</v>
      </c>
      <c r="D2489" s="764"/>
      <c r="E2489" s="22"/>
      <c r="F2489" s="19">
        <v>100000</v>
      </c>
      <c r="G2489" s="14">
        <f t="shared" si="48"/>
        <v>-100000</v>
      </c>
      <c r="H2489" s="1212" t="s">
        <v>8632</v>
      </c>
    </row>
    <row r="2490" spans="1:8" hidden="1" x14ac:dyDescent="0.25">
      <c r="A2490" s="112">
        <v>44882</v>
      </c>
      <c r="B2490" s="21" t="s">
        <v>8041</v>
      </c>
      <c r="C2490" s="13" t="s">
        <v>8391</v>
      </c>
      <c r="D2490" s="764"/>
      <c r="E2490" s="22"/>
      <c r="F2490" s="19">
        <v>100000</v>
      </c>
      <c r="G2490" s="14">
        <f t="shared" si="48"/>
        <v>-100000</v>
      </c>
      <c r="H2490" s="1212"/>
    </row>
    <row r="2491" spans="1:8" hidden="1" x14ac:dyDescent="0.25">
      <c r="A2491" s="112">
        <v>44882</v>
      </c>
      <c r="B2491" s="21" t="s">
        <v>8556</v>
      </c>
      <c r="C2491" s="13" t="s">
        <v>8391</v>
      </c>
      <c r="D2491" s="764"/>
      <c r="E2491" s="22"/>
      <c r="F2491" s="19">
        <v>200000</v>
      </c>
      <c r="G2491" s="14">
        <f t="shared" si="48"/>
        <v>-200000</v>
      </c>
      <c r="H2491" s="1212"/>
    </row>
    <row r="2492" spans="1:8" hidden="1" x14ac:dyDescent="0.25">
      <c r="A2492" s="112">
        <v>44882</v>
      </c>
      <c r="B2492" s="21" t="s">
        <v>8529</v>
      </c>
      <c r="C2492" s="13" t="s">
        <v>8391</v>
      </c>
      <c r="D2492" s="764"/>
      <c r="E2492" s="22"/>
      <c r="F2492" s="19">
        <v>100000</v>
      </c>
      <c r="G2492" s="14">
        <f t="shared" si="48"/>
        <v>-100000</v>
      </c>
      <c r="H2492" s="1212"/>
    </row>
    <row r="2493" spans="1:8" hidden="1" x14ac:dyDescent="0.25">
      <c r="A2493" s="112">
        <v>44884</v>
      </c>
      <c r="B2493" s="21" t="s">
        <v>8654</v>
      </c>
      <c r="C2493" s="13" t="s">
        <v>8391</v>
      </c>
      <c r="D2493" s="764" t="s">
        <v>8693</v>
      </c>
      <c r="E2493" s="22">
        <v>259749</v>
      </c>
      <c r="F2493" s="19"/>
      <c r="G2493" s="14">
        <f t="shared" si="48"/>
        <v>259749</v>
      </c>
      <c r="H2493" s="13"/>
    </row>
    <row r="2494" spans="1:8" hidden="1" x14ac:dyDescent="0.25">
      <c r="A2494" s="112">
        <v>44884</v>
      </c>
      <c r="B2494" s="21" t="s">
        <v>8654</v>
      </c>
      <c r="C2494" s="13" t="s">
        <v>166</v>
      </c>
      <c r="D2494" s="764" t="s">
        <v>8732</v>
      </c>
      <c r="E2494" s="22">
        <v>602000</v>
      </c>
      <c r="F2494" s="19"/>
      <c r="G2494" s="14">
        <f t="shared" si="48"/>
        <v>602000</v>
      </c>
      <c r="H2494" s="13" t="s">
        <v>8733</v>
      </c>
    </row>
    <row r="2495" spans="1:8" hidden="1" x14ac:dyDescent="0.25">
      <c r="A2495" s="112">
        <v>44884</v>
      </c>
      <c r="B2495" s="21" t="s">
        <v>8529</v>
      </c>
      <c r="C2495" s="13" t="s">
        <v>8391</v>
      </c>
      <c r="D2495" s="764" t="s">
        <v>8694</v>
      </c>
      <c r="E2495" s="22">
        <v>60270</v>
      </c>
      <c r="F2495" s="19"/>
      <c r="G2495" s="14">
        <f t="shared" si="48"/>
        <v>60270</v>
      </c>
      <c r="H2495" s="13"/>
    </row>
    <row r="2496" spans="1:8" hidden="1" x14ac:dyDescent="0.25">
      <c r="A2496" s="112">
        <v>44884</v>
      </c>
      <c r="B2496" s="21" t="s">
        <v>8336</v>
      </c>
      <c r="C2496" s="13" t="s">
        <v>2195</v>
      </c>
      <c r="D2496" s="764" t="s">
        <v>8737</v>
      </c>
      <c r="E2496" s="22">
        <v>40500</v>
      </c>
      <c r="F2496" s="19"/>
      <c r="G2496" s="14">
        <f t="shared" si="48"/>
        <v>40500</v>
      </c>
      <c r="H2496" s="13"/>
    </row>
    <row r="2497" spans="1:8" hidden="1" x14ac:dyDescent="0.25">
      <c r="A2497" s="112">
        <v>44884</v>
      </c>
      <c r="B2497" s="21" t="s">
        <v>6503</v>
      </c>
      <c r="C2497" s="13" t="s">
        <v>164</v>
      </c>
      <c r="D2497" s="764" t="s">
        <v>8213</v>
      </c>
      <c r="E2497" s="22">
        <v>2311</v>
      </c>
      <c r="F2497" s="19"/>
      <c r="G2497" s="14">
        <f t="shared" si="48"/>
        <v>2311</v>
      </c>
      <c r="H2497" s="13"/>
    </row>
    <row r="2498" spans="1:8" hidden="1" x14ac:dyDescent="0.25">
      <c r="A2498" s="112">
        <v>44886</v>
      </c>
      <c r="B2498" s="21" t="s">
        <v>8654</v>
      </c>
      <c r="C2498" s="13" t="s">
        <v>8391</v>
      </c>
      <c r="D2498" s="764" t="s">
        <v>8695</v>
      </c>
      <c r="E2498" s="22">
        <v>448149</v>
      </c>
      <c r="F2498" s="19"/>
      <c r="G2498" s="14">
        <f t="shared" si="48"/>
        <v>448149</v>
      </c>
      <c r="H2498" s="13"/>
    </row>
    <row r="2499" spans="1:8" hidden="1" x14ac:dyDescent="0.25">
      <c r="A2499" s="112">
        <v>44886</v>
      </c>
      <c r="B2499" s="21" t="s">
        <v>8041</v>
      </c>
      <c r="C2499" s="13" t="s">
        <v>8391</v>
      </c>
      <c r="D2499" s="764" t="s">
        <v>8363</v>
      </c>
      <c r="E2499" s="22">
        <v>20236</v>
      </c>
      <c r="F2499" s="19"/>
      <c r="G2499" s="14">
        <f t="shared" si="48"/>
        <v>20236</v>
      </c>
      <c r="H2499" s="13"/>
    </row>
    <row r="2500" spans="1:8" hidden="1" x14ac:dyDescent="0.25">
      <c r="A2500" s="112">
        <v>44887</v>
      </c>
      <c r="B2500" s="21" t="s">
        <v>8041</v>
      </c>
      <c r="C2500" s="13" t="s">
        <v>8453</v>
      </c>
      <c r="D2500" s="764"/>
      <c r="E2500" s="22"/>
      <c r="F2500" s="19">
        <v>100000</v>
      </c>
      <c r="G2500" s="14">
        <f t="shared" si="48"/>
        <v>-100000</v>
      </c>
      <c r="H2500" s="13" t="s">
        <v>1156</v>
      </c>
    </row>
    <row r="2501" spans="1:8" hidden="1" x14ac:dyDescent="0.25">
      <c r="A2501" s="112">
        <v>44887</v>
      </c>
      <c r="B2501" s="21" t="s">
        <v>8041</v>
      </c>
      <c r="C2501" s="13" t="s">
        <v>3010</v>
      </c>
      <c r="D2501" s="764"/>
      <c r="E2501" s="22"/>
      <c r="F2501" s="19">
        <v>50000</v>
      </c>
      <c r="G2501" s="14">
        <f t="shared" si="48"/>
        <v>-50000</v>
      </c>
      <c r="H2501" s="13" t="s">
        <v>8703</v>
      </c>
    </row>
    <row r="2502" spans="1:8" hidden="1" x14ac:dyDescent="0.25">
      <c r="A2502" s="112">
        <v>44888</v>
      </c>
      <c r="B2502" s="21" t="s">
        <v>8336</v>
      </c>
      <c r="C2502" s="13" t="s">
        <v>8705</v>
      </c>
      <c r="D2502" s="764"/>
      <c r="E2502" s="22">
        <v>300000</v>
      </c>
      <c r="F2502" s="19"/>
      <c r="G2502" s="14">
        <f t="shared" si="48"/>
        <v>300000</v>
      </c>
      <c r="H2502" s="13" t="s">
        <v>8706</v>
      </c>
    </row>
    <row r="2503" spans="1:8" hidden="1" x14ac:dyDescent="0.25">
      <c r="A2503" s="112">
        <v>44888</v>
      </c>
      <c r="B2503" s="21" t="s">
        <v>8336</v>
      </c>
      <c r="C2503" s="13" t="s">
        <v>8705</v>
      </c>
      <c r="D2503" s="764"/>
      <c r="E2503" s="22"/>
      <c r="F2503" s="19">
        <v>200000</v>
      </c>
      <c r="G2503" s="14">
        <f t="shared" si="48"/>
        <v>-200000</v>
      </c>
      <c r="H2503" s="13" t="s">
        <v>7916</v>
      </c>
    </row>
    <row r="2504" spans="1:8" hidden="1" x14ac:dyDescent="0.25">
      <c r="A2504" s="112">
        <v>44887</v>
      </c>
      <c r="B2504" s="21" t="s">
        <v>1399</v>
      </c>
      <c r="C2504" s="13" t="s">
        <v>7240</v>
      </c>
      <c r="D2504" s="764"/>
      <c r="E2504" s="22"/>
      <c r="F2504" s="19">
        <v>250000</v>
      </c>
      <c r="G2504" s="14">
        <f t="shared" si="48"/>
        <v>-250000</v>
      </c>
      <c r="H2504" s="13" t="s">
        <v>8715</v>
      </c>
    </row>
    <row r="2505" spans="1:8" hidden="1" x14ac:dyDescent="0.25">
      <c r="A2505" s="112">
        <v>44887</v>
      </c>
      <c r="B2505" s="21" t="s">
        <v>8556</v>
      </c>
      <c r="C2505" s="13" t="s">
        <v>7240</v>
      </c>
      <c r="D2505" s="764"/>
      <c r="E2505" s="22"/>
      <c r="F2505" s="19">
        <v>250000</v>
      </c>
      <c r="G2505" s="14">
        <f t="shared" si="48"/>
        <v>-250000</v>
      </c>
      <c r="H2505" s="13" t="s">
        <v>8716</v>
      </c>
    </row>
    <row r="2506" spans="1:8" hidden="1" x14ac:dyDescent="0.25">
      <c r="A2506" s="112">
        <v>44887</v>
      </c>
      <c r="B2506" s="21" t="s">
        <v>8041</v>
      </c>
      <c r="C2506" s="13" t="s">
        <v>5186</v>
      </c>
      <c r="D2506" s="764"/>
      <c r="E2506" s="22"/>
      <c r="F2506" s="19">
        <v>200000</v>
      </c>
      <c r="G2506" s="14">
        <f t="shared" si="48"/>
        <v>-200000</v>
      </c>
      <c r="H2506" s="13" t="s">
        <v>8717</v>
      </c>
    </row>
    <row r="2507" spans="1:8" hidden="1" x14ac:dyDescent="0.25">
      <c r="A2507" s="112">
        <v>44888</v>
      </c>
      <c r="B2507" s="21" t="s">
        <v>7919</v>
      </c>
      <c r="C2507" s="13" t="s">
        <v>180</v>
      </c>
      <c r="D2507" s="764"/>
      <c r="E2507" s="22"/>
      <c r="F2507" s="19">
        <v>59000</v>
      </c>
      <c r="G2507" s="14">
        <f t="shared" si="48"/>
        <v>-59000</v>
      </c>
      <c r="H2507" s="1179" t="s">
        <v>8718</v>
      </c>
    </row>
    <row r="2508" spans="1:8" hidden="1" x14ac:dyDescent="0.25">
      <c r="A2508" s="112">
        <v>44888</v>
      </c>
      <c r="B2508" s="21" t="s">
        <v>7951</v>
      </c>
      <c r="C2508" s="13" t="s">
        <v>180</v>
      </c>
      <c r="D2508" s="764"/>
      <c r="E2508" s="22"/>
      <c r="F2508" s="19">
        <v>28000</v>
      </c>
      <c r="G2508" s="14">
        <f t="shared" si="48"/>
        <v>-28000</v>
      </c>
      <c r="H2508" s="1179"/>
    </row>
    <row r="2509" spans="1:8" hidden="1" x14ac:dyDescent="0.25">
      <c r="A2509" s="112">
        <v>44888</v>
      </c>
      <c r="B2509" s="21" t="s">
        <v>8041</v>
      </c>
      <c r="C2509" s="13" t="s">
        <v>180</v>
      </c>
      <c r="D2509" s="764"/>
      <c r="E2509" s="22"/>
      <c r="F2509" s="19">
        <v>100000</v>
      </c>
      <c r="G2509" s="14">
        <f t="shared" si="48"/>
        <v>-100000</v>
      </c>
      <c r="H2509" s="1179"/>
    </row>
    <row r="2510" spans="1:8" hidden="1" x14ac:dyDescent="0.25">
      <c r="A2510" s="112">
        <v>44888</v>
      </c>
      <c r="B2510" s="21" t="s">
        <v>7919</v>
      </c>
      <c r="C2510" s="13" t="s">
        <v>180</v>
      </c>
      <c r="D2510" s="764"/>
      <c r="E2510" s="22"/>
      <c r="F2510" s="19">
        <v>880</v>
      </c>
      <c r="G2510" s="14">
        <f t="shared" si="48"/>
        <v>-880</v>
      </c>
      <c r="H2510" s="13" t="s">
        <v>4976</v>
      </c>
    </row>
    <row r="2511" spans="1:8" hidden="1" x14ac:dyDescent="0.25">
      <c r="A2511" s="112">
        <v>44888</v>
      </c>
      <c r="B2511" s="21" t="s">
        <v>7951</v>
      </c>
      <c r="C2511" s="13" t="s">
        <v>180</v>
      </c>
      <c r="D2511" s="764"/>
      <c r="E2511" s="22"/>
      <c r="F2511" s="19">
        <v>860</v>
      </c>
      <c r="G2511" s="14">
        <f t="shared" si="48"/>
        <v>-860</v>
      </c>
      <c r="H2511" s="13" t="s">
        <v>4976</v>
      </c>
    </row>
    <row r="2512" spans="1:8" hidden="1" x14ac:dyDescent="0.25">
      <c r="A2512" s="112">
        <v>44888</v>
      </c>
      <c r="B2512" s="21" t="s">
        <v>8041</v>
      </c>
      <c r="C2512" s="13" t="s">
        <v>180</v>
      </c>
      <c r="D2512" s="764"/>
      <c r="E2512" s="22"/>
      <c r="F2512" s="19">
        <v>800</v>
      </c>
      <c r="G2512" s="14">
        <f t="shared" si="48"/>
        <v>-800</v>
      </c>
      <c r="H2512" s="13" t="s">
        <v>4976</v>
      </c>
    </row>
    <row r="2513" spans="1:8" s="730" customFormat="1" ht="31.5" hidden="1" x14ac:dyDescent="0.25">
      <c r="A2513" s="112">
        <v>44888</v>
      </c>
      <c r="B2513" s="742" t="s">
        <v>8041</v>
      </c>
      <c r="C2513" s="749" t="s">
        <v>7465</v>
      </c>
      <c r="D2513" s="777"/>
      <c r="E2513" s="750"/>
      <c r="F2513" s="751">
        <v>550000</v>
      </c>
      <c r="G2513" s="752">
        <f t="shared" si="48"/>
        <v>-550000</v>
      </c>
      <c r="H2513" s="755" t="s">
        <v>8714</v>
      </c>
    </row>
    <row r="2514" spans="1:8" hidden="1" x14ac:dyDescent="0.25">
      <c r="A2514" s="112">
        <v>44888</v>
      </c>
      <c r="B2514" s="21" t="s">
        <v>8654</v>
      </c>
      <c r="C2514" s="13" t="s">
        <v>2195</v>
      </c>
      <c r="D2514" s="764" t="s">
        <v>8740</v>
      </c>
      <c r="E2514" s="22">
        <v>28000</v>
      </c>
      <c r="F2514" s="19"/>
      <c r="G2514" s="14">
        <f t="shared" si="48"/>
        <v>28000</v>
      </c>
      <c r="H2514" s="13" t="s">
        <v>8741</v>
      </c>
    </row>
    <row r="2515" spans="1:8" hidden="1" x14ac:dyDescent="0.25">
      <c r="A2515" s="112">
        <v>44888</v>
      </c>
      <c r="B2515" s="21" t="s">
        <v>8529</v>
      </c>
      <c r="C2515" s="13" t="s">
        <v>166</v>
      </c>
      <c r="D2515" s="764" t="s">
        <v>8796</v>
      </c>
      <c r="E2515" s="22">
        <v>8160</v>
      </c>
      <c r="F2515" s="19"/>
      <c r="G2515" s="14">
        <f t="shared" si="48"/>
        <v>8160</v>
      </c>
      <c r="H2515" s="13"/>
    </row>
    <row r="2516" spans="1:8" hidden="1" x14ac:dyDescent="0.25">
      <c r="A2516" s="112">
        <v>44888</v>
      </c>
      <c r="B2516" s="21" t="s">
        <v>8336</v>
      </c>
      <c r="C2516" s="13" t="s">
        <v>7465</v>
      </c>
      <c r="D2516" s="764" t="s">
        <v>8856</v>
      </c>
      <c r="E2516" s="22">
        <v>1450496</v>
      </c>
      <c r="F2516" s="19"/>
      <c r="G2516" s="14">
        <f t="shared" si="48"/>
        <v>1450496</v>
      </c>
      <c r="H2516" s="13"/>
    </row>
    <row r="2517" spans="1:8" hidden="1" x14ac:dyDescent="0.25">
      <c r="A2517" s="112">
        <v>44889</v>
      </c>
      <c r="B2517" s="21" t="s">
        <v>8654</v>
      </c>
      <c r="C2517" s="13" t="s">
        <v>8391</v>
      </c>
      <c r="D2517" s="764" t="s">
        <v>8585</v>
      </c>
      <c r="E2517" s="22">
        <v>451515</v>
      </c>
      <c r="F2517" s="19"/>
      <c r="G2517" s="14">
        <f t="shared" si="48"/>
        <v>451515</v>
      </c>
      <c r="H2517" s="13"/>
    </row>
    <row r="2518" spans="1:8" hidden="1" x14ac:dyDescent="0.25">
      <c r="A2518" s="112">
        <v>44889</v>
      </c>
      <c r="B2518" s="21" t="s">
        <v>8654</v>
      </c>
      <c r="C2518" s="13" t="s">
        <v>8391</v>
      </c>
      <c r="D2518" s="764" t="s">
        <v>8734</v>
      </c>
      <c r="E2518" s="22">
        <v>118979</v>
      </c>
      <c r="F2518" s="19"/>
      <c r="G2518" s="14">
        <f t="shared" si="48"/>
        <v>118979</v>
      </c>
      <c r="H2518" s="13"/>
    </row>
    <row r="2519" spans="1:8" hidden="1" x14ac:dyDescent="0.25">
      <c r="A2519" s="112">
        <v>44889</v>
      </c>
      <c r="B2519" s="21" t="s">
        <v>8654</v>
      </c>
      <c r="C2519" s="13" t="s">
        <v>166</v>
      </c>
      <c r="D2519" s="764" t="s">
        <v>8797</v>
      </c>
      <c r="E2519" s="22">
        <v>364000</v>
      </c>
      <c r="F2519" s="19"/>
      <c r="G2519" s="14">
        <f t="shared" si="48"/>
        <v>364000</v>
      </c>
      <c r="H2519" s="13"/>
    </row>
    <row r="2520" spans="1:8" hidden="1" x14ac:dyDescent="0.25">
      <c r="A2520" s="112">
        <v>44890</v>
      </c>
      <c r="B2520" s="21" t="s">
        <v>8654</v>
      </c>
      <c r="C2520" s="13" t="s">
        <v>8391</v>
      </c>
      <c r="D2520" s="764" t="s">
        <v>8735</v>
      </c>
      <c r="E2520" s="22">
        <v>206663</v>
      </c>
      <c r="F2520" s="19"/>
      <c r="G2520" s="14">
        <f t="shared" si="48"/>
        <v>206663</v>
      </c>
      <c r="H2520" s="13"/>
    </row>
    <row r="2521" spans="1:8" hidden="1" x14ac:dyDescent="0.25">
      <c r="A2521" s="112">
        <v>44890</v>
      </c>
      <c r="B2521" s="21" t="s">
        <v>8041</v>
      </c>
      <c r="C2521" s="13" t="s">
        <v>8391</v>
      </c>
      <c r="D2521" s="764" t="s">
        <v>8736</v>
      </c>
      <c r="E2521" s="22">
        <v>128076</v>
      </c>
      <c r="F2521" s="19"/>
      <c r="G2521" s="14">
        <f t="shared" si="48"/>
        <v>128076</v>
      </c>
      <c r="H2521" s="13"/>
    </row>
    <row r="2522" spans="1:8" hidden="1" x14ac:dyDescent="0.25">
      <c r="A2522" s="112">
        <v>44889</v>
      </c>
      <c r="B2522" s="21" t="s">
        <v>7919</v>
      </c>
      <c r="C2522" s="13" t="s">
        <v>8391</v>
      </c>
      <c r="D2522" s="764"/>
      <c r="E2522" s="22"/>
      <c r="F2522" s="19">
        <v>51219</v>
      </c>
      <c r="G2522" s="14">
        <f t="shared" si="48"/>
        <v>-51219</v>
      </c>
      <c r="H2522" s="1177" t="s">
        <v>8632</v>
      </c>
    </row>
    <row r="2523" spans="1:8" hidden="1" x14ac:dyDescent="0.25">
      <c r="A2523" s="112">
        <v>44889</v>
      </c>
      <c r="B2523" s="21" t="s">
        <v>8041</v>
      </c>
      <c r="C2523" s="13" t="s">
        <v>8391</v>
      </c>
      <c r="D2523" s="764"/>
      <c r="E2523" s="22"/>
      <c r="F2523" s="19">
        <v>50117</v>
      </c>
      <c r="G2523" s="14">
        <f t="shared" si="48"/>
        <v>-50117</v>
      </c>
      <c r="H2523" s="1177"/>
    </row>
    <row r="2524" spans="1:8" hidden="1" x14ac:dyDescent="0.25">
      <c r="A2524" s="112">
        <v>44889</v>
      </c>
      <c r="B2524" s="21" t="s">
        <v>8075</v>
      </c>
      <c r="C2524" s="13" t="s">
        <v>8391</v>
      </c>
      <c r="D2524" s="764"/>
      <c r="E2524" s="22"/>
      <c r="F2524" s="19">
        <v>13496</v>
      </c>
      <c r="G2524" s="14">
        <f t="shared" si="48"/>
        <v>-13496</v>
      </c>
      <c r="H2524" s="1177"/>
    </row>
    <row r="2525" spans="1:8" hidden="1" x14ac:dyDescent="0.25">
      <c r="A2525" s="112">
        <v>44889</v>
      </c>
      <c r="B2525" s="21" t="s">
        <v>8556</v>
      </c>
      <c r="C2525" s="13" t="s">
        <v>8391</v>
      </c>
      <c r="D2525" s="764"/>
      <c r="E2525" s="22"/>
      <c r="F2525" s="19">
        <v>115599</v>
      </c>
      <c r="G2525" s="14">
        <f t="shared" si="48"/>
        <v>-115599</v>
      </c>
      <c r="H2525" s="1177"/>
    </row>
    <row r="2526" spans="1:8" hidden="1" x14ac:dyDescent="0.25">
      <c r="A2526" s="112">
        <v>44889</v>
      </c>
      <c r="B2526" s="21" t="s">
        <v>8529</v>
      </c>
      <c r="C2526" s="13" t="s">
        <v>8391</v>
      </c>
      <c r="D2526" s="764"/>
      <c r="E2526" s="22"/>
      <c r="F2526" s="19">
        <v>72562</v>
      </c>
      <c r="G2526" s="14">
        <f t="shared" si="48"/>
        <v>-72562</v>
      </c>
      <c r="H2526" s="1177"/>
    </row>
    <row r="2527" spans="1:8" hidden="1" x14ac:dyDescent="0.25">
      <c r="A2527" s="112">
        <v>44889</v>
      </c>
      <c r="B2527" s="21" t="s">
        <v>8654</v>
      </c>
      <c r="C2527" s="13" t="s">
        <v>8391</v>
      </c>
      <c r="D2527" s="764"/>
      <c r="E2527" s="22"/>
      <c r="F2527" s="19">
        <f>500000-F2526-F2525-F2524-F2523-F2522</f>
        <v>197007</v>
      </c>
      <c r="G2527" s="14">
        <f t="shared" si="48"/>
        <v>-197007</v>
      </c>
      <c r="H2527" s="1177"/>
    </row>
    <row r="2528" spans="1:8" hidden="1" x14ac:dyDescent="0.25">
      <c r="A2528" s="112">
        <v>44891</v>
      </c>
      <c r="B2528" s="21" t="s">
        <v>8336</v>
      </c>
      <c r="C2528" s="13" t="s">
        <v>169</v>
      </c>
      <c r="D2528" s="764" t="s">
        <v>8731</v>
      </c>
      <c r="E2528" s="22">
        <v>4000</v>
      </c>
      <c r="F2528" s="19"/>
      <c r="G2528" s="14">
        <f t="shared" si="48"/>
        <v>4000</v>
      </c>
      <c r="H2528" s="13" t="s">
        <v>8728</v>
      </c>
    </row>
    <row r="2529" spans="1:8" hidden="1" x14ac:dyDescent="0.25">
      <c r="A2529" s="112">
        <v>44891</v>
      </c>
      <c r="B2529" s="21" t="s">
        <v>8336</v>
      </c>
      <c r="C2529" s="13" t="s">
        <v>2195</v>
      </c>
      <c r="D2529" s="764" t="s">
        <v>8742</v>
      </c>
      <c r="E2529" s="22">
        <v>15000</v>
      </c>
      <c r="F2529" s="19"/>
      <c r="G2529" s="14">
        <f t="shared" si="48"/>
        <v>15000</v>
      </c>
      <c r="H2529" s="13" t="s">
        <v>8744</v>
      </c>
    </row>
    <row r="2530" spans="1:8" hidden="1" x14ac:dyDescent="0.25">
      <c r="A2530" s="112">
        <v>44891</v>
      </c>
      <c r="B2530" s="21" t="s">
        <v>8336</v>
      </c>
      <c r="C2530" s="13" t="s">
        <v>2195</v>
      </c>
      <c r="D2530" s="764" t="s">
        <v>8743</v>
      </c>
      <c r="E2530" s="22">
        <v>25200</v>
      </c>
      <c r="F2530" s="19"/>
      <c r="G2530" s="14">
        <f t="shared" si="48"/>
        <v>25200</v>
      </c>
      <c r="H2530" s="13" t="s">
        <v>8745</v>
      </c>
    </row>
    <row r="2531" spans="1:8" hidden="1" x14ac:dyDescent="0.25">
      <c r="A2531" s="112">
        <v>44893</v>
      </c>
      <c r="B2531" s="50" t="s">
        <v>8336</v>
      </c>
      <c r="C2531" s="7" t="s">
        <v>166</v>
      </c>
      <c r="D2531" s="778" t="s">
        <v>8798</v>
      </c>
      <c r="E2531" s="299">
        <v>52000</v>
      </c>
      <c r="F2531" s="213"/>
      <c r="G2531" s="14">
        <f t="shared" si="48"/>
        <v>52000</v>
      </c>
    </row>
    <row r="2532" spans="1:8" hidden="1" x14ac:dyDescent="0.25">
      <c r="A2532" s="112">
        <v>44893</v>
      </c>
      <c r="B2532" s="50" t="s">
        <v>8654</v>
      </c>
      <c r="C2532" s="7" t="s">
        <v>8391</v>
      </c>
      <c r="D2532" s="778" t="s">
        <v>8804</v>
      </c>
      <c r="E2532" s="299">
        <v>295403</v>
      </c>
      <c r="F2532" s="213"/>
      <c r="G2532" s="14">
        <f t="shared" si="48"/>
        <v>295403</v>
      </c>
    </row>
    <row r="2533" spans="1:8" hidden="1" x14ac:dyDescent="0.25">
      <c r="A2533" s="112">
        <v>44895</v>
      </c>
      <c r="B2533" s="50" t="s">
        <v>8336</v>
      </c>
      <c r="C2533" s="13" t="s">
        <v>5186</v>
      </c>
      <c r="D2533" s="778" t="s">
        <v>8793</v>
      </c>
      <c r="E2533" s="299">
        <v>61900</v>
      </c>
      <c r="F2533" s="213"/>
      <c r="G2533" s="14">
        <f t="shared" si="48"/>
        <v>61900</v>
      </c>
    </row>
    <row r="2534" spans="1:8" hidden="1" x14ac:dyDescent="0.25">
      <c r="A2534" s="112">
        <v>44895</v>
      </c>
      <c r="B2534" s="50" t="s">
        <v>8041</v>
      </c>
      <c r="C2534" s="13" t="s">
        <v>5186</v>
      </c>
      <c r="D2534" s="778" t="s">
        <v>8792</v>
      </c>
      <c r="E2534" s="299">
        <v>19520</v>
      </c>
      <c r="F2534" s="213"/>
      <c r="G2534" s="14">
        <f t="shared" si="48"/>
        <v>19520</v>
      </c>
    </row>
    <row r="2535" spans="1:8" hidden="1" x14ac:dyDescent="0.25">
      <c r="A2535" s="112">
        <v>44896</v>
      </c>
      <c r="B2535" s="50" t="s">
        <v>7919</v>
      </c>
      <c r="C2535" s="7" t="s">
        <v>437</v>
      </c>
      <c r="D2535" s="778"/>
      <c r="E2535" s="299"/>
      <c r="F2535" s="213">
        <v>100000</v>
      </c>
      <c r="G2535" s="14">
        <f t="shared" si="48"/>
        <v>-100000</v>
      </c>
      <c r="H2535" s="7" t="s">
        <v>8714</v>
      </c>
    </row>
    <row r="2536" spans="1:8" hidden="1" x14ac:dyDescent="0.25">
      <c r="A2536" s="112">
        <v>44897</v>
      </c>
      <c r="B2536" s="50" t="s">
        <v>7919</v>
      </c>
      <c r="C2536" s="7" t="s">
        <v>437</v>
      </c>
      <c r="D2536" s="778"/>
      <c r="E2536" s="299"/>
      <c r="F2536" s="213">
        <v>100000</v>
      </c>
      <c r="G2536" s="14">
        <f t="shared" si="48"/>
        <v>-100000</v>
      </c>
      <c r="H2536" s="7" t="s">
        <v>8714</v>
      </c>
    </row>
    <row r="2537" spans="1:8" hidden="1" x14ac:dyDescent="0.25">
      <c r="A2537" s="112">
        <v>44896</v>
      </c>
      <c r="B2537" s="50" t="s">
        <v>8336</v>
      </c>
      <c r="C2537" s="7" t="s">
        <v>7465</v>
      </c>
      <c r="D2537" s="778" t="s">
        <v>8854</v>
      </c>
      <c r="E2537" s="299">
        <v>4000</v>
      </c>
      <c r="F2537" s="213"/>
      <c r="G2537" s="14">
        <f t="shared" si="48"/>
        <v>4000</v>
      </c>
    </row>
    <row r="2538" spans="1:8" hidden="1" x14ac:dyDescent="0.25">
      <c r="A2538" s="112">
        <v>44896</v>
      </c>
      <c r="B2538" s="50" t="s">
        <v>8336</v>
      </c>
      <c r="C2538" s="7" t="s">
        <v>7465</v>
      </c>
      <c r="D2538" s="778" t="s">
        <v>8855</v>
      </c>
      <c r="E2538" s="299">
        <v>100742</v>
      </c>
      <c r="F2538" s="213"/>
      <c r="G2538" s="14">
        <f t="shared" si="48"/>
        <v>100742</v>
      </c>
    </row>
    <row r="2539" spans="1:8" hidden="1" x14ac:dyDescent="0.25">
      <c r="A2539" s="112">
        <v>44896</v>
      </c>
      <c r="B2539" s="50" t="s">
        <v>8336</v>
      </c>
      <c r="C2539" s="7" t="s">
        <v>7465</v>
      </c>
      <c r="D2539" s="778" t="s">
        <v>8858</v>
      </c>
      <c r="E2539" s="299">
        <v>294393</v>
      </c>
      <c r="F2539" s="213"/>
      <c r="G2539" s="14">
        <f t="shared" si="48"/>
        <v>294393</v>
      </c>
    </row>
    <row r="2540" spans="1:8" hidden="1" x14ac:dyDescent="0.25">
      <c r="A2540" s="112">
        <v>44896</v>
      </c>
      <c r="B2540" s="50" t="s">
        <v>8654</v>
      </c>
      <c r="C2540" s="7" t="s">
        <v>2195</v>
      </c>
      <c r="D2540" s="778" t="s">
        <v>8800</v>
      </c>
      <c r="E2540" s="299">
        <v>42000</v>
      </c>
      <c r="F2540" s="213"/>
      <c r="G2540" s="14">
        <f t="shared" si="48"/>
        <v>42000</v>
      </c>
      <c r="H2540" s="13" t="s">
        <v>8802</v>
      </c>
    </row>
    <row r="2541" spans="1:8" hidden="1" x14ac:dyDescent="0.25">
      <c r="A2541" s="112">
        <v>44897</v>
      </c>
      <c r="B2541" s="50" t="s">
        <v>8654</v>
      </c>
      <c r="C2541" s="7" t="s">
        <v>2195</v>
      </c>
      <c r="D2541" s="778" t="s">
        <v>8801</v>
      </c>
      <c r="E2541" s="299">
        <v>10000</v>
      </c>
      <c r="F2541" s="213"/>
      <c r="G2541" s="14">
        <f t="shared" si="48"/>
        <v>10000</v>
      </c>
      <c r="H2541" s="7" t="s">
        <v>8803</v>
      </c>
    </row>
    <row r="2542" spans="1:8" hidden="1" x14ac:dyDescent="0.25">
      <c r="A2542" s="112">
        <v>44897</v>
      </c>
      <c r="B2542" s="50" t="s">
        <v>8556</v>
      </c>
      <c r="C2542" s="7" t="s">
        <v>7465</v>
      </c>
      <c r="D2542" s="778" t="s">
        <v>8859</v>
      </c>
      <c r="E2542" s="299">
        <v>157044</v>
      </c>
      <c r="F2542" s="213"/>
      <c r="G2542" s="14">
        <f t="shared" si="48"/>
        <v>157044</v>
      </c>
    </row>
    <row r="2543" spans="1:8" hidden="1" x14ac:dyDescent="0.25">
      <c r="A2543" s="112">
        <v>44897</v>
      </c>
      <c r="B2543" s="50" t="s">
        <v>8556</v>
      </c>
      <c r="C2543" s="7" t="s">
        <v>7465</v>
      </c>
      <c r="D2543" s="778" t="s">
        <v>8860</v>
      </c>
      <c r="E2543" s="299">
        <v>55248</v>
      </c>
      <c r="F2543" s="213"/>
      <c r="G2543" s="14">
        <f t="shared" si="48"/>
        <v>55248</v>
      </c>
    </row>
    <row r="2544" spans="1:8" hidden="1" x14ac:dyDescent="0.25">
      <c r="A2544" s="112">
        <v>44897</v>
      </c>
      <c r="B2544" s="50" t="s">
        <v>8336</v>
      </c>
      <c r="C2544" s="7" t="s">
        <v>7465</v>
      </c>
      <c r="D2544" s="778" t="s">
        <v>8861</v>
      </c>
      <c r="E2544" s="299">
        <v>56000</v>
      </c>
      <c r="F2544" s="213"/>
      <c r="G2544" s="14">
        <f t="shared" si="48"/>
        <v>56000</v>
      </c>
    </row>
    <row r="2545" spans="1:8" hidden="1" x14ac:dyDescent="0.25">
      <c r="A2545" s="112">
        <v>44897</v>
      </c>
      <c r="B2545" s="10" t="s">
        <v>7951</v>
      </c>
      <c r="C2545" s="11" t="s">
        <v>7952</v>
      </c>
      <c r="F2545" s="9">
        <v>200000</v>
      </c>
      <c r="G2545" s="14">
        <f t="shared" si="48"/>
        <v>-200000</v>
      </c>
      <c r="H2545" s="7" t="s">
        <v>7916</v>
      </c>
    </row>
    <row r="2546" spans="1:8" hidden="1" x14ac:dyDescent="0.25">
      <c r="A2546" s="112">
        <v>44898</v>
      </c>
      <c r="B2546" s="10" t="s">
        <v>8041</v>
      </c>
      <c r="C2546" s="11" t="s">
        <v>7465</v>
      </c>
      <c r="D2546" s="766" t="s">
        <v>8862</v>
      </c>
      <c r="E2546" s="8">
        <v>350364</v>
      </c>
      <c r="G2546" s="14">
        <f t="shared" si="48"/>
        <v>350364</v>
      </c>
    </row>
    <row r="2547" spans="1:8" hidden="1" x14ac:dyDescent="0.25">
      <c r="A2547" s="112">
        <v>44898</v>
      </c>
      <c r="B2547" s="10" t="s">
        <v>8041</v>
      </c>
      <c r="C2547" s="11" t="s">
        <v>161</v>
      </c>
      <c r="D2547" s="766" t="s">
        <v>9048</v>
      </c>
      <c r="E2547" s="8">
        <v>33213</v>
      </c>
      <c r="G2547" s="14">
        <f t="shared" si="48"/>
        <v>33213</v>
      </c>
      <c r="H2547" s="7" t="s">
        <v>9049</v>
      </c>
    </row>
    <row r="2548" spans="1:8" hidden="1" x14ac:dyDescent="0.25">
      <c r="A2548" s="112">
        <v>44900</v>
      </c>
      <c r="B2548" s="10" t="s">
        <v>3945</v>
      </c>
      <c r="C2548" s="13" t="s">
        <v>5186</v>
      </c>
      <c r="D2548" s="766" t="s">
        <v>8794</v>
      </c>
      <c r="E2548" s="8">
        <v>21600</v>
      </c>
      <c r="G2548" s="14">
        <f t="shared" si="48"/>
        <v>21600</v>
      </c>
      <c r="H2548" s="7" t="s">
        <v>8795</v>
      </c>
    </row>
    <row r="2549" spans="1:8" hidden="1" x14ac:dyDescent="0.25">
      <c r="A2549" s="112">
        <v>44900</v>
      </c>
      <c r="B2549" s="10" t="s">
        <v>8654</v>
      </c>
      <c r="C2549" s="11" t="s">
        <v>8391</v>
      </c>
      <c r="D2549" s="766" t="s">
        <v>8805</v>
      </c>
      <c r="E2549" s="8">
        <v>333027</v>
      </c>
      <c r="G2549" s="6">
        <f t="shared" si="48"/>
        <v>333027</v>
      </c>
    </row>
    <row r="2550" spans="1:8" hidden="1" x14ac:dyDescent="0.25">
      <c r="A2550" s="112">
        <v>44901</v>
      </c>
      <c r="B2550" s="10" t="s">
        <v>1399</v>
      </c>
      <c r="C2550" s="11" t="s">
        <v>437</v>
      </c>
      <c r="D2550" s="766" t="s">
        <v>8852</v>
      </c>
      <c r="E2550" s="8">
        <v>1900</v>
      </c>
      <c r="G2550" s="6">
        <f t="shared" si="48"/>
        <v>1900</v>
      </c>
      <c r="H2550" s="7" t="s">
        <v>8853</v>
      </c>
    </row>
    <row r="2551" spans="1:8" hidden="1" x14ac:dyDescent="0.25">
      <c r="A2551" s="112">
        <v>44901</v>
      </c>
      <c r="B2551" s="10" t="s">
        <v>8336</v>
      </c>
      <c r="C2551" s="11" t="s">
        <v>7465</v>
      </c>
      <c r="D2551" s="766" t="s">
        <v>8857</v>
      </c>
      <c r="E2551" s="8">
        <v>100742</v>
      </c>
      <c r="G2551" s="6">
        <f t="shared" si="48"/>
        <v>100742</v>
      </c>
    </row>
    <row r="2552" spans="1:8" hidden="1" x14ac:dyDescent="0.25">
      <c r="A2552" s="112">
        <v>44901</v>
      </c>
      <c r="B2552" s="10" t="s">
        <v>8336</v>
      </c>
      <c r="C2552" s="11" t="s">
        <v>7465</v>
      </c>
      <c r="D2552" s="766" t="s">
        <v>8863</v>
      </c>
      <c r="E2552" s="8">
        <v>147250</v>
      </c>
      <c r="G2552" s="6">
        <f t="shared" si="48"/>
        <v>147250</v>
      </c>
    </row>
    <row r="2553" spans="1:8" hidden="1" x14ac:dyDescent="0.25">
      <c r="A2553" s="112">
        <v>44902</v>
      </c>
      <c r="B2553" s="10" t="s">
        <v>1399</v>
      </c>
      <c r="C2553" s="11" t="s">
        <v>2195</v>
      </c>
      <c r="F2553" s="9">
        <v>5940</v>
      </c>
      <c r="G2553" s="6">
        <f t="shared" si="48"/>
        <v>-5940</v>
      </c>
      <c r="H2553" s="1215" t="s">
        <v>8821</v>
      </c>
    </row>
    <row r="2554" spans="1:8" hidden="1" x14ac:dyDescent="0.25">
      <c r="A2554" s="112">
        <v>44902</v>
      </c>
      <c r="B2554" s="10" t="s">
        <v>8336</v>
      </c>
      <c r="C2554" s="11" t="s">
        <v>2195</v>
      </c>
      <c r="F2554" s="9">
        <v>39210</v>
      </c>
      <c r="G2554" s="6">
        <f t="shared" si="48"/>
        <v>-39210</v>
      </c>
      <c r="H2554" s="1215"/>
    </row>
    <row r="2555" spans="1:8" hidden="1" x14ac:dyDescent="0.25">
      <c r="A2555" s="112">
        <v>44902</v>
      </c>
      <c r="B2555" s="10" t="s">
        <v>8556</v>
      </c>
      <c r="C2555" s="11" t="s">
        <v>2195</v>
      </c>
      <c r="F2555" s="9">
        <v>18450</v>
      </c>
      <c r="G2555" s="6">
        <f t="shared" si="48"/>
        <v>-18450</v>
      </c>
      <c r="H2555" s="1215"/>
    </row>
    <row r="2556" spans="1:8" hidden="1" x14ac:dyDescent="0.25">
      <c r="A2556" s="112">
        <v>44902</v>
      </c>
      <c r="B2556" s="10" t="s">
        <v>8654</v>
      </c>
      <c r="C2556" s="11" t="s">
        <v>2195</v>
      </c>
      <c r="F2556" s="9">
        <v>80000</v>
      </c>
      <c r="G2556" s="6">
        <f t="shared" si="48"/>
        <v>-80000</v>
      </c>
      <c r="H2556" s="1215"/>
    </row>
    <row r="2557" spans="1:8" hidden="1" x14ac:dyDescent="0.25">
      <c r="A2557" s="112">
        <v>44904</v>
      </c>
      <c r="B2557" s="10" t="s">
        <v>8654</v>
      </c>
      <c r="C2557" s="11" t="s">
        <v>8391</v>
      </c>
      <c r="F2557" s="9">
        <v>468530</v>
      </c>
      <c r="G2557" s="6">
        <f t="shared" si="48"/>
        <v>-468530</v>
      </c>
      <c r="H2557" s="7" t="s">
        <v>8832</v>
      </c>
    </row>
    <row r="2558" spans="1:8" hidden="1" x14ac:dyDescent="0.25">
      <c r="A2558" s="112">
        <v>44904</v>
      </c>
      <c r="B2558" s="10" t="s">
        <v>8654</v>
      </c>
      <c r="C2558" s="11" t="s">
        <v>7240</v>
      </c>
      <c r="F2558" s="9">
        <v>790800</v>
      </c>
      <c r="G2558" s="6">
        <f t="shared" si="48"/>
        <v>-790800</v>
      </c>
      <c r="H2558" s="7" t="s">
        <v>8833</v>
      </c>
    </row>
    <row r="2559" spans="1:8" hidden="1" x14ac:dyDescent="0.25">
      <c r="A2559" s="112">
        <v>44904</v>
      </c>
      <c r="B2559" s="10" t="s">
        <v>8654</v>
      </c>
      <c r="C2559" s="11" t="s">
        <v>5680</v>
      </c>
      <c r="F2559" s="9">
        <v>500000</v>
      </c>
      <c r="G2559" s="6">
        <f t="shared" si="48"/>
        <v>-500000</v>
      </c>
      <c r="H2559" s="7" t="s">
        <v>8832</v>
      </c>
    </row>
    <row r="2560" spans="1:8" hidden="1" x14ac:dyDescent="0.25">
      <c r="A2560" s="112">
        <v>44904</v>
      </c>
      <c r="B2560" s="10" t="s">
        <v>8654</v>
      </c>
      <c r="C2560" s="11" t="s">
        <v>5680</v>
      </c>
      <c r="F2560" s="9">
        <v>350000</v>
      </c>
      <c r="G2560" s="6">
        <f t="shared" si="48"/>
        <v>-350000</v>
      </c>
      <c r="H2560" s="7" t="s">
        <v>8832</v>
      </c>
    </row>
    <row r="2561" spans="1:8" hidden="1" x14ac:dyDescent="0.25">
      <c r="A2561" s="112">
        <v>44904</v>
      </c>
      <c r="B2561" s="10" t="s">
        <v>6247</v>
      </c>
      <c r="C2561" s="11" t="s">
        <v>5680</v>
      </c>
      <c r="F2561" s="9">
        <v>100</v>
      </c>
      <c r="G2561" s="6">
        <f t="shared" si="48"/>
        <v>-100</v>
      </c>
      <c r="H2561" s="7" t="s">
        <v>4976</v>
      </c>
    </row>
    <row r="2562" spans="1:8" hidden="1" x14ac:dyDescent="0.25">
      <c r="A2562" s="112">
        <v>44907</v>
      </c>
      <c r="B2562" s="10" t="s">
        <v>3945</v>
      </c>
      <c r="C2562" s="13" t="s">
        <v>5186</v>
      </c>
      <c r="F2562" s="9">
        <v>21600</v>
      </c>
      <c r="G2562" s="6">
        <f t="shared" si="48"/>
        <v>-21600</v>
      </c>
    </row>
    <row r="2563" spans="1:8" hidden="1" x14ac:dyDescent="0.25">
      <c r="A2563" s="112">
        <v>44907</v>
      </c>
      <c r="B2563" s="742" t="s">
        <v>7919</v>
      </c>
      <c r="C2563" s="749" t="s">
        <v>437</v>
      </c>
      <c r="D2563" s="777"/>
      <c r="E2563" s="750"/>
      <c r="F2563" s="751">
        <v>24400</v>
      </c>
      <c r="G2563" s="752">
        <f t="shared" si="48"/>
        <v>-24400</v>
      </c>
      <c r="H2563" s="1211" t="s">
        <v>8848</v>
      </c>
    </row>
    <row r="2564" spans="1:8" hidden="1" x14ac:dyDescent="0.25">
      <c r="A2564" s="112">
        <v>44907</v>
      </c>
      <c r="B2564" s="742" t="s">
        <v>3945</v>
      </c>
      <c r="C2564" s="749" t="s">
        <v>437</v>
      </c>
      <c r="D2564" s="777"/>
      <c r="E2564" s="750"/>
      <c r="F2564" s="751">
        <v>68000</v>
      </c>
      <c r="G2564" s="752">
        <f t="shared" si="48"/>
        <v>-68000</v>
      </c>
      <c r="H2564" s="1211"/>
    </row>
    <row r="2565" spans="1:8" hidden="1" x14ac:dyDescent="0.25">
      <c r="A2565" s="112">
        <v>44907</v>
      </c>
      <c r="B2565" s="742" t="s">
        <v>1399</v>
      </c>
      <c r="C2565" s="749" t="s">
        <v>437</v>
      </c>
      <c r="D2565" s="777"/>
      <c r="E2565" s="750"/>
      <c r="F2565" s="751">
        <v>7600</v>
      </c>
      <c r="G2565" s="752">
        <f t="shared" si="48"/>
        <v>-7600</v>
      </c>
      <c r="H2565" s="1211"/>
    </row>
    <row r="2566" spans="1:8" hidden="1" x14ac:dyDescent="0.25">
      <c r="A2566" s="112">
        <v>44907</v>
      </c>
      <c r="B2566" s="742" t="s">
        <v>8336</v>
      </c>
      <c r="C2566" s="749" t="s">
        <v>7240</v>
      </c>
      <c r="D2566" s="777" t="s">
        <v>8734</v>
      </c>
      <c r="E2566" s="750">
        <v>1603139</v>
      </c>
      <c r="F2566" s="751"/>
      <c r="G2566" s="752">
        <f t="shared" si="48"/>
        <v>1603139</v>
      </c>
      <c r="H2566" s="749"/>
    </row>
    <row r="2567" spans="1:8" hidden="1" x14ac:dyDescent="0.25">
      <c r="A2567" s="112">
        <v>44907</v>
      </c>
      <c r="B2567" s="742" t="s">
        <v>1399</v>
      </c>
      <c r="C2567" s="749" t="s">
        <v>7240</v>
      </c>
      <c r="D2567" s="777" t="s">
        <v>8735</v>
      </c>
      <c r="E2567" s="750">
        <v>38000</v>
      </c>
      <c r="F2567" s="751"/>
      <c r="G2567" s="752">
        <f t="shared" si="48"/>
        <v>38000</v>
      </c>
      <c r="H2567" s="749"/>
    </row>
    <row r="2568" spans="1:8" hidden="1" x14ac:dyDescent="0.25">
      <c r="A2568" s="112">
        <v>44909</v>
      </c>
      <c r="B2568" s="742" t="s">
        <v>8336</v>
      </c>
      <c r="C2568" s="13" t="s">
        <v>5186</v>
      </c>
      <c r="D2568" s="777" t="s">
        <v>8851</v>
      </c>
      <c r="E2568" s="750">
        <v>29568</v>
      </c>
      <c r="F2568" s="751"/>
      <c r="G2568" s="752">
        <f t="shared" si="48"/>
        <v>29568</v>
      </c>
      <c r="H2568" s="749"/>
    </row>
    <row r="2569" spans="1:8" hidden="1" x14ac:dyDescent="0.25">
      <c r="A2569" s="112">
        <v>44909</v>
      </c>
      <c r="B2569" s="742" t="s">
        <v>8041</v>
      </c>
      <c r="C2569" s="13" t="s">
        <v>5186</v>
      </c>
      <c r="D2569" s="777" t="s">
        <v>8851</v>
      </c>
      <c r="E2569" s="750">
        <v>5040</v>
      </c>
      <c r="F2569" s="751"/>
      <c r="G2569" s="752">
        <f t="shared" si="48"/>
        <v>5040</v>
      </c>
      <c r="H2569" s="749"/>
    </row>
    <row r="2570" spans="1:8" hidden="1" x14ac:dyDescent="0.25">
      <c r="A2570" s="112">
        <v>44909</v>
      </c>
      <c r="B2570" s="742" t="s">
        <v>8654</v>
      </c>
      <c r="C2570" s="749" t="s">
        <v>166</v>
      </c>
      <c r="D2570" s="777" t="s">
        <v>8799</v>
      </c>
      <c r="E2570" s="750">
        <v>23625</v>
      </c>
      <c r="F2570" s="751"/>
      <c r="G2570" s="752">
        <f t="shared" si="48"/>
        <v>23625</v>
      </c>
      <c r="H2570" s="749"/>
    </row>
    <row r="2571" spans="1:8" hidden="1" x14ac:dyDescent="0.25">
      <c r="A2571" s="112">
        <v>44910</v>
      </c>
      <c r="B2571" s="742" t="s">
        <v>6503</v>
      </c>
      <c r="C2571" s="749" t="s">
        <v>164</v>
      </c>
      <c r="D2571" s="777" t="s">
        <v>8213</v>
      </c>
      <c r="E2571" s="750">
        <v>1320</v>
      </c>
      <c r="F2571" s="751"/>
      <c r="G2571" s="752">
        <f t="shared" si="48"/>
        <v>1320</v>
      </c>
      <c r="H2571" s="749" t="s">
        <v>8904</v>
      </c>
    </row>
    <row r="2572" spans="1:8" hidden="1" x14ac:dyDescent="0.25">
      <c r="A2572" s="112">
        <v>44910</v>
      </c>
      <c r="B2572" s="742" t="s">
        <v>8336</v>
      </c>
      <c r="C2572" s="749" t="s">
        <v>2195</v>
      </c>
      <c r="D2572" s="777"/>
      <c r="E2572" s="750"/>
      <c r="F2572" s="751">
        <v>100000</v>
      </c>
      <c r="G2572" s="752">
        <f t="shared" si="48"/>
        <v>-100000</v>
      </c>
      <c r="H2572" s="749" t="s">
        <v>8866</v>
      </c>
    </row>
    <row r="2573" spans="1:8" hidden="1" x14ac:dyDescent="0.25">
      <c r="A2573" s="112">
        <v>44910</v>
      </c>
      <c r="B2573" s="742" t="s">
        <v>7919</v>
      </c>
      <c r="C2573" s="749" t="s">
        <v>164</v>
      </c>
      <c r="D2573" s="777"/>
      <c r="E2573" s="750"/>
      <c r="F2573" s="751">
        <v>67349</v>
      </c>
      <c r="G2573" s="752">
        <f t="shared" si="48"/>
        <v>-67349</v>
      </c>
      <c r="H2573" s="1214" t="s">
        <v>8866</v>
      </c>
    </row>
    <row r="2574" spans="1:8" hidden="1" x14ac:dyDescent="0.25">
      <c r="A2574" s="112">
        <v>44910</v>
      </c>
      <c r="B2574" s="742" t="s">
        <v>6503</v>
      </c>
      <c r="C2574" s="749" t="s">
        <v>164</v>
      </c>
      <c r="D2574" s="777"/>
      <c r="E2574" s="750"/>
      <c r="F2574" s="751">
        <v>9328</v>
      </c>
      <c r="G2574" s="752">
        <f t="shared" si="48"/>
        <v>-9328</v>
      </c>
      <c r="H2574" s="1214"/>
    </row>
    <row r="2575" spans="1:8" hidden="1" x14ac:dyDescent="0.25">
      <c r="A2575" s="112">
        <v>44910</v>
      </c>
      <c r="B2575" s="742" t="s">
        <v>7065</v>
      </c>
      <c r="C2575" s="749" t="s">
        <v>164</v>
      </c>
      <c r="D2575" s="777"/>
      <c r="E2575" s="750"/>
      <c r="F2575" s="751">
        <v>247</v>
      </c>
      <c r="G2575" s="752">
        <f t="shared" si="48"/>
        <v>-247</v>
      </c>
      <c r="H2575" s="1214"/>
    </row>
    <row r="2576" spans="1:8" hidden="1" x14ac:dyDescent="0.25">
      <c r="A2576" s="112">
        <v>44910</v>
      </c>
      <c r="B2576" s="742" t="s">
        <v>1399</v>
      </c>
      <c r="C2576" s="749" t="s">
        <v>164</v>
      </c>
      <c r="D2576" s="777"/>
      <c r="E2576" s="750"/>
      <c r="F2576" s="751">
        <v>23076</v>
      </c>
      <c r="G2576" s="752">
        <f t="shared" si="48"/>
        <v>-23076</v>
      </c>
      <c r="H2576" s="1214"/>
    </row>
    <row r="2577" spans="1:8" hidden="1" x14ac:dyDescent="0.25">
      <c r="A2577" s="112">
        <v>44910</v>
      </c>
      <c r="B2577" s="742" t="s">
        <v>8041</v>
      </c>
      <c r="C2577" s="749" t="s">
        <v>7465</v>
      </c>
      <c r="D2577" s="777"/>
      <c r="E2577" s="750"/>
      <c r="F2577" s="751">
        <v>300000</v>
      </c>
      <c r="G2577" s="752">
        <f t="shared" si="48"/>
        <v>-300000</v>
      </c>
      <c r="H2577" s="749" t="s">
        <v>8866</v>
      </c>
    </row>
    <row r="2578" spans="1:8" hidden="1" x14ac:dyDescent="0.25">
      <c r="A2578" s="112">
        <v>44910</v>
      </c>
      <c r="B2578" s="742" t="s">
        <v>8041</v>
      </c>
      <c r="C2578" s="749" t="s">
        <v>7465</v>
      </c>
      <c r="D2578" s="777"/>
      <c r="E2578" s="750"/>
      <c r="F2578" s="751">
        <v>300000</v>
      </c>
      <c r="G2578" s="752">
        <f t="shared" si="48"/>
        <v>-300000</v>
      </c>
      <c r="H2578" s="749" t="s">
        <v>8866</v>
      </c>
    </row>
    <row r="2579" spans="1:8" hidden="1" x14ac:dyDescent="0.25">
      <c r="A2579" s="112">
        <v>44911</v>
      </c>
      <c r="B2579" s="742" t="s">
        <v>8336</v>
      </c>
      <c r="C2579" s="749" t="s">
        <v>2195</v>
      </c>
      <c r="D2579" s="777" t="s">
        <v>8905</v>
      </c>
      <c r="E2579" s="750">
        <v>17800</v>
      </c>
      <c r="F2579" s="751"/>
      <c r="G2579" s="752">
        <f t="shared" si="48"/>
        <v>17800</v>
      </c>
      <c r="H2579" s="749" t="s">
        <v>8906</v>
      </c>
    </row>
    <row r="2580" spans="1:8" hidden="1" x14ac:dyDescent="0.25">
      <c r="A2580" s="112">
        <v>44911</v>
      </c>
      <c r="B2580" s="742" t="s">
        <v>8654</v>
      </c>
      <c r="C2580" s="13" t="s">
        <v>5186</v>
      </c>
      <c r="D2580" s="777"/>
      <c r="E2580" s="750"/>
      <c r="F2580" s="751">
        <v>216700</v>
      </c>
      <c r="G2580" s="752">
        <f t="shared" si="48"/>
        <v>-216700</v>
      </c>
      <c r="H2580" s="749" t="s">
        <v>9327</v>
      </c>
    </row>
    <row r="2581" spans="1:8" hidden="1" x14ac:dyDescent="0.25">
      <c r="A2581" s="112">
        <v>44914</v>
      </c>
      <c r="B2581" s="742" t="s">
        <v>1399</v>
      </c>
      <c r="C2581" s="749" t="s">
        <v>3010</v>
      </c>
      <c r="D2581" s="777"/>
      <c r="E2581" s="750"/>
      <c r="F2581" s="751">
        <v>14000</v>
      </c>
      <c r="G2581" s="752">
        <f t="shared" si="48"/>
        <v>-14000</v>
      </c>
      <c r="H2581" s="1213" t="s">
        <v>8893</v>
      </c>
    </row>
    <row r="2582" spans="1:8" hidden="1" x14ac:dyDescent="0.25">
      <c r="A2582" s="112">
        <v>44914</v>
      </c>
      <c r="B2582" s="742" t="s">
        <v>6509</v>
      </c>
      <c r="C2582" s="749" t="s">
        <v>3010</v>
      </c>
      <c r="D2582" s="777"/>
      <c r="E2582" s="750"/>
      <c r="F2582" s="751">
        <v>11000</v>
      </c>
      <c r="G2582" s="752">
        <f t="shared" si="48"/>
        <v>-11000</v>
      </c>
      <c r="H2582" s="1213"/>
    </row>
    <row r="2583" spans="1:8" hidden="1" x14ac:dyDescent="0.25">
      <c r="A2583" s="112">
        <v>44914</v>
      </c>
      <c r="B2583" s="742" t="s">
        <v>8041</v>
      </c>
      <c r="C2583" s="749" t="s">
        <v>3010</v>
      </c>
      <c r="D2583" s="777"/>
      <c r="E2583" s="750"/>
      <c r="F2583" s="751">
        <v>25000</v>
      </c>
      <c r="G2583" s="752">
        <f t="shared" si="48"/>
        <v>-25000</v>
      </c>
      <c r="H2583" s="1213"/>
    </row>
    <row r="2584" spans="1:8" hidden="1" x14ac:dyDescent="0.25">
      <c r="A2584" s="112">
        <v>44917</v>
      </c>
      <c r="B2584" s="742" t="s">
        <v>8865</v>
      </c>
      <c r="C2584" s="749" t="s">
        <v>166</v>
      </c>
      <c r="D2584" s="777" t="s">
        <v>8907</v>
      </c>
      <c r="E2584" s="750">
        <v>78000</v>
      </c>
      <c r="F2584" s="751"/>
      <c r="G2584" s="752">
        <f t="shared" si="48"/>
        <v>78000</v>
      </c>
      <c r="H2584" s="749" t="s">
        <v>8908</v>
      </c>
    </row>
    <row r="2585" spans="1:8" hidden="1" x14ac:dyDescent="0.25">
      <c r="A2585" s="112">
        <v>44917</v>
      </c>
      <c r="B2585" s="742" t="s">
        <v>8873</v>
      </c>
      <c r="C2585" s="749" t="s">
        <v>180</v>
      </c>
      <c r="D2585" s="777" t="s">
        <v>8936</v>
      </c>
      <c r="E2585" s="750">
        <v>247080</v>
      </c>
      <c r="F2585" s="751"/>
      <c r="G2585" s="752">
        <f t="shared" si="48"/>
        <v>247080</v>
      </c>
      <c r="H2585" s="749"/>
    </row>
    <row r="2586" spans="1:8" hidden="1" x14ac:dyDescent="0.25">
      <c r="A2586" s="112">
        <v>44919</v>
      </c>
      <c r="B2586" s="742" t="s">
        <v>8654</v>
      </c>
      <c r="C2586" s="749" t="s">
        <v>8391</v>
      </c>
      <c r="D2586" s="777" t="s">
        <v>8965</v>
      </c>
      <c r="E2586" s="750">
        <v>118318</v>
      </c>
      <c r="F2586" s="751"/>
      <c r="G2586" s="752">
        <f t="shared" si="48"/>
        <v>118318</v>
      </c>
      <c r="H2586" s="749"/>
    </row>
    <row r="2587" spans="1:8" hidden="1" x14ac:dyDescent="0.25">
      <c r="A2587" s="112">
        <v>44919</v>
      </c>
      <c r="B2587" s="742" t="s">
        <v>8865</v>
      </c>
      <c r="C2587" s="749" t="s">
        <v>180</v>
      </c>
      <c r="D2587" s="777" t="s">
        <v>8937</v>
      </c>
      <c r="E2587" s="750">
        <v>164160</v>
      </c>
      <c r="F2587" s="751"/>
      <c r="G2587" s="752">
        <f t="shared" si="48"/>
        <v>164160</v>
      </c>
      <c r="H2587" s="749"/>
    </row>
    <row r="2588" spans="1:8" hidden="1" x14ac:dyDescent="0.25">
      <c r="A2588" s="112">
        <v>44921</v>
      </c>
      <c r="B2588" s="742" t="s">
        <v>8865</v>
      </c>
      <c r="C2588" s="13" t="s">
        <v>5186</v>
      </c>
      <c r="D2588" s="777"/>
      <c r="E2588" s="750"/>
      <c r="F2588" s="751">
        <v>190000</v>
      </c>
      <c r="G2588" s="752">
        <f t="shared" si="48"/>
        <v>-190000</v>
      </c>
      <c r="H2588" s="749" t="s">
        <v>8940</v>
      </c>
    </row>
    <row r="2589" spans="1:8" hidden="1" x14ac:dyDescent="0.25">
      <c r="A2589" s="112">
        <v>44922</v>
      </c>
      <c r="B2589" s="742" t="s">
        <v>8556</v>
      </c>
      <c r="C2589" s="749" t="s">
        <v>7465</v>
      </c>
      <c r="D2589" s="777" t="s">
        <v>8963</v>
      </c>
      <c r="E2589" s="750">
        <v>33571</v>
      </c>
      <c r="F2589" s="751"/>
      <c r="G2589" s="752">
        <f t="shared" si="48"/>
        <v>33571</v>
      </c>
      <c r="H2589" s="749" t="s">
        <v>8964</v>
      </c>
    </row>
    <row r="2590" spans="1:8" hidden="1" x14ac:dyDescent="0.25">
      <c r="A2590" s="112">
        <v>44924</v>
      </c>
      <c r="B2590" s="742" t="s">
        <v>8041</v>
      </c>
      <c r="C2590" s="749" t="s">
        <v>7465</v>
      </c>
      <c r="D2590" s="777"/>
      <c r="E2590" s="750"/>
      <c r="F2590" s="751">
        <v>333000</v>
      </c>
      <c r="G2590" s="752">
        <f t="shared" si="48"/>
        <v>-333000</v>
      </c>
      <c r="H2590" s="749" t="s">
        <v>8953</v>
      </c>
    </row>
    <row r="2591" spans="1:8" hidden="1" x14ac:dyDescent="0.25">
      <c r="A2591" s="112">
        <v>44924</v>
      </c>
      <c r="B2591" s="742" t="s">
        <v>8041</v>
      </c>
      <c r="C2591" s="749" t="s">
        <v>7465</v>
      </c>
      <c r="D2591" s="777"/>
      <c r="E2591" s="750"/>
      <c r="F2591" s="751">
        <v>333000</v>
      </c>
      <c r="G2591" s="752">
        <f t="shared" si="48"/>
        <v>-333000</v>
      </c>
      <c r="H2591" s="749" t="s">
        <v>8954</v>
      </c>
    </row>
    <row r="2592" spans="1:8" hidden="1" x14ac:dyDescent="0.25">
      <c r="A2592" s="112">
        <v>44924</v>
      </c>
      <c r="B2592" s="742" t="s">
        <v>8041</v>
      </c>
      <c r="C2592" s="749" t="s">
        <v>7465</v>
      </c>
      <c r="D2592" s="777"/>
      <c r="E2592" s="750"/>
      <c r="F2592" s="751">
        <v>334000</v>
      </c>
      <c r="G2592" s="752">
        <f t="shared" si="48"/>
        <v>-334000</v>
      </c>
      <c r="H2592" s="749" t="s">
        <v>8955</v>
      </c>
    </row>
    <row r="2593" spans="1:8" hidden="1" x14ac:dyDescent="0.25">
      <c r="A2593" s="112">
        <v>44924</v>
      </c>
      <c r="B2593" s="742" t="s">
        <v>8654</v>
      </c>
      <c r="C2593" s="749" t="s">
        <v>166</v>
      </c>
      <c r="D2593" s="777" t="s">
        <v>8979</v>
      </c>
      <c r="E2593" s="750">
        <v>149500</v>
      </c>
      <c r="F2593" s="751"/>
      <c r="G2593" s="752">
        <f t="shared" si="48"/>
        <v>149500</v>
      </c>
      <c r="H2593" s="749" t="s">
        <v>8980</v>
      </c>
    </row>
    <row r="2594" spans="1:8" hidden="1" x14ac:dyDescent="0.25">
      <c r="A2594" s="112">
        <v>44924</v>
      </c>
      <c r="B2594" s="742" t="s">
        <v>8336</v>
      </c>
      <c r="C2594" s="749" t="s">
        <v>166</v>
      </c>
      <c r="D2594" s="777" t="s">
        <v>8962</v>
      </c>
      <c r="E2594" s="750">
        <v>17000</v>
      </c>
      <c r="F2594" s="751"/>
      <c r="G2594" s="752">
        <f t="shared" si="48"/>
        <v>17000</v>
      </c>
      <c r="H2594" s="749" t="s">
        <v>8961</v>
      </c>
    </row>
    <row r="2595" spans="1:8" hidden="1" x14ac:dyDescent="0.25">
      <c r="A2595" s="112">
        <v>44924</v>
      </c>
      <c r="B2595" s="742" t="s">
        <v>8654</v>
      </c>
      <c r="C2595" s="749" t="s">
        <v>8391</v>
      </c>
      <c r="D2595" s="777" t="s">
        <v>8966</v>
      </c>
      <c r="E2595" s="750">
        <v>38995</v>
      </c>
      <c r="F2595" s="751"/>
      <c r="G2595" s="752">
        <f t="shared" si="48"/>
        <v>38995</v>
      </c>
      <c r="H2595" s="749"/>
    </row>
    <row r="2596" spans="1:8" ht="25.5" hidden="1" x14ac:dyDescent="0.25">
      <c r="A2596" s="112">
        <v>44925</v>
      </c>
      <c r="B2596" s="742" t="s">
        <v>8865</v>
      </c>
      <c r="C2596" s="749" t="s">
        <v>7240</v>
      </c>
      <c r="D2596" s="777"/>
      <c r="E2596" s="750"/>
      <c r="F2596" s="751">
        <v>410600</v>
      </c>
      <c r="G2596" s="752">
        <f t="shared" si="48"/>
        <v>-410600</v>
      </c>
      <c r="H2596" s="75" t="s">
        <v>8960</v>
      </c>
    </row>
    <row r="2597" spans="1:8" ht="25.5" hidden="1" x14ac:dyDescent="0.25">
      <c r="A2597" s="112">
        <v>44925</v>
      </c>
      <c r="B2597" s="742" t="s">
        <v>8336</v>
      </c>
      <c r="C2597" s="749" t="s">
        <v>7240</v>
      </c>
      <c r="D2597" s="777"/>
      <c r="E2597" s="750"/>
      <c r="F2597" s="751">
        <v>370200</v>
      </c>
      <c r="G2597" s="752">
        <f t="shared" si="48"/>
        <v>-370200</v>
      </c>
      <c r="H2597" s="75" t="s">
        <v>8960</v>
      </c>
    </row>
    <row r="2598" spans="1:8" ht="25.5" hidden="1" x14ac:dyDescent="0.25">
      <c r="A2598" s="112">
        <v>44925</v>
      </c>
      <c r="B2598" s="742" t="s">
        <v>8556</v>
      </c>
      <c r="C2598" s="749" t="s">
        <v>7240</v>
      </c>
      <c r="D2598" s="777"/>
      <c r="E2598" s="750"/>
      <c r="F2598" s="751">
        <v>275600</v>
      </c>
      <c r="G2598" s="752">
        <f t="shared" si="48"/>
        <v>-275600</v>
      </c>
      <c r="H2598" s="75" t="s">
        <v>8960</v>
      </c>
    </row>
    <row r="2599" spans="1:8" hidden="1" x14ac:dyDescent="0.25">
      <c r="A2599" s="112">
        <v>44925</v>
      </c>
      <c r="B2599" s="742" t="s">
        <v>8336</v>
      </c>
      <c r="C2599" s="13" t="s">
        <v>8705</v>
      </c>
      <c r="D2599" s="764"/>
      <c r="E2599" s="22"/>
      <c r="F2599" s="19">
        <v>100000</v>
      </c>
      <c r="G2599" s="14">
        <f t="shared" si="48"/>
        <v>-100000</v>
      </c>
      <c r="H2599" s="13" t="s">
        <v>8978</v>
      </c>
    </row>
    <row r="2600" spans="1:8" hidden="1" x14ac:dyDescent="0.25">
      <c r="A2600" s="112">
        <v>44928</v>
      </c>
      <c r="B2600" s="742" t="s">
        <v>8336</v>
      </c>
      <c r="C2600" s="13" t="s">
        <v>2195</v>
      </c>
      <c r="D2600" s="764" t="s">
        <v>8981</v>
      </c>
      <c r="E2600" s="22">
        <v>16800</v>
      </c>
      <c r="F2600" s="19"/>
      <c r="G2600" s="14">
        <f t="shared" si="48"/>
        <v>16800</v>
      </c>
      <c r="H2600" s="749" t="s">
        <v>8906</v>
      </c>
    </row>
    <row r="2601" spans="1:8" hidden="1" x14ac:dyDescent="0.25">
      <c r="A2601" s="112">
        <v>44928</v>
      </c>
      <c r="B2601" s="742" t="s">
        <v>8336</v>
      </c>
      <c r="C2601" s="13" t="s">
        <v>2195</v>
      </c>
      <c r="D2601" s="764" t="s">
        <v>8982</v>
      </c>
      <c r="E2601" s="22">
        <v>40500</v>
      </c>
      <c r="F2601" s="19"/>
      <c r="G2601" s="14">
        <f t="shared" si="48"/>
        <v>40500</v>
      </c>
      <c r="H2601" s="749" t="s">
        <v>8983</v>
      </c>
    </row>
    <row r="2602" spans="1:8" hidden="1" x14ac:dyDescent="0.25">
      <c r="A2602" s="112">
        <v>44929</v>
      </c>
      <c r="B2602" s="742" t="s">
        <v>8556</v>
      </c>
      <c r="C2602" s="13" t="s">
        <v>7240</v>
      </c>
      <c r="D2602" s="764" t="s">
        <v>8736</v>
      </c>
      <c r="E2602" s="22">
        <v>704772</v>
      </c>
      <c r="F2602" s="19"/>
      <c r="G2602" s="14">
        <f t="shared" si="48"/>
        <v>704772</v>
      </c>
      <c r="H2602" s="749"/>
    </row>
    <row r="2603" spans="1:8" hidden="1" x14ac:dyDescent="0.25">
      <c r="A2603" s="112">
        <v>44929</v>
      </c>
      <c r="B2603" s="742" t="s">
        <v>8654</v>
      </c>
      <c r="C2603" s="13" t="s">
        <v>7240</v>
      </c>
      <c r="D2603" s="764" t="s">
        <v>8804</v>
      </c>
      <c r="E2603" s="22">
        <v>480779</v>
      </c>
      <c r="F2603" s="19"/>
      <c r="G2603" s="14">
        <f t="shared" si="48"/>
        <v>480779</v>
      </c>
      <c r="H2603" s="749"/>
    </row>
    <row r="2604" spans="1:8" hidden="1" x14ac:dyDescent="0.25">
      <c r="A2604" s="112">
        <v>44929</v>
      </c>
      <c r="B2604" s="742" t="s">
        <v>8865</v>
      </c>
      <c r="C2604" s="13" t="s">
        <v>7240</v>
      </c>
      <c r="D2604" s="764" t="s">
        <v>8805</v>
      </c>
      <c r="E2604" s="22">
        <v>353420</v>
      </c>
      <c r="F2604" s="19"/>
      <c r="G2604" s="14">
        <f t="shared" si="48"/>
        <v>353420</v>
      </c>
      <c r="H2604" s="749"/>
    </row>
    <row r="2605" spans="1:8" hidden="1" x14ac:dyDescent="0.25">
      <c r="A2605" s="112">
        <v>44929</v>
      </c>
      <c r="B2605" s="742" t="s">
        <v>8041</v>
      </c>
      <c r="C2605" s="13" t="s">
        <v>7240</v>
      </c>
      <c r="D2605" s="764" t="s">
        <v>8965</v>
      </c>
      <c r="E2605" s="22">
        <v>83410</v>
      </c>
      <c r="F2605" s="19"/>
      <c r="G2605" s="14">
        <f t="shared" si="48"/>
        <v>83410</v>
      </c>
      <c r="H2605" s="749"/>
    </row>
    <row r="2606" spans="1:8" hidden="1" x14ac:dyDescent="0.25">
      <c r="A2606" s="112">
        <v>44930</v>
      </c>
      <c r="B2606" s="742" t="s">
        <v>8336</v>
      </c>
      <c r="C2606" s="13" t="s">
        <v>2195</v>
      </c>
      <c r="D2606" s="764" t="s">
        <v>9038</v>
      </c>
      <c r="E2606" s="22">
        <v>9450</v>
      </c>
      <c r="F2606" s="19"/>
      <c r="G2606" s="14">
        <f t="shared" si="48"/>
        <v>9450</v>
      </c>
      <c r="H2606" s="749" t="s">
        <v>9040</v>
      </c>
    </row>
    <row r="2607" spans="1:8" hidden="1" x14ac:dyDescent="0.25">
      <c r="A2607" s="112">
        <v>44932</v>
      </c>
      <c r="B2607" s="742" t="s">
        <v>8336</v>
      </c>
      <c r="C2607" s="13" t="s">
        <v>7240</v>
      </c>
      <c r="D2607" s="764"/>
      <c r="E2607" s="22"/>
      <c r="F2607" s="19">
        <v>300000</v>
      </c>
      <c r="G2607" s="14">
        <f t="shared" si="48"/>
        <v>-300000</v>
      </c>
      <c r="H2607" s="13" t="s">
        <v>8985</v>
      </c>
    </row>
    <row r="2608" spans="1:8" hidden="1" x14ac:dyDescent="0.25">
      <c r="A2608" s="112">
        <v>44932</v>
      </c>
      <c r="B2608" s="742" t="s">
        <v>8336</v>
      </c>
      <c r="C2608" s="13" t="s">
        <v>7240</v>
      </c>
      <c r="D2608" s="764"/>
      <c r="E2608" s="22"/>
      <c r="F2608" s="19">
        <v>300000</v>
      </c>
      <c r="G2608" s="14">
        <f t="shared" si="48"/>
        <v>-300000</v>
      </c>
      <c r="H2608" s="13" t="s">
        <v>8984</v>
      </c>
    </row>
    <row r="2609" spans="1:8" hidden="1" x14ac:dyDescent="0.25">
      <c r="A2609" s="112">
        <v>44932</v>
      </c>
      <c r="B2609" s="742" t="s">
        <v>8336</v>
      </c>
      <c r="C2609" s="13" t="s">
        <v>7240</v>
      </c>
      <c r="D2609" s="764"/>
      <c r="E2609" s="22"/>
      <c r="F2609" s="19">
        <v>284875</v>
      </c>
      <c r="G2609" s="14">
        <f t="shared" si="48"/>
        <v>-284875</v>
      </c>
      <c r="H2609" s="13" t="s">
        <v>4976</v>
      </c>
    </row>
    <row r="2610" spans="1:8" hidden="1" x14ac:dyDescent="0.25">
      <c r="A2610" s="112">
        <v>44932</v>
      </c>
      <c r="B2610" s="742" t="s">
        <v>8336</v>
      </c>
      <c r="C2610" s="13" t="s">
        <v>7240</v>
      </c>
      <c r="D2610" s="764"/>
      <c r="E2610" s="22">
        <v>22990</v>
      </c>
      <c r="F2610" s="19"/>
      <c r="G2610" s="14">
        <f t="shared" si="48"/>
        <v>22990</v>
      </c>
      <c r="H2610" s="13" t="s">
        <v>4976</v>
      </c>
    </row>
    <row r="2611" spans="1:8" hidden="1" x14ac:dyDescent="0.25">
      <c r="A2611" s="112">
        <v>44935</v>
      </c>
      <c r="B2611" s="21" t="s">
        <v>8041</v>
      </c>
      <c r="C2611" s="13" t="s">
        <v>8453</v>
      </c>
      <c r="D2611" s="764" t="s">
        <v>8987</v>
      </c>
      <c r="E2611" s="22">
        <v>120000</v>
      </c>
      <c r="F2611" s="19"/>
      <c r="G2611" s="14">
        <f t="shared" si="48"/>
        <v>120000</v>
      </c>
      <c r="H2611" s="13"/>
    </row>
    <row r="2612" spans="1:8" hidden="1" x14ac:dyDescent="0.25">
      <c r="A2612" s="112">
        <v>44935</v>
      </c>
      <c r="B2612" s="21" t="s">
        <v>8865</v>
      </c>
      <c r="C2612" s="13" t="s">
        <v>2195</v>
      </c>
      <c r="D2612" s="764" t="s">
        <v>9039</v>
      </c>
      <c r="E2612" s="22">
        <v>7360</v>
      </c>
      <c r="F2612" s="19"/>
      <c r="G2612" s="14">
        <f t="shared" si="48"/>
        <v>7360</v>
      </c>
      <c r="H2612" s="13" t="s">
        <v>9041</v>
      </c>
    </row>
    <row r="2613" spans="1:8" hidden="1" x14ac:dyDescent="0.25">
      <c r="A2613" s="112">
        <v>44933</v>
      </c>
      <c r="B2613" s="21" t="s">
        <v>8336</v>
      </c>
      <c r="C2613" s="13" t="s">
        <v>7465</v>
      </c>
      <c r="D2613" s="764" t="s">
        <v>9050</v>
      </c>
      <c r="E2613" s="22">
        <v>33600</v>
      </c>
      <c r="F2613" s="19"/>
      <c r="G2613" s="14">
        <f t="shared" si="48"/>
        <v>33600</v>
      </c>
      <c r="H2613" s="13" t="s">
        <v>9051</v>
      </c>
    </row>
    <row r="2614" spans="1:8" hidden="1" x14ac:dyDescent="0.25">
      <c r="A2614" s="112">
        <v>44933</v>
      </c>
      <c r="B2614" s="21" t="s">
        <v>8041</v>
      </c>
      <c r="C2614" s="13" t="s">
        <v>8453</v>
      </c>
      <c r="D2614" s="764"/>
      <c r="E2614" s="22"/>
      <c r="F2614" s="19">
        <v>58000</v>
      </c>
      <c r="G2614" s="14">
        <f t="shared" si="48"/>
        <v>-58000</v>
      </c>
      <c r="H2614" s="1119" t="s">
        <v>8986</v>
      </c>
    </row>
    <row r="2615" spans="1:8" hidden="1" x14ac:dyDescent="0.25">
      <c r="A2615" s="112">
        <v>44933</v>
      </c>
      <c r="B2615" s="21" t="s">
        <v>7919</v>
      </c>
      <c r="C2615" s="13" t="s">
        <v>8453</v>
      </c>
      <c r="D2615" s="764"/>
      <c r="E2615" s="22"/>
      <c r="F2615" s="19">
        <v>42000</v>
      </c>
      <c r="G2615" s="14">
        <f t="shared" si="48"/>
        <v>-42000</v>
      </c>
      <c r="H2615" s="1121"/>
    </row>
    <row r="2616" spans="1:8" hidden="1" x14ac:dyDescent="0.25">
      <c r="A2616" s="112">
        <v>44935</v>
      </c>
      <c r="B2616" s="21" t="s">
        <v>7951</v>
      </c>
      <c r="C2616" s="13" t="s">
        <v>7952</v>
      </c>
      <c r="D2616" s="764"/>
      <c r="E2616" s="22">
        <v>35000</v>
      </c>
      <c r="F2616" s="19"/>
      <c r="G2616" s="14">
        <f t="shared" si="48"/>
        <v>35000</v>
      </c>
      <c r="H2616" s="13" t="s">
        <v>4976</v>
      </c>
    </row>
    <row r="2617" spans="1:8" hidden="1" x14ac:dyDescent="0.25">
      <c r="A2617" s="112">
        <v>44935</v>
      </c>
      <c r="B2617" s="21" t="s">
        <v>8654</v>
      </c>
      <c r="C2617" s="13" t="s">
        <v>166</v>
      </c>
      <c r="D2617" s="764" t="s">
        <v>9053</v>
      </c>
      <c r="E2617" s="22">
        <v>126500</v>
      </c>
      <c r="F2617" s="19"/>
      <c r="G2617" s="14">
        <f t="shared" si="48"/>
        <v>126500</v>
      </c>
      <c r="H2617" s="749" t="s">
        <v>9054</v>
      </c>
    </row>
    <row r="2618" spans="1:8" hidden="1" x14ac:dyDescent="0.25">
      <c r="A2618" s="112">
        <v>44935</v>
      </c>
      <c r="B2618" s="21" t="s">
        <v>8654</v>
      </c>
      <c r="C2618" s="13" t="s">
        <v>8391</v>
      </c>
      <c r="D2618" s="764"/>
      <c r="E2618" s="22"/>
      <c r="F2618" s="19">
        <v>1000000</v>
      </c>
      <c r="G2618" s="14">
        <f t="shared" si="48"/>
        <v>-1000000</v>
      </c>
      <c r="H2618" s="13" t="s">
        <v>9004</v>
      </c>
    </row>
    <row r="2619" spans="1:8" hidden="1" x14ac:dyDescent="0.25">
      <c r="A2619" s="112">
        <v>44937</v>
      </c>
      <c r="B2619" s="21" t="s">
        <v>8336</v>
      </c>
      <c r="C2619" s="13" t="s">
        <v>7465</v>
      </c>
      <c r="D2619" s="764" t="s">
        <v>9283</v>
      </c>
      <c r="E2619" s="781">
        <v>49065</v>
      </c>
      <c r="F2619" s="109"/>
      <c r="G2619" s="14">
        <f t="shared" si="48"/>
        <v>49065</v>
      </c>
      <c r="H2619" s="13" t="s">
        <v>9284</v>
      </c>
    </row>
    <row r="2620" spans="1:8" hidden="1" x14ac:dyDescent="0.25">
      <c r="A2620" s="112">
        <v>44938</v>
      </c>
      <c r="B2620" s="21" t="s">
        <v>8873</v>
      </c>
      <c r="C2620" s="13" t="s">
        <v>2195</v>
      </c>
      <c r="D2620" s="764" t="s">
        <v>9042</v>
      </c>
      <c r="E2620" s="781">
        <v>45500</v>
      </c>
      <c r="F2620" s="109"/>
      <c r="G2620" s="14">
        <f t="shared" si="48"/>
        <v>45500</v>
      </c>
      <c r="H2620" s="749" t="s">
        <v>9043</v>
      </c>
    </row>
    <row r="2621" spans="1:8" hidden="1" x14ac:dyDescent="0.25">
      <c r="A2621" s="112">
        <v>44938</v>
      </c>
      <c r="B2621" s="21" t="s">
        <v>8654</v>
      </c>
      <c r="C2621" s="13" t="s">
        <v>166</v>
      </c>
      <c r="D2621" s="764" t="s">
        <v>9052</v>
      </c>
      <c r="E2621" s="781">
        <v>126500</v>
      </c>
      <c r="F2621" s="109"/>
      <c r="G2621" s="14">
        <f t="shared" si="48"/>
        <v>126500</v>
      </c>
      <c r="H2621" s="749" t="s">
        <v>9054</v>
      </c>
    </row>
    <row r="2622" spans="1:8" hidden="1" x14ac:dyDescent="0.25">
      <c r="A2622" s="112">
        <v>44939</v>
      </c>
      <c r="B2622" s="21" t="s">
        <v>8873</v>
      </c>
      <c r="C2622" s="13" t="s">
        <v>169</v>
      </c>
      <c r="D2622" s="764" t="s">
        <v>9046</v>
      </c>
      <c r="E2622" s="781">
        <v>25754</v>
      </c>
      <c r="F2622" s="109"/>
      <c r="G2622" s="14">
        <f t="shared" si="48"/>
        <v>25754</v>
      </c>
      <c r="H2622" s="749" t="s">
        <v>9047</v>
      </c>
    </row>
    <row r="2623" spans="1:8" hidden="1" x14ac:dyDescent="0.25">
      <c r="A2623" s="112">
        <v>44940</v>
      </c>
      <c r="B2623" s="21" t="s">
        <v>8873</v>
      </c>
      <c r="C2623" s="13" t="s">
        <v>2195</v>
      </c>
      <c r="D2623" s="764" t="s">
        <v>9044</v>
      </c>
      <c r="E2623" s="781">
        <v>47250</v>
      </c>
      <c r="F2623" s="109"/>
      <c r="G2623" s="14">
        <f t="shared" si="48"/>
        <v>47250</v>
      </c>
      <c r="H2623" s="749" t="s">
        <v>9045</v>
      </c>
    </row>
    <row r="2624" spans="1:8" hidden="1" x14ac:dyDescent="0.25">
      <c r="A2624" s="112">
        <v>44942</v>
      </c>
      <c r="B2624" s="21" t="s">
        <v>6503</v>
      </c>
      <c r="C2624" s="13" t="s">
        <v>166</v>
      </c>
      <c r="D2624" s="764"/>
      <c r="E2624" s="781"/>
      <c r="F2624" s="783">
        <v>21400</v>
      </c>
      <c r="G2624" s="782">
        <f t="shared" si="48"/>
        <v>-21400</v>
      </c>
      <c r="H2624" s="1114" t="s">
        <v>9031</v>
      </c>
    </row>
    <row r="2625" spans="1:8" hidden="1" x14ac:dyDescent="0.25">
      <c r="A2625" s="112">
        <v>44942</v>
      </c>
      <c r="B2625" s="21" t="s">
        <v>7919</v>
      </c>
      <c r="C2625" s="13" t="s">
        <v>166</v>
      </c>
      <c r="D2625" s="764"/>
      <c r="E2625" s="781"/>
      <c r="F2625" s="141">
        <v>25000</v>
      </c>
      <c r="G2625" s="782">
        <f t="shared" si="48"/>
        <v>-25000</v>
      </c>
      <c r="H2625" s="1115"/>
    </row>
    <row r="2626" spans="1:8" hidden="1" x14ac:dyDescent="0.25">
      <c r="A2626" s="112">
        <v>44942</v>
      </c>
      <c r="B2626" s="21" t="s">
        <v>8336</v>
      </c>
      <c r="C2626" s="13" t="s">
        <v>166</v>
      </c>
      <c r="D2626" s="764"/>
      <c r="E2626" s="781"/>
      <c r="F2626" s="141">
        <v>69000</v>
      </c>
      <c r="G2626" s="782">
        <f t="shared" si="48"/>
        <v>-69000</v>
      </c>
      <c r="H2626" s="1115"/>
    </row>
    <row r="2627" spans="1:8" hidden="1" x14ac:dyDescent="0.25">
      <c r="A2627" s="112">
        <v>44942</v>
      </c>
      <c r="B2627" s="21" t="s">
        <v>8556</v>
      </c>
      <c r="C2627" s="13" t="s">
        <v>166</v>
      </c>
      <c r="D2627" s="764"/>
      <c r="E2627" s="781"/>
      <c r="F2627" s="141">
        <v>15282</v>
      </c>
      <c r="G2627" s="782">
        <f t="shared" si="48"/>
        <v>-15282</v>
      </c>
      <c r="H2627" s="1115"/>
    </row>
    <row r="2628" spans="1:8" ht="16.5" hidden="1" thickBot="1" x14ac:dyDescent="0.3">
      <c r="A2628" s="112">
        <v>44942</v>
      </c>
      <c r="B2628" s="21" t="s">
        <v>8529</v>
      </c>
      <c r="C2628" s="13" t="s">
        <v>166</v>
      </c>
      <c r="D2628" s="764"/>
      <c r="E2628" s="781"/>
      <c r="F2628" s="784">
        <v>47891</v>
      </c>
      <c r="G2628" s="782">
        <f t="shared" si="48"/>
        <v>-47891</v>
      </c>
      <c r="H2628" s="1116"/>
    </row>
    <row r="2629" spans="1:8" hidden="1" x14ac:dyDescent="0.25">
      <c r="A2629" s="112">
        <v>44942</v>
      </c>
      <c r="B2629" s="21" t="s">
        <v>8654</v>
      </c>
      <c r="C2629" s="13" t="s">
        <v>5186</v>
      </c>
      <c r="D2629" s="764"/>
      <c r="E2629" s="22"/>
      <c r="F2629" s="19">
        <v>150000</v>
      </c>
      <c r="G2629" s="782">
        <f t="shared" si="48"/>
        <v>-150000</v>
      </c>
      <c r="H2629" s="13" t="s">
        <v>9032</v>
      </c>
    </row>
    <row r="2630" spans="1:8" hidden="1" x14ac:dyDescent="0.25">
      <c r="A2630" s="112">
        <v>44943</v>
      </c>
      <c r="B2630" s="21" t="s">
        <v>8873</v>
      </c>
      <c r="C2630" s="13" t="s">
        <v>180</v>
      </c>
      <c r="D2630" s="764" t="s">
        <v>9061</v>
      </c>
      <c r="E2630" s="22">
        <v>263400</v>
      </c>
      <c r="F2630" s="19"/>
      <c r="G2630" s="782">
        <f t="shared" si="48"/>
        <v>263400</v>
      </c>
      <c r="H2630" s="13" t="s">
        <v>9060</v>
      </c>
    </row>
    <row r="2631" spans="1:8" hidden="1" x14ac:dyDescent="0.25">
      <c r="A2631" s="112">
        <v>44947</v>
      </c>
      <c r="B2631" s="21" t="s">
        <v>8873</v>
      </c>
      <c r="C2631" s="13" t="s">
        <v>166</v>
      </c>
      <c r="D2631" s="764" t="s">
        <v>9062</v>
      </c>
      <c r="E2631" s="22">
        <v>17000</v>
      </c>
      <c r="F2631" s="19"/>
      <c r="G2631" s="782">
        <f t="shared" si="48"/>
        <v>17000</v>
      </c>
      <c r="H2631" s="13" t="s">
        <v>9270</v>
      </c>
    </row>
    <row r="2632" spans="1:8" hidden="1" x14ac:dyDescent="0.25">
      <c r="A2632" s="112">
        <v>44947</v>
      </c>
      <c r="B2632" s="21" t="s">
        <v>8873</v>
      </c>
      <c r="C2632" s="13" t="s">
        <v>166</v>
      </c>
      <c r="D2632" s="764" t="s">
        <v>9062</v>
      </c>
      <c r="E2632" s="22">
        <v>72000</v>
      </c>
      <c r="F2632" s="19"/>
      <c r="G2632" s="782">
        <f t="shared" si="48"/>
        <v>72000</v>
      </c>
      <c r="H2632" s="13" t="s">
        <v>9271</v>
      </c>
    </row>
    <row r="2633" spans="1:8" hidden="1" x14ac:dyDescent="0.25">
      <c r="A2633" s="112">
        <v>44945</v>
      </c>
      <c r="B2633" s="21" t="s">
        <v>8041</v>
      </c>
      <c r="C2633" s="13" t="s">
        <v>8453</v>
      </c>
      <c r="D2633" s="764"/>
      <c r="E2633" s="22"/>
      <c r="F2633" s="19">
        <v>120000</v>
      </c>
      <c r="G2633" s="782">
        <f t="shared" si="48"/>
        <v>-120000</v>
      </c>
      <c r="H2633" s="13" t="s">
        <v>9069</v>
      </c>
    </row>
    <row r="2634" spans="1:8" hidden="1" x14ac:dyDescent="0.25">
      <c r="A2634" s="112">
        <v>44949</v>
      </c>
      <c r="B2634" s="21" t="s">
        <v>7919</v>
      </c>
      <c r="C2634" s="13" t="s">
        <v>169</v>
      </c>
      <c r="D2634" s="764"/>
      <c r="E2634" s="22"/>
      <c r="F2634" s="19">
        <v>34773</v>
      </c>
      <c r="G2634" s="782">
        <f t="shared" si="48"/>
        <v>-34773</v>
      </c>
      <c r="H2634" s="1119" t="s">
        <v>9072</v>
      </c>
    </row>
    <row r="2635" spans="1:8" hidden="1" x14ac:dyDescent="0.25">
      <c r="A2635" s="112">
        <v>44949</v>
      </c>
      <c r="B2635" s="21" t="s">
        <v>8336</v>
      </c>
      <c r="C2635" s="13" t="s">
        <v>169</v>
      </c>
      <c r="D2635" s="764"/>
      <c r="E2635" s="22"/>
      <c r="F2635" s="19">
        <v>65227</v>
      </c>
      <c r="G2635" s="782">
        <f t="shared" si="48"/>
        <v>-65227</v>
      </c>
      <c r="H2635" s="1121"/>
    </row>
    <row r="2636" spans="1:8" hidden="1" x14ac:dyDescent="0.25">
      <c r="A2636" s="112">
        <v>44949</v>
      </c>
      <c r="B2636" s="21" t="s">
        <v>8336</v>
      </c>
      <c r="C2636" s="13" t="s">
        <v>2195</v>
      </c>
      <c r="D2636" s="764"/>
      <c r="E2636" s="22"/>
      <c r="F2636" s="19">
        <v>100000</v>
      </c>
      <c r="G2636" s="14">
        <f t="shared" si="48"/>
        <v>-100000</v>
      </c>
      <c r="H2636" s="13" t="s">
        <v>7718</v>
      </c>
    </row>
    <row r="2637" spans="1:8" hidden="1" x14ac:dyDescent="0.25">
      <c r="A2637" s="112">
        <v>44950</v>
      </c>
      <c r="B2637" s="21" t="s">
        <v>8556</v>
      </c>
      <c r="C2637" s="13" t="s">
        <v>7240</v>
      </c>
      <c r="D2637" s="764" t="s">
        <v>9242</v>
      </c>
      <c r="E2637" s="22">
        <v>605640</v>
      </c>
      <c r="F2637" s="19"/>
      <c r="G2637" s="14">
        <f t="shared" si="48"/>
        <v>605640</v>
      </c>
      <c r="H2637" s="13"/>
    </row>
    <row r="2638" spans="1:8" hidden="1" x14ac:dyDescent="0.25">
      <c r="A2638" s="112">
        <v>44950</v>
      </c>
      <c r="B2638" s="21" t="s">
        <v>8336</v>
      </c>
      <c r="C2638" s="13" t="s">
        <v>7240</v>
      </c>
      <c r="D2638" s="764" t="s">
        <v>9243</v>
      </c>
      <c r="E2638" s="22">
        <v>274161</v>
      </c>
      <c r="F2638" s="19"/>
      <c r="G2638" s="14">
        <f t="shared" si="48"/>
        <v>274161</v>
      </c>
      <c r="H2638" s="13"/>
    </row>
    <row r="2639" spans="1:8" hidden="1" x14ac:dyDescent="0.25">
      <c r="A2639" s="112">
        <v>44950</v>
      </c>
      <c r="B2639" s="21" t="s">
        <v>8041</v>
      </c>
      <c r="C2639" s="13" t="s">
        <v>7240</v>
      </c>
      <c r="D2639" s="764" t="s">
        <v>8966</v>
      </c>
      <c r="E2639" s="22">
        <v>23595</v>
      </c>
      <c r="F2639" s="19"/>
      <c r="G2639" s="14">
        <f t="shared" si="48"/>
        <v>23595</v>
      </c>
      <c r="H2639" s="13"/>
    </row>
    <row r="2640" spans="1:8" hidden="1" x14ac:dyDescent="0.25">
      <c r="A2640" s="112">
        <v>44952</v>
      </c>
      <c r="B2640" s="21" t="s">
        <v>8873</v>
      </c>
      <c r="C2640" s="13" t="s">
        <v>2195</v>
      </c>
      <c r="D2640" s="764" t="s">
        <v>9285</v>
      </c>
      <c r="E2640" s="22">
        <v>20250</v>
      </c>
      <c r="F2640" s="19"/>
      <c r="G2640" s="14">
        <f t="shared" si="48"/>
        <v>20250</v>
      </c>
      <c r="H2640" s="749" t="s">
        <v>9286</v>
      </c>
    </row>
    <row r="2641" spans="1:8" hidden="1" x14ac:dyDescent="0.25">
      <c r="A2641" s="112">
        <v>44952</v>
      </c>
      <c r="B2641" s="21" t="s">
        <v>8873</v>
      </c>
      <c r="C2641" s="13" t="s">
        <v>169</v>
      </c>
      <c r="D2641" s="764" t="s">
        <v>9287</v>
      </c>
      <c r="E2641" s="22">
        <v>56500</v>
      </c>
      <c r="F2641" s="19"/>
      <c r="G2641" s="14">
        <f t="shared" si="48"/>
        <v>56500</v>
      </c>
      <c r="H2641" s="749" t="s">
        <v>9288</v>
      </c>
    </row>
    <row r="2642" spans="1:8" hidden="1" x14ac:dyDescent="0.25">
      <c r="A2642" s="112">
        <v>44952</v>
      </c>
      <c r="B2642" s="21" t="s">
        <v>8873</v>
      </c>
      <c r="C2642" s="13" t="s">
        <v>7465</v>
      </c>
      <c r="D2642" s="764" t="s">
        <v>9368</v>
      </c>
      <c r="E2642" s="22">
        <v>536326</v>
      </c>
      <c r="F2642" s="19"/>
      <c r="G2642" s="14">
        <f t="shared" si="48"/>
        <v>536326</v>
      </c>
      <c r="H2642" s="749"/>
    </row>
    <row r="2643" spans="1:8" hidden="1" x14ac:dyDescent="0.25">
      <c r="A2643" s="112">
        <v>44952</v>
      </c>
      <c r="B2643" s="21" t="s">
        <v>1399</v>
      </c>
      <c r="C2643" s="13" t="s">
        <v>164</v>
      </c>
      <c r="D2643" s="764" t="s">
        <v>8213</v>
      </c>
      <c r="E2643" s="22">
        <v>2495</v>
      </c>
      <c r="F2643" s="19"/>
      <c r="G2643" s="14">
        <f t="shared" si="48"/>
        <v>2495</v>
      </c>
      <c r="H2643" s="749" t="s">
        <v>9437</v>
      </c>
    </row>
    <row r="2644" spans="1:8" hidden="1" x14ac:dyDescent="0.25">
      <c r="A2644" s="112">
        <v>44953</v>
      </c>
      <c r="B2644" s="21" t="s">
        <v>8336</v>
      </c>
      <c r="C2644" s="13" t="s">
        <v>8453</v>
      </c>
      <c r="D2644" s="764" t="s">
        <v>9273</v>
      </c>
      <c r="E2644" s="22">
        <v>230000</v>
      </c>
      <c r="F2644" s="19"/>
      <c r="G2644" s="14">
        <f t="shared" si="48"/>
        <v>230000</v>
      </c>
      <c r="H2644" s="13"/>
    </row>
    <row r="2645" spans="1:8" hidden="1" x14ac:dyDescent="0.25">
      <c r="A2645" s="112">
        <v>44953</v>
      </c>
      <c r="B2645" s="21" t="s">
        <v>8556</v>
      </c>
      <c r="C2645" s="13" t="s">
        <v>166</v>
      </c>
      <c r="D2645" s="764" t="s">
        <v>9274</v>
      </c>
      <c r="E2645" s="22">
        <v>3495</v>
      </c>
      <c r="F2645" s="19"/>
      <c r="G2645" s="14">
        <f t="shared" si="48"/>
        <v>3495</v>
      </c>
      <c r="H2645" s="13" t="s">
        <v>9276</v>
      </c>
    </row>
    <row r="2646" spans="1:8" hidden="1" x14ac:dyDescent="0.25">
      <c r="A2646" s="112">
        <v>44953</v>
      </c>
      <c r="B2646" s="21" t="s">
        <v>8556</v>
      </c>
      <c r="C2646" s="13" t="s">
        <v>166</v>
      </c>
      <c r="D2646" s="764" t="s">
        <v>9275</v>
      </c>
      <c r="E2646" s="22">
        <v>3420</v>
      </c>
      <c r="F2646" s="19"/>
      <c r="G2646" s="14">
        <f t="shared" si="48"/>
        <v>3420</v>
      </c>
      <c r="H2646" s="13" t="s">
        <v>9276</v>
      </c>
    </row>
    <row r="2647" spans="1:8" hidden="1" x14ac:dyDescent="0.25">
      <c r="A2647" s="112">
        <v>44954</v>
      </c>
      <c r="B2647" s="21" t="s">
        <v>8654</v>
      </c>
      <c r="C2647" s="13" t="s">
        <v>5680</v>
      </c>
      <c r="D2647" s="764" t="s">
        <v>9246</v>
      </c>
      <c r="E2647" s="22">
        <v>1535000</v>
      </c>
      <c r="F2647" s="19"/>
      <c r="G2647" s="14">
        <f t="shared" si="48"/>
        <v>1535000</v>
      </c>
      <c r="H2647" s="13"/>
    </row>
    <row r="2648" spans="1:8" hidden="1" x14ac:dyDescent="0.25">
      <c r="A2648" s="112">
        <v>44956</v>
      </c>
      <c r="B2648" s="21" t="s">
        <v>8873</v>
      </c>
      <c r="C2648" s="13" t="s">
        <v>7465</v>
      </c>
      <c r="D2648" s="764" t="s">
        <v>9369</v>
      </c>
      <c r="E2648" s="22">
        <v>240163</v>
      </c>
      <c r="F2648" s="19"/>
      <c r="G2648" s="14">
        <f t="shared" si="48"/>
        <v>240163</v>
      </c>
      <c r="H2648" s="13"/>
    </row>
    <row r="2649" spans="1:8" hidden="1" x14ac:dyDescent="0.25">
      <c r="A2649" s="112">
        <v>44957</v>
      </c>
      <c r="B2649" s="21" t="s">
        <v>1399</v>
      </c>
      <c r="C2649" s="13" t="s">
        <v>7240</v>
      </c>
      <c r="D2649" s="764"/>
      <c r="E2649" s="22"/>
      <c r="F2649" s="19">
        <v>443603</v>
      </c>
      <c r="G2649" s="14">
        <f t="shared" si="48"/>
        <v>-443603</v>
      </c>
      <c r="H2649" s="1114" t="s">
        <v>10313</v>
      </c>
    </row>
    <row r="2650" spans="1:8" hidden="1" x14ac:dyDescent="0.25">
      <c r="A2650" s="112">
        <v>44957</v>
      </c>
      <c r="B2650" s="21" t="s">
        <v>8654</v>
      </c>
      <c r="C2650" s="13" t="s">
        <v>7240</v>
      </c>
      <c r="D2650" s="764"/>
      <c r="E2650" s="22"/>
      <c r="F2650" s="19">
        <v>443603</v>
      </c>
      <c r="G2650" s="14">
        <f t="shared" ref="G2650" si="49">E2650-F2650</f>
        <v>-443603</v>
      </c>
      <c r="H2650" s="1116"/>
    </row>
    <row r="2651" spans="1:8" s="730" customFormat="1" ht="47.25" hidden="1" x14ac:dyDescent="0.25">
      <c r="A2651" s="112">
        <v>44961</v>
      </c>
      <c r="B2651" s="742" t="s">
        <v>8873</v>
      </c>
      <c r="C2651" s="749" t="s">
        <v>7240</v>
      </c>
      <c r="D2651" s="777"/>
      <c r="E2651" s="750"/>
      <c r="F2651" s="751">
        <v>393200</v>
      </c>
      <c r="G2651" s="752">
        <f t="shared" si="48"/>
        <v>-393200</v>
      </c>
      <c r="H2651" s="755" t="s">
        <v>9269</v>
      </c>
    </row>
    <row r="2652" spans="1:8" hidden="1" x14ac:dyDescent="0.25">
      <c r="A2652" s="112">
        <v>44961</v>
      </c>
      <c r="B2652" s="21" t="s">
        <v>8336</v>
      </c>
      <c r="C2652" s="13" t="s">
        <v>8453</v>
      </c>
      <c r="D2652" s="764"/>
      <c r="E2652" s="22"/>
      <c r="F2652" s="19">
        <v>100000</v>
      </c>
      <c r="G2652" s="14">
        <f t="shared" si="48"/>
        <v>-100000</v>
      </c>
      <c r="H2652" s="13" t="s">
        <v>9297</v>
      </c>
    </row>
    <row r="2653" spans="1:8" hidden="1" x14ac:dyDescent="0.25">
      <c r="A2653" s="112">
        <v>44961</v>
      </c>
      <c r="B2653" s="21" t="s">
        <v>8336</v>
      </c>
      <c r="C2653" s="13" t="s">
        <v>8453</v>
      </c>
      <c r="D2653" s="764"/>
      <c r="E2653" s="22"/>
      <c r="F2653" s="19">
        <v>130000</v>
      </c>
      <c r="G2653" s="14">
        <f t="shared" si="48"/>
        <v>-130000</v>
      </c>
      <c r="H2653" s="13" t="s">
        <v>9298</v>
      </c>
    </row>
    <row r="2654" spans="1:8" hidden="1" x14ac:dyDescent="0.25">
      <c r="A2654" s="112">
        <v>44964</v>
      </c>
      <c r="B2654" s="21" t="s">
        <v>8654</v>
      </c>
      <c r="C2654" s="13" t="s">
        <v>166</v>
      </c>
      <c r="D2654" s="775" t="s">
        <v>9364</v>
      </c>
      <c r="E2654" s="22">
        <v>154000</v>
      </c>
      <c r="F2654" s="19"/>
      <c r="G2654" s="14">
        <f t="shared" si="48"/>
        <v>154000</v>
      </c>
      <c r="H2654" s="53" t="s">
        <v>9365</v>
      </c>
    </row>
    <row r="2655" spans="1:8" hidden="1" x14ac:dyDescent="0.25">
      <c r="A2655" s="112">
        <v>44965</v>
      </c>
      <c r="B2655" s="21" t="s">
        <v>8336</v>
      </c>
      <c r="C2655" s="13" t="s">
        <v>7465</v>
      </c>
      <c r="D2655" s="775" t="s">
        <v>9370</v>
      </c>
      <c r="E2655" s="22">
        <v>74889</v>
      </c>
      <c r="F2655" s="19"/>
      <c r="G2655" s="14">
        <f t="shared" si="48"/>
        <v>74889</v>
      </c>
      <c r="H2655" s="53"/>
    </row>
    <row r="2656" spans="1:8" hidden="1" x14ac:dyDescent="0.25">
      <c r="A2656" s="112">
        <v>44965</v>
      </c>
      <c r="B2656" s="21" t="s">
        <v>8873</v>
      </c>
      <c r="C2656" s="13" t="s">
        <v>169</v>
      </c>
      <c r="D2656" s="1141" t="s">
        <v>9304</v>
      </c>
      <c r="E2656" s="22">
        <v>56000</v>
      </c>
      <c r="F2656" s="19"/>
      <c r="G2656" s="14">
        <f t="shared" si="48"/>
        <v>56000</v>
      </c>
      <c r="H2656" s="920" t="s">
        <v>9305</v>
      </c>
    </row>
    <row r="2657" spans="1:8" hidden="1" x14ac:dyDescent="0.25">
      <c r="A2657" s="112">
        <v>44965</v>
      </c>
      <c r="B2657" s="21" t="s">
        <v>8041</v>
      </c>
      <c r="C2657" s="13" t="s">
        <v>169</v>
      </c>
      <c r="D2657" s="1142"/>
      <c r="E2657" s="22">
        <v>56000</v>
      </c>
      <c r="F2657" s="19"/>
      <c r="G2657" s="14">
        <f t="shared" si="48"/>
        <v>56000</v>
      </c>
      <c r="H2657" s="920" t="s">
        <v>9305</v>
      </c>
    </row>
    <row r="2658" spans="1:8" hidden="1" x14ac:dyDescent="0.25">
      <c r="A2658" s="112">
        <v>44965</v>
      </c>
      <c r="B2658" s="21" t="s">
        <v>8041</v>
      </c>
      <c r="C2658" s="13" t="s">
        <v>169</v>
      </c>
      <c r="D2658" s="764"/>
      <c r="E2658" s="22"/>
      <c r="F2658" s="19">
        <v>56000</v>
      </c>
      <c r="G2658" s="14">
        <f t="shared" si="48"/>
        <v>-56000</v>
      </c>
      <c r="H2658" s="1122" t="s">
        <v>9306</v>
      </c>
    </row>
    <row r="2659" spans="1:8" hidden="1" x14ac:dyDescent="0.25">
      <c r="A2659" s="112">
        <v>44965</v>
      </c>
      <c r="B2659" s="21" t="s">
        <v>8336</v>
      </c>
      <c r="C2659" s="13" t="s">
        <v>169</v>
      </c>
      <c r="D2659" s="764"/>
      <c r="E2659" s="22"/>
      <c r="F2659" s="19">
        <v>10173</v>
      </c>
      <c r="G2659" s="14">
        <f t="shared" si="48"/>
        <v>-10173</v>
      </c>
      <c r="H2659" s="1123"/>
    </row>
    <row r="2660" spans="1:8" hidden="1" x14ac:dyDescent="0.25">
      <c r="A2660" s="112">
        <v>44965</v>
      </c>
      <c r="B2660" s="21" t="s">
        <v>8873</v>
      </c>
      <c r="C2660" s="13" t="s">
        <v>169</v>
      </c>
      <c r="D2660" s="764"/>
      <c r="E2660" s="22"/>
      <c r="F2660" s="19">
        <v>23827</v>
      </c>
      <c r="G2660" s="14">
        <f t="shared" si="48"/>
        <v>-23827</v>
      </c>
      <c r="H2660" s="1124"/>
    </row>
    <row r="2661" spans="1:8" hidden="1" x14ac:dyDescent="0.25">
      <c r="A2661" s="112">
        <v>44965</v>
      </c>
      <c r="B2661" s="21" t="s">
        <v>8873</v>
      </c>
      <c r="C2661" s="13" t="s">
        <v>169</v>
      </c>
      <c r="D2661" s="764"/>
      <c r="E2661" s="22"/>
      <c r="F2661" s="19">
        <v>110000</v>
      </c>
      <c r="G2661" s="14">
        <f t="shared" si="48"/>
        <v>-110000</v>
      </c>
      <c r="H2661" s="13" t="s">
        <v>9307</v>
      </c>
    </row>
    <row r="2662" spans="1:8" hidden="1" x14ac:dyDescent="0.25">
      <c r="A2662" s="112">
        <v>44967</v>
      </c>
      <c r="B2662" s="21" t="s">
        <v>8865</v>
      </c>
      <c r="C2662" s="13" t="s">
        <v>5186</v>
      </c>
      <c r="D2662" s="1141" t="s">
        <v>9322</v>
      </c>
      <c r="E2662" s="22">
        <f>6336+15840+24960+43680</f>
        <v>90816</v>
      </c>
      <c r="F2662" s="19"/>
      <c r="G2662" s="14">
        <f t="shared" si="48"/>
        <v>90816</v>
      </c>
      <c r="H2662" s="1149" t="s">
        <v>9323</v>
      </c>
    </row>
    <row r="2663" spans="1:8" hidden="1" x14ac:dyDescent="0.25">
      <c r="A2663" s="112">
        <v>44967</v>
      </c>
      <c r="B2663" s="21" t="s">
        <v>8041</v>
      </c>
      <c r="C2663" s="13" t="s">
        <v>5186</v>
      </c>
      <c r="D2663" s="1142"/>
      <c r="E2663" s="22">
        <f>5032+5596</f>
        <v>10628</v>
      </c>
      <c r="F2663" s="19"/>
      <c r="G2663" s="14">
        <f t="shared" si="48"/>
        <v>10628</v>
      </c>
      <c r="H2663" s="1150"/>
    </row>
    <row r="2664" spans="1:8" hidden="1" x14ac:dyDescent="0.25">
      <c r="A2664" s="112">
        <v>44967</v>
      </c>
      <c r="B2664" s="21" t="s">
        <v>8873</v>
      </c>
      <c r="C2664" s="13" t="s">
        <v>5186</v>
      </c>
      <c r="D2664" s="764" t="s">
        <v>9324</v>
      </c>
      <c r="E2664" s="22">
        <v>42000</v>
      </c>
      <c r="F2664" s="19"/>
      <c r="G2664" s="14">
        <f t="shared" si="48"/>
        <v>42000</v>
      </c>
      <c r="H2664" s="13"/>
    </row>
    <row r="2665" spans="1:8" hidden="1" x14ac:dyDescent="0.25">
      <c r="A2665" s="112">
        <v>44967</v>
      </c>
      <c r="B2665" s="21" t="s">
        <v>8041</v>
      </c>
      <c r="C2665" s="13" t="s">
        <v>5186</v>
      </c>
      <c r="D2665" s="1141" t="s">
        <v>9347</v>
      </c>
      <c r="E2665" s="22">
        <f>15552+18000</f>
        <v>33552</v>
      </c>
      <c r="F2665" s="19"/>
      <c r="G2665" s="14">
        <f t="shared" si="48"/>
        <v>33552</v>
      </c>
      <c r="H2665" s="1149" t="s">
        <v>9323</v>
      </c>
    </row>
    <row r="2666" spans="1:8" hidden="1" x14ac:dyDescent="0.25">
      <c r="A2666" s="112">
        <v>44967</v>
      </c>
      <c r="B2666" s="21" t="s">
        <v>8336</v>
      </c>
      <c r="C2666" s="13" t="s">
        <v>5186</v>
      </c>
      <c r="D2666" s="1142"/>
      <c r="E2666" s="22">
        <v>28080</v>
      </c>
      <c r="F2666" s="19"/>
      <c r="G2666" s="14">
        <f t="shared" si="48"/>
        <v>28080</v>
      </c>
      <c r="H2666" s="1150"/>
    </row>
    <row r="2667" spans="1:8" ht="18.75" hidden="1" x14ac:dyDescent="0.25">
      <c r="A2667" s="112">
        <v>44968</v>
      </c>
      <c r="B2667" s="21" t="s">
        <v>8654</v>
      </c>
      <c r="C2667" s="13" t="s">
        <v>166</v>
      </c>
      <c r="D2667" s="924" t="s">
        <v>9432</v>
      </c>
      <c r="E2667" s="22">
        <v>192500</v>
      </c>
      <c r="F2667" s="19"/>
      <c r="G2667" s="14">
        <f t="shared" si="48"/>
        <v>192500</v>
      </c>
      <c r="H2667" s="925" t="s">
        <v>9433</v>
      </c>
    </row>
    <row r="2668" spans="1:8" hidden="1" x14ac:dyDescent="0.25">
      <c r="A2668" s="112">
        <v>44970</v>
      </c>
      <c r="B2668" s="21" t="s">
        <v>8865</v>
      </c>
      <c r="C2668" s="13" t="s">
        <v>5186</v>
      </c>
      <c r="D2668" s="764" t="s">
        <v>9325</v>
      </c>
      <c r="E2668" s="22">
        <v>306000</v>
      </c>
      <c r="F2668" s="19"/>
      <c r="G2668" s="14">
        <f t="shared" si="48"/>
        <v>306000</v>
      </c>
      <c r="H2668" s="13" t="s">
        <v>9326</v>
      </c>
    </row>
    <row r="2669" spans="1:8" hidden="1" x14ac:dyDescent="0.25">
      <c r="A2669" s="112">
        <v>44970</v>
      </c>
      <c r="B2669" s="21" t="s">
        <v>8654</v>
      </c>
      <c r="C2669" s="13" t="s">
        <v>5186</v>
      </c>
      <c r="D2669" s="764" t="s">
        <v>9322</v>
      </c>
      <c r="E2669" s="22">
        <v>175176</v>
      </c>
      <c r="F2669" s="19"/>
      <c r="G2669" s="14">
        <f t="shared" si="48"/>
        <v>175176</v>
      </c>
      <c r="H2669" s="13" t="s">
        <v>9330</v>
      </c>
    </row>
    <row r="2670" spans="1:8" hidden="1" x14ac:dyDescent="0.25">
      <c r="A2670" s="112">
        <v>44970</v>
      </c>
      <c r="B2670" s="21" t="s">
        <v>8654</v>
      </c>
      <c r="C2670" s="13" t="s">
        <v>5186</v>
      </c>
      <c r="D2670" s="764" t="s">
        <v>9329</v>
      </c>
      <c r="E2670" s="22">
        <v>257240</v>
      </c>
      <c r="F2670" s="19"/>
      <c r="G2670" s="14">
        <f t="shared" si="48"/>
        <v>257240</v>
      </c>
      <c r="H2670" s="13" t="s">
        <v>9331</v>
      </c>
    </row>
    <row r="2671" spans="1:8" hidden="1" x14ac:dyDescent="0.25">
      <c r="A2671" s="112">
        <v>44970</v>
      </c>
      <c r="B2671" s="21" t="s">
        <v>8873</v>
      </c>
      <c r="C2671" s="13" t="s">
        <v>5186</v>
      </c>
      <c r="D2671" s="764" t="s">
        <v>9346</v>
      </c>
      <c r="E2671" s="22">
        <v>6480</v>
      </c>
      <c r="F2671" s="19"/>
      <c r="G2671" s="14">
        <f t="shared" si="48"/>
        <v>6480</v>
      </c>
      <c r="H2671" s="13"/>
    </row>
    <row r="2672" spans="1:8" hidden="1" x14ac:dyDescent="0.25">
      <c r="A2672" s="112">
        <v>44970</v>
      </c>
      <c r="B2672" s="21" t="s">
        <v>8873</v>
      </c>
      <c r="C2672" s="13" t="s">
        <v>180</v>
      </c>
      <c r="D2672" s="764" t="s">
        <v>9360</v>
      </c>
      <c r="E2672" s="22">
        <v>39160</v>
      </c>
      <c r="F2672" s="19"/>
      <c r="G2672" s="14">
        <f t="shared" si="48"/>
        <v>39160</v>
      </c>
      <c r="H2672" s="13" t="s">
        <v>9362</v>
      </c>
    </row>
    <row r="2673" spans="1:8" hidden="1" x14ac:dyDescent="0.25">
      <c r="A2673" s="112">
        <v>44970</v>
      </c>
      <c r="B2673" s="21" t="s">
        <v>8873</v>
      </c>
      <c r="C2673" s="13" t="s">
        <v>180</v>
      </c>
      <c r="D2673" s="764" t="s">
        <v>9361</v>
      </c>
      <c r="E2673" s="22">
        <v>125580</v>
      </c>
      <c r="F2673" s="19"/>
      <c r="G2673" s="14">
        <f t="shared" si="48"/>
        <v>125580</v>
      </c>
      <c r="H2673" s="13" t="s">
        <v>9363</v>
      </c>
    </row>
    <row r="2674" spans="1:8" hidden="1" x14ac:dyDescent="0.25">
      <c r="A2674" s="112">
        <v>44971</v>
      </c>
      <c r="B2674" s="21" t="s">
        <v>8654</v>
      </c>
      <c r="C2674" s="13" t="s">
        <v>8391</v>
      </c>
      <c r="D2674" s="764"/>
      <c r="E2674" s="22"/>
      <c r="F2674" s="19">
        <v>650000</v>
      </c>
      <c r="G2674" s="14">
        <f t="shared" si="48"/>
        <v>-650000</v>
      </c>
      <c r="H2674" s="13" t="s">
        <v>9004</v>
      </c>
    </row>
    <row r="2675" spans="1:8" hidden="1" x14ac:dyDescent="0.25">
      <c r="A2675" s="112">
        <v>44971</v>
      </c>
      <c r="B2675" s="21" t="s">
        <v>8336</v>
      </c>
      <c r="C2675" s="13" t="s">
        <v>7240</v>
      </c>
      <c r="D2675" s="764"/>
      <c r="E2675" s="22"/>
      <c r="F2675" s="19">
        <v>400000</v>
      </c>
      <c r="G2675" s="14">
        <f t="shared" si="48"/>
        <v>-400000</v>
      </c>
      <c r="H2675" s="13" t="s">
        <v>9004</v>
      </c>
    </row>
    <row r="2676" spans="1:8" hidden="1" x14ac:dyDescent="0.25">
      <c r="A2676" s="112">
        <v>44971</v>
      </c>
      <c r="B2676" s="21" t="s">
        <v>8336</v>
      </c>
      <c r="C2676" s="13" t="s">
        <v>7240</v>
      </c>
      <c r="D2676" s="764"/>
      <c r="E2676" s="22"/>
      <c r="F2676" s="19">
        <v>1662</v>
      </c>
      <c r="G2676" s="14">
        <f t="shared" si="48"/>
        <v>-1662</v>
      </c>
      <c r="H2676" s="13" t="s">
        <v>9332</v>
      </c>
    </row>
    <row r="2677" spans="1:8" hidden="1" x14ac:dyDescent="0.25">
      <c r="A2677" s="112">
        <v>44971</v>
      </c>
      <c r="B2677" s="21" t="s">
        <v>8873</v>
      </c>
      <c r="C2677" s="13" t="s">
        <v>2195</v>
      </c>
      <c r="D2677" s="764"/>
      <c r="E2677" s="22"/>
      <c r="F2677" s="19">
        <v>100000</v>
      </c>
      <c r="G2677" s="14">
        <f t="shared" si="48"/>
        <v>-100000</v>
      </c>
      <c r="H2677" s="13" t="s">
        <v>4592</v>
      </c>
    </row>
    <row r="2678" spans="1:8" hidden="1" x14ac:dyDescent="0.25">
      <c r="A2678" s="112">
        <v>44971</v>
      </c>
      <c r="B2678" s="21" t="s">
        <v>8654</v>
      </c>
      <c r="C2678" s="13" t="s">
        <v>5680</v>
      </c>
      <c r="D2678" s="764"/>
      <c r="E2678" s="22"/>
      <c r="F2678" s="19">
        <v>250000</v>
      </c>
      <c r="G2678" s="14">
        <f t="shared" si="48"/>
        <v>-250000</v>
      </c>
      <c r="H2678" s="13" t="s">
        <v>9335</v>
      </c>
    </row>
    <row r="2679" spans="1:8" hidden="1" x14ac:dyDescent="0.25">
      <c r="A2679" s="112">
        <v>44971</v>
      </c>
      <c r="B2679" s="21" t="s">
        <v>8654</v>
      </c>
      <c r="C2679" s="13" t="s">
        <v>5680</v>
      </c>
      <c r="D2679" s="764"/>
      <c r="E2679" s="22"/>
      <c r="F2679" s="19">
        <v>60000</v>
      </c>
      <c r="G2679" s="14">
        <f t="shared" si="48"/>
        <v>-60000</v>
      </c>
      <c r="H2679" s="13" t="s">
        <v>9335</v>
      </c>
    </row>
    <row r="2680" spans="1:8" hidden="1" x14ac:dyDescent="0.25">
      <c r="A2680" s="112">
        <v>44971</v>
      </c>
      <c r="B2680" s="21" t="s">
        <v>8336</v>
      </c>
      <c r="C2680" s="13" t="s">
        <v>7465</v>
      </c>
      <c r="D2680" s="764"/>
      <c r="E2680" s="22"/>
      <c r="F2680" s="19">
        <v>600000</v>
      </c>
      <c r="G2680" s="14">
        <f t="shared" si="48"/>
        <v>-600000</v>
      </c>
      <c r="H2680" s="13" t="s">
        <v>9335</v>
      </c>
    </row>
    <row r="2681" spans="1:8" hidden="1" x14ac:dyDescent="0.25">
      <c r="A2681" s="112">
        <v>44972</v>
      </c>
      <c r="B2681" s="21" t="s">
        <v>8873</v>
      </c>
      <c r="C2681" s="13" t="s">
        <v>166</v>
      </c>
      <c r="D2681" s="764" t="s">
        <v>9366</v>
      </c>
      <c r="E2681" s="22">
        <v>26000</v>
      </c>
      <c r="F2681" s="19"/>
      <c r="G2681" s="14">
        <f t="shared" si="48"/>
        <v>26000</v>
      </c>
      <c r="H2681" s="13" t="s">
        <v>9367</v>
      </c>
    </row>
    <row r="2682" spans="1:8" hidden="1" x14ac:dyDescent="0.25">
      <c r="A2682" s="112">
        <v>44973</v>
      </c>
      <c r="B2682" s="21" t="s">
        <v>8336</v>
      </c>
      <c r="C2682" s="13" t="s">
        <v>7465</v>
      </c>
      <c r="D2682" s="764"/>
      <c r="E2682" s="22"/>
      <c r="F2682" s="19">
        <v>400000</v>
      </c>
      <c r="G2682" s="14">
        <f t="shared" si="48"/>
        <v>-400000</v>
      </c>
      <c r="H2682" s="13" t="s">
        <v>9345</v>
      </c>
    </row>
    <row r="2683" spans="1:8" hidden="1" x14ac:dyDescent="0.25">
      <c r="A2683" s="112">
        <v>44973</v>
      </c>
      <c r="B2683" s="21" t="s">
        <v>7919</v>
      </c>
      <c r="C2683" s="13" t="s">
        <v>5186</v>
      </c>
      <c r="D2683" s="764"/>
      <c r="E2683" s="22"/>
      <c r="F2683" s="19">
        <v>37944</v>
      </c>
      <c r="G2683" s="14">
        <f t="shared" si="48"/>
        <v>-37944</v>
      </c>
      <c r="H2683" s="1117" t="s">
        <v>9348</v>
      </c>
    </row>
    <row r="2684" spans="1:8" hidden="1" x14ac:dyDescent="0.25">
      <c r="A2684" s="112">
        <v>44973</v>
      </c>
      <c r="B2684" s="21" t="s">
        <v>8075</v>
      </c>
      <c r="C2684" s="13" t="s">
        <v>5186</v>
      </c>
      <c r="D2684" s="764"/>
      <c r="E2684" s="22"/>
      <c r="F2684" s="19">
        <v>63132</v>
      </c>
      <c r="G2684" s="14">
        <f t="shared" si="48"/>
        <v>-63132</v>
      </c>
      <c r="H2684" s="1204"/>
    </row>
    <row r="2685" spans="1:8" hidden="1" x14ac:dyDescent="0.25">
      <c r="A2685" s="112">
        <v>44973</v>
      </c>
      <c r="B2685" s="21" t="s">
        <v>8336</v>
      </c>
      <c r="C2685" s="13" t="s">
        <v>5186</v>
      </c>
      <c r="D2685" s="764"/>
      <c r="E2685" s="22"/>
      <c r="F2685" s="19">
        <v>98924</v>
      </c>
      <c r="G2685" s="14">
        <f t="shared" si="48"/>
        <v>-98924</v>
      </c>
      <c r="H2685" s="1118"/>
    </row>
    <row r="2686" spans="1:8" hidden="1" x14ac:dyDescent="0.25">
      <c r="A2686" s="112">
        <v>44978</v>
      </c>
      <c r="B2686" s="21" t="s">
        <v>8041</v>
      </c>
      <c r="C2686" s="13" t="s">
        <v>5186</v>
      </c>
      <c r="D2686" s="764"/>
      <c r="E2686" s="22"/>
      <c r="F2686" s="19">
        <v>50000</v>
      </c>
      <c r="G2686" s="14">
        <f t="shared" si="48"/>
        <v>-50000</v>
      </c>
      <c r="H2686" s="13" t="s">
        <v>9371</v>
      </c>
    </row>
    <row r="2687" spans="1:8" hidden="1" x14ac:dyDescent="0.25">
      <c r="A2687" s="112">
        <v>44984</v>
      </c>
      <c r="B2687" s="21" t="s">
        <v>8654</v>
      </c>
      <c r="C2687" s="13" t="s">
        <v>166</v>
      </c>
      <c r="D2687" s="764" t="s">
        <v>9434</v>
      </c>
      <c r="E2687" s="22">
        <v>47400</v>
      </c>
      <c r="F2687" s="19"/>
      <c r="G2687" s="14">
        <f t="shared" si="48"/>
        <v>47400</v>
      </c>
      <c r="H2687" s="13" t="s">
        <v>9435</v>
      </c>
    </row>
    <row r="2688" spans="1:8" hidden="1" x14ac:dyDescent="0.25">
      <c r="A2688" s="112">
        <v>44985</v>
      </c>
      <c r="B2688" s="21" t="s">
        <v>8654</v>
      </c>
      <c r="C2688" s="13" t="s">
        <v>166</v>
      </c>
      <c r="D2688" s="764" t="s">
        <v>9436</v>
      </c>
      <c r="E2688" s="22">
        <v>192500</v>
      </c>
      <c r="F2688" s="19"/>
      <c r="G2688" s="14">
        <f t="shared" si="48"/>
        <v>192500</v>
      </c>
      <c r="H2688" s="13"/>
    </row>
    <row r="2689" spans="1:8" hidden="1" x14ac:dyDescent="0.25">
      <c r="A2689" s="112">
        <v>44987</v>
      </c>
      <c r="B2689" s="21" t="s">
        <v>8556</v>
      </c>
      <c r="C2689" s="13" t="s">
        <v>7240</v>
      </c>
      <c r="D2689" s="764" t="s">
        <v>9282</v>
      </c>
      <c r="E2689" s="22">
        <v>49840</v>
      </c>
      <c r="F2689" s="19"/>
      <c r="G2689" s="14">
        <f t="shared" si="48"/>
        <v>49840</v>
      </c>
      <c r="H2689" s="13"/>
    </row>
    <row r="2690" spans="1:8" hidden="1" x14ac:dyDescent="0.25">
      <c r="A2690" s="112">
        <v>44987</v>
      </c>
      <c r="B2690" s="21" t="s">
        <v>8654</v>
      </c>
      <c r="C2690" s="13" t="s">
        <v>7240</v>
      </c>
      <c r="D2690" s="764" t="s">
        <v>9281</v>
      </c>
      <c r="E2690" s="22">
        <v>896955</v>
      </c>
      <c r="F2690" s="19"/>
      <c r="G2690" s="14">
        <f t="shared" si="48"/>
        <v>896955</v>
      </c>
      <c r="H2690" s="13"/>
    </row>
    <row r="2691" spans="1:8" hidden="1" x14ac:dyDescent="0.25">
      <c r="A2691" s="112">
        <v>44987</v>
      </c>
      <c r="B2691" s="21" t="s">
        <v>8865</v>
      </c>
      <c r="C2691" s="13" t="s">
        <v>7240</v>
      </c>
      <c r="D2691" s="764" t="s">
        <v>8309</v>
      </c>
      <c r="E2691" s="22">
        <v>61163</v>
      </c>
      <c r="F2691" s="19"/>
      <c r="G2691" s="14">
        <f t="shared" si="48"/>
        <v>61163</v>
      </c>
      <c r="H2691" s="13"/>
    </row>
    <row r="2692" spans="1:8" hidden="1" x14ac:dyDescent="0.25">
      <c r="A2692" s="112">
        <v>44987</v>
      </c>
      <c r="B2692" s="21" t="s">
        <v>8041</v>
      </c>
      <c r="C2692" s="13" t="s">
        <v>7240</v>
      </c>
      <c r="D2692" s="764" t="s">
        <v>9280</v>
      </c>
      <c r="E2692" s="22">
        <v>34650</v>
      </c>
      <c r="F2692" s="19"/>
      <c r="G2692" s="14">
        <f t="shared" si="48"/>
        <v>34650</v>
      </c>
      <c r="H2692" s="13"/>
    </row>
    <row r="2693" spans="1:8" hidden="1" x14ac:dyDescent="0.25">
      <c r="A2693" s="112">
        <v>44987</v>
      </c>
      <c r="B2693" s="21" t="s">
        <v>8654</v>
      </c>
      <c r="C2693" s="13" t="s">
        <v>7240</v>
      </c>
      <c r="D2693" s="764" t="s">
        <v>9279</v>
      </c>
      <c r="E2693" s="22">
        <v>44740</v>
      </c>
      <c r="F2693" s="19"/>
      <c r="G2693" s="14">
        <f t="shared" si="48"/>
        <v>44740</v>
      </c>
      <c r="H2693" s="13"/>
    </row>
    <row r="2694" spans="1:8" hidden="1" x14ac:dyDescent="0.25">
      <c r="A2694" s="112">
        <v>44987</v>
      </c>
      <c r="B2694" s="21" t="s">
        <v>8556</v>
      </c>
      <c r="C2694" s="13" t="s">
        <v>7240</v>
      </c>
      <c r="D2694" s="764" t="s">
        <v>9277</v>
      </c>
      <c r="E2694" s="22">
        <v>16940</v>
      </c>
      <c r="F2694" s="19"/>
      <c r="G2694" s="14">
        <f t="shared" si="48"/>
        <v>16940</v>
      </c>
      <c r="H2694" s="13"/>
    </row>
    <row r="2695" spans="1:8" hidden="1" x14ac:dyDescent="0.25">
      <c r="A2695" s="112">
        <v>44987</v>
      </c>
      <c r="B2695" s="21" t="s">
        <v>8873</v>
      </c>
      <c r="C2695" s="13" t="s">
        <v>7240</v>
      </c>
      <c r="D2695" s="764" t="s">
        <v>9278</v>
      </c>
      <c r="E2695" s="22">
        <v>610464</v>
      </c>
      <c r="F2695" s="19"/>
      <c r="G2695" s="14">
        <f t="shared" si="48"/>
        <v>610464</v>
      </c>
      <c r="H2695" s="13"/>
    </row>
    <row r="2696" spans="1:8" hidden="1" x14ac:dyDescent="0.25">
      <c r="A2696" s="112">
        <v>44989</v>
      </c>
      <c r="B2696" s="21" t="s">
        <v>8654</v>
      </c>
      <c r="C2696" s="13" t="s">
        <v>8391</v>
      </c>
      <c r="D2696" s="764" t="s">
        <v>9243</v>
      </c>
      <c r="E2696" s="22">
        <v>17197</v>
      </c>
      <c r="F2696" s="19"/>
      <c r="G2696" s="14">
        <f t="shared" si="48"/>
        <v>17197</v>
      </c>
      <c r="H2696" s="13"/>
    </row>
    <row r="2697" spans="1:8" hidden="1" x14ac:dyDescent="0.25">
      <c r="A2697" s="112">
        <v>44995</v>
      </c>
      <c r="B2697" s="21" t="s">
        <v>8654</v>
      </c>
      <c r="C2697" s="13" t="s">
        <v>8391</v>
      </c>
      <c r="D2697" s="764" t="s">
        <v>9242</v>
      </c>
      <c r="E2697" s="22">
        <v>90521</v>
      </c>
      <c r="F2697" s="19"/>
      <c r="G2697" s="14">
        <f t="shared" si="48"/>
        <v>90521</v>
      </c>
      <c r="H2697" s="13"/>
    </row>
    <row r="2698" spans="1:8" hidden="1" x14ac:dyDescent="0.25">
      <c r="A2698" s="112">
        <v>44995</v>
      </c>
      <c r="B2698" s="21" t="s">
        <v>8041</v>
      </c>
      <c r="C2698" s="13" t="s">
        <v>8453</v>
      </c>
      <c r="D2698" s="764" t="s">
        <v>8588</v>
      </c>
      <c r="E2698" s="22">
        <v>189000</v>
      </c>
      <c r="F2698" s="19"/>
      <c r="G2698" s="14">
        <f t="shared" ref="G2698" si="50">E2698-F2698</f>
        <v>189000</v>
      </c>
      <c r="H2698" s="53"/>
    </row>
    <row r="2699" spans="1:8" hidden="1" x14ac:dyDescent="0.25">
      <c r="A2699" s="112">
        <v>45000</v>
      </c>
      <c r="B2699" s="21" t="s">
        <v>8654</v>
      </c>
      <c r="C2699" s="13" t="s">
        <v>5680</v>
      </c>
      <c r="D2699" s="764" t="s">
        <v>9490</v>
      </c>
      <c r="E2699" s="22">
        <v>857600</v>
      </c>
      <c r="F2699" s="19"/>
      <c r="G2699" s="14">
        <f t="shared" ref="G2699" si="51">E2699-F2699</f>
        <v>857600</v>
      </c>
      <c r="H2699" s="53"/>
    </row>
    <row r="2700" spans="1:8" hidden="1" x14ac:dyDescent="0.25">
      <c r="A2700" s="112">
        <v>45001</v>
      </c>
      <c r="B2700" s="21" t="s">
        <v>8556</v>
      </c>
      <c r="C2700" s="13" t="s">
        <v>166</v>
      </c>
      <c r="D2700" s="764"/>
      <c r="E2700" s="22"/>
      <c r="F2700" s="19">
        <v>6915</v>
      </c>
      <c r="G2700" s="14">
        <f t="shared" si="48"/>
        <v>-6915</v>
      </c>
      <c r="H2700" s="1155" t="s">
        <v>9455</v>
      </c>
    </row>
    <row r="2701" spans="1:8" hidden="1" x14ac:dyDescent="0.25">
      <c r="A2701" s="112">
        <v>45001</v>
      </c>
      <c r="B2701" s="21" t="s">
        <v>8529</v>
      </c>
      <c r="C2701" s="13" t="s">
        <v>166</v>
      </c>
      <c r="D2701" s="764"/>
      <c r="E2701" s="22"/>
      <c r="F2701" s="19">
        <v>15069</v>
      </c>
      <c r="G2701" s="14">
        <f t="shared" si="48"/>
        <v>-15069</v>
      </c>
      <c r="H2701" s="1156"/>
    </row>
    <row r="2702" spans="1:8" hidden="1" x14ac:dyDescent="0.25">
      <c r="A2702" s="112">
        <v>45001</v>
      </c>
      <c r="B2702" s="21" t="s">
        <v>8654</v>
      </c>
      <c r="C2702" s="13" t="s">
        <v>166</v>
      </c>
      <c r="D2702" s="764"/>
      <c r="E2702" s="22"/>
      <c r="F2702" s="19">
        <v>848690</v>
      </c>
      <c r="G2702" s="14">
        <f t="shared" si="48"/>
        <v>-848690</v>
      </c>
      <c r="H2702" s="1156"/>
    </row>
    <row r="2703" spans="1:8" hidden="1" x14ac:dyDescent="0.25">
      <c r="A2703" s="112">
        <v>45001</v>
      </c>
      <c r="B2703" s="21" t="s">
        <v>8865</v>
      </c>
      <c r="C2703" s="13" t="s">
        <v>166</v>
      </c>
      <c r="D2703" s="764"/>
      <c r="E2703" s="22"/>
      <c r="F2703" s="19">
        <v>78000</v>
      </c>
      <c r="G2703" s="14">
        <f t="shared" si="48"/>
        <v>-78000</v>
      </c>
      <c r="H2703" s="1156"/>
    </row>
    <row r="2704" spans="1:8" hidden="1" x14ac:dyDescent="0.25">
      <c r="A2704" s="112">
        <v>45001</v>
      </c>
      <c r="B2704" s="21" t="s">
        <v>8873</v>
      </c>
      <c r="C2704" s="13" t="s">
        <v>166</v>
      </c>
      <c r="D2704" s="764"/>
      <c r="E2704" s="22"/>
      <c r="F2704" s="19">
        <v>115000</v>
      </c>
      <c r="G2704" s="14">
        <f t="shared" si="48"/>
        <v>-115000</v>
      </c>
      <c r="H2704" s="1157"/>
    </row>
    <row r="2705" spans="1:8" hidden="1" x14ac:dyDescent="0.25">
      <c r="A2705" s="112">
        <v>45001</v>
      </c>
      <c r="B2705" s="21" t="s">
        <v>1399</v>
      </c>
      <c r="C2705" s="13" t="s">
        <v>437</v>
      </c>
      <c r="D2705" s="764"/>
      <c r="E2705" s="22"/>
      <c r="F2705" s="19">
        <v>28596</v>
      </c>
      <c r="G2705" s="14">
        <f t="shared" si="48"/>
        <v>-28596</v>
      </c>
      <c r="H2705" s="13" t="s">
        <v>3917</v>
      </c>
    </row>
    <row r="2706" spans="1:8" hidden="1" x14ac:dyDescent="0.25">
      <c r="A2706" s="112">
        <v>45001</v>
      </c>
      <c r="B2706" s="21" t="s">
        <v>9406</v>
      </c>
      <c r="C2706" s="13" t="s">
        <v>169</v>
      </c>
      <c r="D2706" s="764" t="s">
        <v>9488</v>
      </c>
      <c r="E2706" s="22">
        <v>20500</v>
      </c>
      <c r="F2706" s="19"/>
      <c r="G2706" s="14">
        <f t="shared" ref="G2706" si="52">E2706-F2706</f>
        <v>20500</v>
      </c>
      <c r="H2706" s="53" t="s">
        <v>9489</v>
      </c>
    </row>
    <row r="2707" spans="1:8" hidden="1" x14ac:dyDescent="0.25">
      <c r="A2707" s="112">
        <v>45002</v>
      </c>
      <c r="B2707" s="21" t="s">
        <v>8873</v>
      </c>
      <c r="C2707" s="13" t="s">
        <v>180</v>
      </c>
      <c r="D2707" s="764"/>
      <c r="E2707" s="22"/>
      <c r="F2707" s="19">
        <v>411820</v>
      </c>
      <c r="G2707" s="14">
        <f t="shared" si="48"/>
        <v>-411820</v>
      </c>
      <c r="H2707" s="1151" t="s">
        <v>9476</v>
      </c>
    </row>
    <row r="2708" spans="1:8" hidden="1" x14ac:dyDescent="0.25">
      <c r="A2708" s="112">
        <v>45002</v>
      </c>
      <c r="B2708" s="21" t="s">
        <v>8865</v>
      </c>
      <c r="C2708" s="13" t="s">
        <v>180</v>
      </c>
      <c r="D2708" s="764"/>
      <c r="E2708" s="22"/>
      <c r="F2708" s="19">
        <v>164160</v>
      </c>
      <c r="G2708" s="14">
        <f t="shared" si="48"/>
        <v>-164160</v>
      </c>
      <c r="H2708" s="1152"/>
    </row>
    <row r="2709" spans="1:8" hidden="1" x14ac:dyDescent="0.25">
      <c r="A2709" s="112">
        <v>45002</v>
      </c>
      <c r="B2709" s="62" t="s">
        <v>9406</v>
      </c>
      <c r="C2709" s="13" t="s">
        <v>180</v>
      </c>
      <c r="D2709" s="764" t="s">
        <v>9486</v>
      </c>
      <c r="E2709" s="22">
        <v>670000</v>
      </c>
      <c r="F2709" s="19"/>
      <c r="G2709" s="14">
        <f t="shared" si="48"/>
        <v>670000</v>
      </c>
      <c r="H2709" s="13"/>
    </row>
    <row r="2710" spans="1:8" hidden="1" x14ac:dyDescent="0.25">
      <c r="A2710" s="112">
        <v>45002</v>
      </c>
      <c r="B2710" s="21" t="s">
        <v>8873</v>
      </c>
      <c r="C2710" s="13" t="s">
        <v>180</v>
      </c>
      <c r="D2710" s="764" t="s">
        <v>9487</v>
      </c>
      <c r="E2710" s="22">
        <v>117520</v>
      </c>
      <c r="F2710" s="19"/>
      <c r="G2710" s="14">
        <f t="shared" ref="G2710:G2751" si="53">E2710-F2710</f>
        <v>117520</v>
      </c>
      <c r="H2710" s="13"/>
    </row>
    <row r="2711" spans="1:8" hidden="1" x14ac:dyDescent="0.25">
      <c r="A2711" s="112">
        <v>45003</v>
      </c>
      <c r="B2711" s="21" t="s">
        <v>8654</v>
      </c>
      <c r="C2711" s="13" t="s">
        <v>8391</v>
      </c>
      <c r="D2711" s="764" t="s">
        <v>9282</v>
      </c>
      <c r="E2711" s="22">
        <v>20020</v>
      </c>
      <c r="F2711" s="19"/>
      <c r="G2711" s="14">
        <f t="shared" si="53"/>
        <v>20020</v>
      </c>
      <c r="H2711" s="53"/>
    </row>
    <row r="2712" spans="1:8" hidden="1" x14ac:dyDescent="0.25">
      <c r="A2712" s="112">
        <v>45005</v>
      </c>
      <c r="B2712" s="21" t="s">
        <v>8041</v>
      </c>
      <c r="C2712" s="13" t="s">
        <v>8391</v>
      </c>
      <c r="D2712" s="764"/>
      <c r="E2712" s="22"/>
      <c r="F2712" s="19">
        <v>128554</v>
      </c>
      <c r="G2712" s="14">
        <f t="shared" si="53"/>
        <v>-128554</v>
      </c>
      <c r="H2712" s="1151" t="s">
        <v>9004</v>
      </c>
    </row>
    <row r="2713" spans="1:8" hidden="1" x14ac:dyDescent="0.25">
      <c r="A2713" s="112">
        <v>45005</v>
      </c>
      <c r="B2713" s="21" t="s">
        <v>8654</v>
      </c>
      <c r="C2713" s="13" t="s">
        <v>8391</v>
      </c>
      <c r="D2713" s="764"/>
      <c r="E2713" s="22"/>
      <c r="F2713" s="19">
        <v>371446</v>
      </c>
      <c r="G2713" s="14">
        <f t="shared" si="53"/>
        <v>-371446</v>
      </c>
      <c r="H2713" s="1152"/>
    </row>
    <row r="2714" spans="1:8" hidden="1" x14ac:dyDescent="0.25">
      <c r="A2714" s="112">
        <v>45005</v>
      </c>
      <c r="B2714" s="21" t="s">
        <v>8873</v>
      </c>
      <c r="C2714" s="13" t="s">
        <v>169</v>
      </c>
      <c r="D2714" s="764" t="s">
        <v>9646</v>
      </c>
      <c r="E2714" s="22">
        <v>9690</v>
      </c>
      <c r="F2714" s="19"/>
      <c r="G2714" s="14">
        <f t="shared" si="53"/>
        <v>9690</v>
      </c>
      <c r="H2714" s="949"/>
    </row>
    <row r="2715" spans="1:8" hidden="1" x14ac:dyDescent="0.25">
      <c r="A2715" s="112">
        <v>45007</v>
      </c>
      <c r="B2715" s="21" t="s">
        <v>8041</v>
      </c>
      <c r="C2715" s="13" t="s">
        <v>8453</v>
      </c>
      <c r="D2715" s="764"/>
      <c r="E2715" s="22"/>
      <c r="F2715" s="19">
        <v>100000</v>
      </c>
      <c r="G2715" s="14">
        <f t="shared" si="53"/>
        <v>-100000</v>
      </c>
      <c r="H2715" s="13" t="s">
        <v>9523</v>
      </c>
    </row>
    <row r="2716" spans="1:8" hidden="1" x14ac:dyDescent="0.25">
      <c r="A2716" s="112">
        <v>45007</v>
      </c>
      <c r="B2716" s="62" t="s">
        <v>9406</v>
      </c>
      <c r="C2716" s="13" t="s">
        <v>180</v>
      </c>
      <c r="D2716" s="764" t="s">
        <v>9590</v>
      </c>
      <c r="E2716" s="22">
        <v>193000</v>
      </c>
      <c r="F2716" s="19"/>
      <c r="G2716" s="14">
        <f t="shared" si="53"/>
        <v>193000</v>
      </c>
      <c r="H2716" s="13" t="s">
        <v>9591</v>
      </c>
    </row>
    <row r="2717" spans="1:8" hidden="1" x14ac:dyDescent="0.25">
      <c r="A2717" s="112">
        <v>45007</v>
      </c>
      <c r="B2717" s="21" t="s">
        <v>8654</v>
      </c>
      <c r="C2717" s="13" t="s">
        <v>8391</v>
      </c>
      <c r="D2717" s="764" t="s">
        <v>9281</v>
      </c>
      <c r="E2717" s="22">
        <v>331988</v>
      </c>
      <c r="F2717" s="19"/>
      <c r="G2717" s="14">
        <f t="shared" si="53"/>
        <v>331988</v>
      </c>
      <c r="H2717" s="13"/>
    </row>
    <row r="2718" spans="1:8" hidden="1" x14ac:dyDescent="0.25">
      <c r="A2718" s="112">
        <v>45007</v>
      </c>
      <c r="B2718" s="21" t="s">
        <v>8654</v>
      </c>
      <c r="C2718" s="13" t="s">
        <v>8391</v>
      </c>
      <c r="D2718" s="764" t="s">
        <v>8309</v>
      </c>
      <c r="E2718" s="22">
        <v>59781</v>
      </c>
      <c r="F2718" s="19"/>
      <c r="G2718" s="14">
        <f t="shared" si="53"/>
        <v>59781</v>
      </c>
      <c r="H2718" s="13"/>
    </row>
    <row r="2719" spans="1:8" hidden="1" x14ac:dyDescent="0.25">
      <c r="A2719" s="112">
        <v>45008</v>
      </c>
      <c r="B2719" s="21" t="s">
        <v>8873</v>
      </c>
      <c r="C2719" s="13" t="s">
        <v>169</v>
      </c>
      <c r="D2719" s="764" t="s">
        <v>9594</v>
      </c>
      <c r="E2719" s="22">
        <v>4248</v>
      </c>
      <c r="F2719" s="19"/>
      <c r="G2719" s="14">
        <f t="shared" si="53"/>
        <v>4248</v>
      </c>
      <c r="H2719" s="13"/>
    </row>
    <row r="2720" spans="1:8" hidden="1" x14ac:dyDescent="0.25">
      <c r="A2720" s="112">
        <v>45008</v>
      </c>
      <c r="B2720" s="21" t="s">
        <v>9406</v>
      </c>
      <c r="C2720" s="13" t="s">
        <v>169</v>
      </c>
      <c r="D2720" s="764" t="s">
        <v>9647</v>
      </c>
      <c r="E2720" s="22">
        <v>20500</v>
      </c>
      <c r="F2720" s="19"/>
      <c r="G2720" s="14">
        <f t="shared" si="53"/>
        <v>20500</v>
      </c>
      <c r="H2720" s="13" t="s">
        <v>9648</v>
      </c>
    </row>
    <row r="2721" spans="1:8" hidden="1" x14ac:dyDescent="0.25">
      <c r="A2721" s="112">
        <v>45008</v>
      </c>
      <c r="B2721" s="21" t="s">
        <v>9406</v>
      </c>
      <c r="C2721" s="13" t="s">
        <v>169</v>
      </c>
      <c r="D2721" s="764"/>
      <c r="E2721" s="22">
        <v>6936</v>
      </c>
      <c r="F2721" s="19"/>
      <c r="G2721" s="14">
        <f t="shared" si="53"/>
        <v>6936</v>
      </c>
      <c r="H2721" s="13" t="s">
        <v>9844</v>
      </c>
    </row>
    <row r="2722" spans="1:8" hidden="1" x14ac:dyDescent="0.25">
      <c r="A2722" s="112">
        <v>45010</v>
      </c>
      <c r="B2722" s="21" t="s">
        <v>9504</v>
      </c>
      <c r="C2722" s="13" t="s">
        <v>164</v>
      </c>
      <c r="D2722" s="764" t="s">
        <v>9807</v>
      </c>
      <c r="E2722" s="22">
        <v>3303</v>
      </c>
      <c r="F2722" s="19"/>
      <c r="G2722" s="14">
        <f t="shared" si="53"/>
        <v>3303</v>
      </c>
      <c r="H2722" s="13" t="s">
        <v>9806</v>
      </c>
    </row>
    <row r="2723" spans="1:8" hidden="1" x14ac:dyDescent="0.25">
      <c r="A2723" s="112">
        <v>45010</v>
      </c>
      <c r="B2723" s="21" t="s">
        <v>8865</v>
      </c>
      <c r="C2723" s="13" t="s">
        <v>164</v>
      </c>
      <c r="D2723" s="764" t="s">
        <v>9808</v>
      </c>
      <c r="E2723" s="22">
        <v>2773</v>
      </c>
      <c r="F2723" s="19"/>
      <c r="G2723" s="14">
        <f t="shared" si="53"/>
        <v>2773</v>
      </c>
      <c r="H2723" s="13" t="s">
        <v>9806</v>
      </c>
    </row>
    <row r="2724" spans="1:8" hidden="1" x14ac:dyDescent="0.25">
      <c r="A2724" s="112">
        <v>45013</v>
      </c>
      <c r="B2724" s="21" t="s">
        <v>8873</v>
      </c>
      <c r="C2724" s="13" t="s">
        <v>7465</v>
      </c>
      <c r="D2724" s="764" t="s">
        <v>9592</v>
      </c>
      <c r="E2724" s="22">
        <v>11200</v>
      </c>
      <c r="F2724" s="19"/>
      <c r="G2724" s="14">
        <f t="shared" si="53"/>
        <v>11200</v>
      </c>
      <c r="H2724" s="13" t="s">
        <v>9593</v>
      </c>
    </row>
    <row r="2725" spans="1:8" hidden="1" x14ac:dyDescent="0.25">
      <c r="A2725" s="112">
        <v>45019</v>
      </c>
      <c r="B2725" s="21" t="s">
        <v>9504</v>
      </c>
      <c r="C2725" s="13" t="s">
        <v>8391</v>
      </c>
      <c r="D2725" s="1172" t="s">
        <v>9280</v>
      </c>
      <c r="E2725" s="22">
        <v>28496</v>
      </c>
      <c r="F2725" s="19"/>
      <c r="G2725" s="14">
        <f t="shared" si="53"/>
        <v>28496</v>
      </c>
      <c r="H2725" s="1149" t="s">
        <v>9323</v>
      </c>
    </row>
    <row r="2726" spans="1:8" hidden="1" x14ac:dyDescent="0.25">
      <c r="A2726" s="112">
        <v>45019</v>
      </c>
      <c r="B2726" s="21" t="s">
        <v>3945</v>
      </c>
      <c r="C2726" s="13" t="s">
        <v>8391</v>
      </c>
      <c r="D2726" s="1173"/>
      <c r="E2726" s="22">
        <v>8745</v>
      </c>
      <c r="F2726" s="19"/>
      <c r="G2726" s="14">
        <f t="shared" si="53"/>
        <v>8745</v>
      </c>
      <c r="H2726" s="1150"/>
    </row>
    <row r="2727" spans="1:8" ht="18.75" hidden="1" x14ac:dyDescent="0.25">
      <c r="A2727" s="112">
        <v>45020</v>
      </c>
      <c r="B2727" s="21" t="s">
        <v>8654</v>
      </c>
      <c r="C2727" s="13" t="s">
        <v>166</v>
      </c>
      <c r="D2727" s="775" t="s">
        <v>9644</v>
      </c>
      <c r="E2727" s="22">
        <v>115000</v>
      </c>
      <c r="F2727" s="19"/>
      <c r="G2727" s="14">
        <f t="shared" si="53"/>
        <v>115000</v>
      </c>
      <c r="H2727" s="950" t="s">
        <v>9645</v>
      </c>
    </row>
    <row r="2728" spans="1:8" hidden="1" x14ac:dyDescent="0.25">
      <c r="A2728" s="112">
        <v>45022</v>
      </c>
      <c r="B2728" s="21" t="s">
        <v>8873</v>
      </c>
      <c r="C2728" s="13" t="s">
        <v>8391</v>
      </c>
      <c r="D2728" s="775" t="s">
        <v>9279</v>
      </c>
      <c r="E2728" s="22">
        <v>17015</v>
      </c>
      <c r="F2728" s="19"/>
      <c r="G2728" s="14">
        <f t="shared" si="53"/>
        <v>17015</v>
      </c>
      <c r="H2728" s="53"/>
    </row>
    <row r="2729" spans="1:8" hidden="1" x14ac:dyDescent="0.25">
      <c r="A2729" s="112">
        <v>45022</v>
      </c>
      <c r="B2729" s="21" t="s">
        <v>8654</v>
      </c>
      <c r="C2729" s="13" t="s">
        <v>8391</v>
      </c>
      <c r="D2729" s="775" t="s">
        <v>9277</v>
      </c>
      <c r="E2729" s="22">
        <v>119264</v>
      </c>
      <c r="F2729" s="19"/>
      <c r="G2729" s="14">
        <f t="shared" si="53"/>
        <v>119264</v>
      </c>
      <c r="H2729" s="53"/>
    </row>
    <row r="2730" spans="1:8" hidden="1" x14ac:dyDescent="0.25">
      <c r="A2730" s="112">
        <v>45024</v>
      </c>
      <c r="B2730" s="21" t="s">
        <v>8873</v>
      </c>
      <c r="C2730" s="13" t="s">
        <v>5186</v>
      </c>
      <c r="D2730" s="1141" t="s">
        <v>9599</v>
      </c>
      <c r="E2730" s="22">
        <v>20000</v>
      </c>
      <c r="F2730" s="19"/>
      <c r="G2730" s="14">
        <f t="shared" si="53"/>
        <v>20000</v>
      </c>
      <c r="H2730" s="1149" t="s">
        <v>9323</v>
      </c>
    </row>
    <row r="2731" spans="1:8" hidden="1" x14ac:dyDescent="0.25">
      <c r="A2731" s="112">
        <v>45024</v>
      </c>
      <c r="B2731" s="21" t="s">
        <v>8041</v>
      </c>
      <c r="C2731" s="13" t="s">
        <v>5186</v>
      </c>
      <c r="D2731" s="1142"/>
      <c r="E2731" s="22">
        <v>15000</v>
      </c>
      <c r="F2731" s="19"/>
      <c r="G2731" s="14">
        <f t="shared" si="53"/>
        <v>15000</v>
      </c>
      <c r="H2731" s="1150"/>
    </row>
    <row r="2732" spans="1:8" hidden="1" x14ac:dyDescent="0.25">
      <c r="A2732" s="112">
        <v>45024</v>
      </c>
      <c r="B2732" s="21" t="s">
        <v>8873</v>
      </c>
      <c r="C2732" s="13" t="s">
        <v>5186</v>
      </c>
      <c r="D2732" s="764" t="s">
        <v>9600</v>
      </c>
      <c r="E2732" s="22">
        <v>5000</v>
      </c>
      <c r="F2732" s="19"/>
      <c r="G2732" s="14">
        <f t="shared" si="53"/>
        <v>5000</v>
      </c>
      <c r="H2732" s="13"/>
    </row>
    <row r="2733" spans="1:8" hidden="1" x14ac:dyDescent="0.25">
      <c r="A2733" s="112">
        <v>45024</v>
      </c>
      <c r="B2733" s="21" t="s">
        <v>8041</v>
      </c>
      <c r="C2733" s="13" t="s">
        <v>169</v>
      </c>
      <c r="D2733" s="764" t="s">
        <v>9649</v>
      </c>
      <c r="E2733" s="22">
        <v>67000</v>
      </c>
      <c r="F2733" s="19"/>
      <c r="G2733" s="14">
        <f t="shared" si="53"/>
        <v>67000</v>
      </c>
      <c r="H2733" s="53" t="s">
        <v>9650</v>
      </c>
    </row>
    <row r="2734" spans="1:8" hidden="1" x14ac:dyDescent="0.25">
      <c r="A2734" s="112">
        <v>45026</v>
      </c>
      <c r="B2734" s="21" t="s">
        <v>8041</v>
      </c>
      <c r="C2734" s="13" t="s">
        <v>5186</v>
      </c>
      <c r="D2734" s="764"/>
      <c r="E2734" s="22"/>
      <c r="F2734" s="19">
        <f>98270-3720</f>
        <v>94550</v>
      </c>
      <c r="G2734" s="14">
        <f t="shared" si="53"/>
        <v>-94550</v>
      </c>
      <c r="H2734" s="1164" t="s">
        <v>12252</v>
      </c>
    </row>
    <row r="2735" spans="1:8" hidden="1" x14ac:dyDescent="0.25">
      <c r="A2735" s="112">
        <v>45026</v>
      </c>
      <c r="B2735" s="21" t="s">
        <v>8336</v>
      </c>
      <c r="C2735" s="13" t="s">
        <v>5186</v>
      </c>
      <c r="D2735" s="764"/>
      <c r="E2735" s="22"/>
      <c r="F2735" s="19">
        <v>20624</v>
      </c>
      <c r="G2735" s="14">
        <f t="shared" si="53"/>
        <v>-20624</v>
      </c>
      <c r="H2735" s="1165"/>
    </row>
    <row r="2736" spans="1:8" hidden="1" x14ac:dyDescent="0.25">
      <c r="A2736" s="112">
        <v>45026</v>
      </c>
      <c r="B2736" s="21" t="s">
        <v>8873</v>
      </c>
      <c r="C2736" s="13" t="s">
        <v>5186</v>
      </c>
      <c r="D2736" s="764"/>
      <c r="E2736" s="22"/>
      <c r="F2736" s="19">
        <v>34826</v>
      </c>
      <c r="G2736" s="14">
        <f t="shared" si="53"/>
        <v>-34826</v>
      </c>
      <c r="H2736" s="1166"/>
    </row>
    <row r="2737" spans="1:8" ht="21" hidden="1" x14ac:dyDescent="0.25">
      <c r="A2737" s="112">
        <v>45027</v>
      </c>
      <c r="B2737" s="21" t="s">
        <v>9353</v>
      </c>
      <c r="C2737" s="13" t="s">
        <v>8391</v>
      </c>
      <c r="D2737" s="764" t="s">
        <v>9278</v>
      </c>
      <c r="E2737" s="22">
        <v>93883</v>
      </c>
      <c r="F2737" s="19"/>
      <c r="G2737" s="14">
        <f t="shared" si="53"/>
        <v>93883</v>
      </c>
      <c r="H2737" s="307"/>
    </row>
    <row r="2738" spans="1:8" hidden="1" x14ac:dyDescent="0.25">
      <c r="A2738" s="112">
        <v>45027</v>
      </c>
      <c r="B2738" s="21" t="s">
        <v>8654</v>
      </c>
      <c r="C2738" s="13" t="s">
        <v>8391</v>
      </c>
      <c r="D2738" s="764"/>
      <c r="E2738" s="22"/>
      <c r="F2738" s="19">
        <v>300000</v>
      </c>
      <c r="G2738" s="14">
        <f t="shared" si="53"/>
        <v>-300000</v>
      </c>
      <c r="H2738" s="13" t="s">
        <v>9004</v>
      </c>
    </row>
    <row r="2739" spans="1:8" hidden="1" x14ac:dyDescent="0.25">
      <c r="A2739" s="112">
        <v>45027</v>
      </c>
      <c r="B2739" s="21" t="s">
        <v>8336</v>
      </c>
      <c r="C2739" s="13" t="s">
        <v>7465</v>
      </c>
      <c r="D2739" s="764"/>
      <c r="E2739" s="22"/>
      <c r="F2739" s="19">
        <v>800000</v>
      </c>
      <c r="G2739" s="14">
        <f t="shared" si="53"/>
        <v>-800000</v>
      </c>
      <c r="H2739" s="13" t="s">
        <v>9640</v>
      </c>
    </row>
    <row r="2740" spans="1:8" ht="15.75" hidden="1" customHeight="1" x14ac:dyDescent="0.25">
      <c r="A2740" s="112">
        <v>45029</v>
      </c>
      <c r="B2740" s="21" t="s">
        <v>8654</v>
      </c>
      <c r="C2740" s="13" t="s">
        <v>5680</v>
      </c>
      <c r="D2740" s="764"/>
      <c r="E2740" s="781"/>
      <c r="F2740" s="783">
        <v>208180</v>
      </c>
      <c r="G2740" s="782">
        <f t="shared" si="53"/>
        <v>-208180</v>
      </c>
      <c r="H2740" s="1135" t="s">
        <v>9653</v>
      </c>
    </row>
    <row r="2741" spans="1:8" ht="15.75" hidden="1" customHeight="1" x14ac:dyDescent="0.25">
      <c r="A2741" s="112">
        <v>45029</v>
      </c>
      <c r="B2741" s="21" t="s">
        <v>7655</v>
      </c>
      <c r="C2741" s="13" t="s">
        <v>5680</v>
      </c>
      <c r="D2741" s="764"/>
      <c r="E2741" s="781"/>
      <c r="F2741" s="141">
        <v>40900</v>
      </c>
      <c r="G2741" s="782">
        <f t="shared" si="53"/>
        <v>-40900</v>
      </c>
      <c r="H2741" s="1136"/>
    </row>
    <row r="2742" spans="1:8" ht="15.75" hidden="1" customHeight="1" x14ac:dyDescent="0.25">
      <c r="A2742" s="112">
        <v>45029</v>
      </c>
      <c r="B2742" s="21" t="s">
        <v>7553</v>
      </c>
      <c r="C2742" s="13" t="s">
        <v>5680</v>
      </c>
      <c r="D2742" s="764"/>
      <c r="E2742" s="781"/>
      <c r="F2742" s="141">
        <v>5400</v>
      </c>
      <c r="G2742" s="782">
        <f t="shared" si="53"/>
        <v>-5400</v>
      </c>
      <c r="H2742" s="1136"/>
    </row>
    <row r="2743" spans="1:8" ht="16.5" hidden="1" thickBot="1" x14ac:dyDescent="0.3">
      <c r="A2743" s="112">
        <v>45029</v>
      </c>
      <c r="B2743" s="21" t="s">
        <v>8654</v>
      </c>
      <c r="C2743" s="13" t="s">
        <v>5680</v>
      </c>
      <c r="D2743" s="764"/>
      <c r="E2743" s="781"/>
      <c r="F2743" s="784">
        <v>40520</v>
      </c>
      <c r="G2743" s="782">
        <f t="shared" si="53"/>
        <v>-40520</v>
      </c>
      <c r="H2743" s="1137"/>
    </row>
    <row r="2744" spans="1:8" hidden="1" x14ac:dyDescent="0.25">
      <c r="A2744" s="112">
        <v>45031</v>
      </c>
      <c r="B2744" s="21" t="s">
        <v>10901</v>
      </c>
      <c r="C2744" s="13" t="s">
        <v>164</v>
      </c>
      <c r="D2744" s="764" t="s">
        <v>9809</v>
      </c>
      <c r="E2744" s="781">
        <v>64935</v>
      </c>
      <c r="F2744" s="19"/>
      <c r="G2744" s="782">
        <f t="shared" si="53"/>
        <v>64935</v>
      </c>
      <c r="H2744" s="13" t="s">
        <v>9810</v>
      </c>
    </row>
    <row r="2745" spans="1:8" hidden="1" x14ac:dyDescent="0.25">
      <c r="A2745" s="112">
        <v>45031</v>
      </c>
      <c r="B2745" s="21" t="s">
        <v>8041</v>
      </c>
      <c r="C2745" s="13" t="s">
        <v>169</v>
      </c>
      <c r="D2745" s="764"/>
      <c r="E2745" s="781"/>
      <c r="F2745" s="783">
        <v>67000</v>
      </c>
      <c r="G2745" s="782">
        <f t="shared" si="53"/>
        <v>-67000</v>
      </c>
      <c r="H2745" s="1135" t="s">
        <v>9653</v>
      </c>
    </row>
    <row r="2746" spans="1:8" hidden="1" x14ac:dyDescent="0.25">
      <c r="A2746" s="112">
        <v>45031</v>
      </c>
      <c r="B2746" s="21" t="s">
        <v>8873</v>
      </c>
      <c r="C2746" s="13" t="s">
        <v>169</v>
      </c>
      <c r="D2746" s="764"/>
      <c r="E2746" s="781"/>
      <c r="F2746" s="141">
        <v>18365</v>
      </c>
      <c r="G2746" s="782">
        <f t="shared" si="53"/>
        <v>-18365</v>
      </c>
      <c r="H2746" s="1136"/>
    </row>
    <row r="2747" spans="1:8" hidden="1" x14ac:dyDescent="0.25">
      <c r="A2747" s="112">
        <v>45031</v>
      </c>
      <c r="B2747" s="21" t="s">
        <v>9406</v>
      </c>
      <c r="C2747" s="13" t="s">
        <v>169</v>
      </c>
      <c r="D2747" s="764"/>
      <c r="E2747" s="781"/>
      <c r="F2747" s="141">
        <v>20500</v>
      </c>
      <c r="G2747" s="782">
        <f t="shared" si="53"/>
        <v>-20500</v>
      </c>
      <c r="H2747" s="1136"/>
    </row>
    <row r="2748" spans="1:8" ht="16.5" hidden="1" thickBot="1" x14ac:dyDescent="0.3">
      <c r="A2748" s="112">
        <v>45031</v>
      </c>
      <c r="B2748" s="21" t="s">
        <v>9406</v>
      </c>
      <c r="C2748" s="13" t="s">
        <v>169</v>
      </c>
      <c r="D2748" s="764"/>
      <c r="E2748" s="781"/>
      <c r="F2748" s="784">
        <v>4135</v>
      </c>
      <c r="G2748" s="782">
        <f t="shared" si="53"/>
        <v>-4135</v>
      </c>
      <c r="H2748" s="1137"/>
    </row>
    <row r="2749" spans="1:8" hidden="1" x14ac:dyDescent="0.25">
      <c r="A2749" s="112">
        <v>45034</v>
      </c>
      <c r="B2749" s="21" t="s">
        <v>9658</v>
      </c>
      <c r="C2749" s="13" t="s">
        <v>166</v>
      </c>
      <c r="D2749" s="764" t="s">
        <v>9811</v>
      </c>
      <c r="E2749" s="22">
        <v>15800</v>
      </c>
      <c r="F2749" s="111"/>
      <c r="G2749" s="14">
        <f t="shared" si="53"/>
        <v>15800</v>
      </c>
      <c r="H2749" s="13" t="s">
        <v>9815</v>
      </c>
    </row>
    <row r="2750" spans="1:8" hidden="1" x14ac:dyDescent="0.25">
      <c r="A2750" s="112">
        <v>45034</v>
      </c>
      <c r="B2750" s="21" t="s">
        <v>8556</v>
      </c>
      <c r="C2750" s="13" t="s">
        <v>7240</v>
      </c>
      <c r="D2750" s="764"/>
      <c r="E2750" s="22"/>
      <c r="F2750" s="111">
        <v>300000</v>
      </c>
      <c r="G2750" s="14">
        <f t="shared" si="53"/>
        <v>-300000</v>
      </c>
      <c r="H2750" s="13" t="s">
        <v>9693</v>
      </c>
    </row>
    <row r="2751" spans="1:8" hidden="1" x14ac:dyDescent="0.25">
      <c r="A2751" s="112">
        <v>45034</v>
      </c>
      <c r="B2751" s="21" t="s">
        <v>8654</v>
      </c>
      <c r="C2751" s="13" t="s">
        <v>166</v>
      </c>
      <c r="D2751" s="764"/>
      <c r="E2751" s="22"/>
      <c r="F2751" s="19">
        <v>500000</v>
      </c>
      <c r="G2751" s="14">
        <f t="shared" si="53"/>
        <v>-500000</v>
      </c>
      <c r="H2751" s="13" t="s">
        <v>9705</v>
      </c>
    </row>
    <row r="2752" spans="1:8" hidden="1" x14ac:dyDescent="0.25">
      <c r="A2752" s="112">
        <v>45035</v>
      </c>
      <c r="B2752" s="21" t="s">
        <v>3945</v>
      </c>
      <c r="C2752" s="13" t="s">
        <v>8391</v>
      </c>
      <c r="D2752" s="764"/>
      <c r="E2752" s="781"/>
      <c r="F2752" s="783">
        <v>8745</v>
      </c>
      <c r="G2752" s="14">
        <f t="shared" ref="G2752:G2874" si="54">E2752-F2752</f>
        <v>-8745</v>
      </c>
      <c r="H2752" s="1167" t="s">
        <v>9723</v>
      </c>
    </row>
    <row r="2753" spans="1:8" hidden="1" x14ac:dyDescent="0.25">
      <c r="A2753" s="112">
        <v>45035</v>
      </c>
      <c r="B2753" s="21" t="s">
        <v>8654</v>
      </c>
      <c r="C2753" s="13" t="s">
        <v>8391</v>
      </c>
      <c r="D2753" s="764"/>
      <c r="E2753" s="781"/>
      <c r="F2753" s="141">
        <v>51861</v>
      </c>
      <c r="G2753" s="14">
        <f t="shared" si="54"/>
        <v>-51861</v>
      </c>
      <c r="H2753" s="1168"/>
    </row>
    <row r="2754" spans="1:8" hidden="1" x14ac:dyDescent="0.25">
      <c r="A2754" s="112">
        <v>45035</v>
      </c>
      <c r="B2754" s="21" t="s">
        <v>8873</v>
      </c>
      <c r="C2754" s="13" t="s">
        <v>8391</v>
      </c>
      <c r="D2754" s="764"/>
      <c r="E2754" s="781"/>
      <c r="F2754" s="141">
        <v>17015</v>
      </c>
      <c r="G2754" s="14">
        <f t="shared" si="54"/>
        <v>-17015</v>
      </c>
      <c r="H2754" s="1168"/>
    </row>
    <row r="2755" spans="1:8" hidden="1" x14ac:dyDescent="0.25">
      <c r="A2755" s="112">
        <v>45035</v>
      </c>
      <c r="B2755" s="21" t="s">
        <v>9504</v>
      </c>
      <c r="C2755" s="13" t="s">
        <v>8391</v>
      </c>
      <c r="D2755" s="764"/>
      <c r="E2755" s="781"/>
      <c r="F2755" s="141">
        <v>28496</v>
      </c>
      <c r="G2755" s="14">
        <f t="shared" si="54"/>
        <v>-28496</v>
      </c>
      <c r="H2755" s="1168"/>
    </row>
    <row r="2756" spans="1:8" hidden="1" x14ac:dyDescent="0.25">
      <c r="A2756" s="112">
        <v>45035</v>
      </c>
      <c r="B2756" s="21" t="s">
        <v>9353</v>
      </c>
      <c r="C2756" s="13" t="s">
        <v>8391</v>
      </c>
      <c r="D2756" s="764"/>
      <c r="E2756" s="953"/>
      <c r="F2756" s="146">
        <v>93883</v>
      </c>
      <c r="G2756" s="14">
        <f t="shared" si="54"/>
        <v>-93883</v>
      </c>
      <c r="H2756" s="1169"/>
    </row>
    <row r="2757" spans="1:8" ht="18.75" hidden="1" x14ac:dyDescent="0.25">
      <c r="A2757" s="112">
        <v>45042</v>
      </c>
      <c r="B2757" s="21" t="s">
        <v>8873</v>
      </c>
      <c r="C2757" s="13" t="s">
        <v>5186</v>
      </c>
      <c r="D2757" s="764" t="s">
        <v>9857</v>
      </c>
      <c r="E2757" s="22">
        <v>150000</v>
      </c>
      <c r="F2757" s="19"/>
      <c r="G2757" s="14">
        <f t="shared" si="54"/>
        <v>150000</v>
      </c>
      <c r="H2757" s="952" t="s">
        <v>9858</v>
      </c>
    </row>
    <row r="2758" spans="1:8" hidden="1" x14ac:dyDescent="0.25">
      <c r="A2758" s="112">
        <v>45043</v>
      </c>
      <c r="B2758" s="21" t="s">
        <v>8654</v>
      </c>
      <c r="C2758" s="13" t="s">
        <v>8391</v>
      </c>
      <c r="D2758" s="764" t="s">
        <v>9733</v>
      </c>
      <c r="E2758" s="22">
        <v>410656</v>
      </c>
      <c r="F2758" s="19"/>
      <c r="G2758" s="14">
        <f t="shared" si="54"/>
        <v>410656</v>
      </c>
      <c r="H2758" s="13"/>
    </row>
    <row r="2759" spans="1:8" hidden="1" x14ac:dyDescent="0.25">
      <c r="A2759" s="112">
        <v>45043</v>
      </c>
      <c r="B2759" s="21" t="s">
        <v>9658</v>
      </c>
      <c r="C2759" s="13" t="s">
        <v>8391</v>
      </c>
      <c r="D2759" s="764" t="s">
        <v>9734</v>
      </c>
      <c r="E2759" s="22">
        <v>315888</v>
      </c>
      <c r="F2759" s="19"/>
      <c r="G2759" s="14">
        <f t="shared" si="54"/>
        <v>315888</v>
      </c>
      <c r="H2759" s="13"/>
    </row>
    <row r="2760" spans="1:8" hidden="1" x14ac:dyDescent="0.25">
      <c r="A2760" s="112">
        <v>45043</v>
      </c>
      <c r="B2760" s="21" t="s">
        <v>9658</v>
      </c>
      <c r="C2760" s="13" t="s">
        <v>8391</v>
      </c>
      <c r="D2760" s="764"/>
      <c r="E2760" s="22"/>
      <c r="F2760" s="19">
        <v>315888</v>
      </c>
      <c r="G2760" s="14">
        <f t="shared" si="54"/>
        <v>-315888</v>
      </c>
      <c r="H2760" s="1153" t="s">
        <v>9735</v>
      </c>
    </row>
    <row r="2761" spans="1:8" hidden="1" x14ac:dyDescent="0.25">
      <c r="A2761" s="112">
        <v>45043</v>
      </c>
      <c r="B2761" s="21" t="s">
        <v>8654</v>
      </c>
      <c r="C2761" s="13" t="s">
        <v>8391</v>
      </c>
      <c r="D2761" s="764"/>
      <c r="E2761" s="22"/>
      <c r="F2761" s="19">
        <v>447612</v>
      </c>
      <c r="G2761" s="14">
        <f t="shared" si="54"/>
        <v>-447612</v>
      </c>
      <c r="H2761" s="1154"/>
    </row>
    <row r="2762" spans="1:8" hidden="1" x14ac:dyDescent="0.25">
      <c r="A2762" s="112">
        <v>45045</v>
      </c>
      <c r="B2762" s="21" t="s">
        <v>8654</v>
      </c>
      <c r="C2762" s="13" t="s">
        <v>166</v>
      </c>
      <c r="D2762" s="764" t="s">
        <v>9812</v>
      </c>
      <c r="E2762" s="22">
        <v>115500</v>
      </c>
      <c r="F2762" s="19"/>
      <c r="G2762" s="14">
        <f t="shared" si="54"/>
        <v>115500</v>
      </c>
      <c r="H2762" s="951" t="s">
        <v>9813</v>
      </c>
    </row>
    <row r="2763" spans="1:8" hidden="1" x14ac:dyDescent="0.25">
      <c r="A2763" s="112">
        <v>45048</v>
      </c>
      <c r="B2763" s="21" t="s">
        <v>8336</v>
      </c>
      <c r="C2763" s="13" t="s">
        <v>7465</v>
      </c>
      <c r="D2763" s="764"/>
      <c r="E2763" s="22"/>
      <c r="F2763" s="19">
        <v>441500</v>
      </c>
      <c r="G2763" s="14">
        <f t="shared" si="54"/>
        <v>-441500</v>
      </c>
      <c r="H2763" s="13" t="s">
        <v>9746</v>
      </c>
    </row>
    <row r="2764" spans="1:8" hidden="1" x14ac:dyDescent="0.25">
      <c r="A2764" s="112">
        <v>45048</v>
      </c>
      <c r="B2764" s="21" t="s">
        <v>8654</v>
      </c>
      <c r="C2764" s="13" t="s">
        <v>8391</v>
      </c>
      <c r="D2764" s="764" t="s">
        <v>8103</v>
      </c>
      <c r="E2764" s="22">
        <v>116547</v>
      </c>
      <c r="F2764" s="19"/>
      <c r="G2764" s="14">
        <f t="shared" si="54"/>
        <v>116547</v>
      </c>
      <c r="H2764" s="13"/>
    </row>
    <row r="2765" spans="1:8" hidden="1" x14ac:dyDescent="0.25">
      <c r="A2765" s="112">
        <v>45048</v>
      </c>
      <c r="B2765" s="21" t="s">
        <v>9658</v>
      </c>
      <c r="C2765" s="13" t="s">
        <v>8391</v>
      </c>
      <c r="D2765" s="764" t="s">
        <v>9246</v>
      </c>
      <c r="E2765" s="22">
        <v>268519</v>
      </c>
      <c r="F2765" s="19"/>
      <c r="G2765" s="14">
        <f t="shared" si="54"/>
        <v>268519</v>
      </c>
      <c r="H2765" s="13"/>
    </row>
    <row r="2766" spans="1:8" hidden="1" x14ac:dyDescent="0.25">
      <c r="A2766" s="112">
        <v>45048</v>
      </c>
      <c r="B2766" s="21" t="s">
        <v>9658</v>
      </c>
      <c r="C2766" s="13" t="s">
        <v>7465</v>
      </c>
      <c r="D2766" s="764" t="s">
        <v>9817</v>
      </c>
      <c r="E2766" s="22">
        <v>441068</v>
      </c>
      <c r="F2766" s="19"/>
      <c r="G2766" s="14">
        <f t="shared" si="54"/>
        <v>441068</v>
      </c>
      <c r="H2766" s="53" t="s">
        <v>9818</v>
      </c>
    </row>
    <row r="2767" spans="1:8" hidden="1" x14ac:dyDescent="0.25">
      <c r="A2767" s="112">
        <v>45049</v>
      </c>
      <c r="B2767" s="21" t="s">
        <v>8654</v>
      </c>
      <c r="C2767" s="13" t="s">
        <v>8391</v>
      </c>
      <c r="D2767" s="764"/>
      <c r="E2767" s="22"/>
      <c r="F2767" s="19">
        <v>494907</v>
      </c>
      <c r="G2767" s="14">
        <f t="shared" si="54"/>
        <v>-494907</v>
      </c>
      <c r="H2767" s="1119" t="s">
        <v>9797</v>
      </c>
    </row>
    <row r="2768" spans="1:8" hidden="1" x14ac:dyDescent="0.25">
      <c r="A2768" s="112">
        <v>45049</v>
      </c>
      <c r="B2768" s="21" t="s">
        <v>9658</v>
      </c>
      <c r="C2768" s="13" t="s">
        <v>8391</v>
      </c>
      <c r="D2768" s="764"/>
      <c r="E2768" s="22"/>
      <c r="F2768" s="19">
        <f>730000-F2767</f>
        <v>235093</v>
      </c>
      <c r="G2768" s="14">
        <f t="shared" si="54"/>
        <v>-235093</v>
      </c>
      <c r="H2768" s="1120"/>
    </row>
    <row r="2769" spans="1:8" hidden="1" x14ac:dyDescent="0.25">
      <c r="A2769" s="112">
        <v>45049</v>
      </c>
      <c r="B2769" s="21" t="s">
        <v>8654</v>
      </c>
      <c r="C2769" s="13" t="s">
        <v>166</v>
      </c>
      <c r="D2769" s="764" t="s">
        <v>9814</v>
      </c>
      <c r="E2769" s="22">
        <v>95350</v>
      </c>
      <c r="F2769" s="19"/>
      <c r="G2769" s="14">
        <f t="shared" si="54"/>
        <v>95350</v>
      </c>
      <c r="H2769" s="13" t="s">
        <v>9816</v>
      </c>
    </row>
    <row r="2770" spans="1:8" hidden="1" x14ac:dyDescent="0.25">
      <c r="A2770" s="112">
        <v>45052</v>
      </c>
      <c r="B2770" s="21" t="s">
        <v>9353</v>
      </c>
      <c r="C2770" s="13" t="s">
        <v>169</v>
      </c>
      <c r="D2770" s="764" t="s">
        <v>9804</v>
      </c>
      <c r="E2770" s="22">
        <v>125327</v>
      </c>
      <c r="F2770" s="19"/>
      <c r="G2770" s="14">
        <f t="shared" si="54"/>
        <v>125327</v>
      </c>
      <c r="H2770" s="13" t="s">
        <v>9805</v>
      </c>
    </row>
    <row r="2771" spans="1:8" hidden="1" x14ac:dyDescent="0.25">
      <c r="A2771" s="112">
        <v>45055</v>
      </c>
      <c r="B2771" s="21" t="s">
        <v>8654</v>
      </c>
      <c r="C2771" s="13" t="s">
        <v>8391</v>
      </c>
      <c r="D2771" s="764" t="s">
        <v>9490</v>
      </c>
      <c r="E2771" s="22">
        <v>72367</v>
      </c>
      <c r="F2771" s="19"/>
      <c r="G2771" s="14">
        <f t="shared" si="54"/>
        <v>72367</v>
      </c>
      <c r="H2771" s="13"/>
    </row>
    <row r="2772" spans="1:8" hidden="1" x14ac:dyDescent="0.25">
      <c r="A2772" s="112">
        <v>45055</v>
      </c>
      <c r="B2772" s="21" t="s">
        <v>9766</v>
      </c>
      <c r="C2772" s="13" t="s">
        <v>8391</v>
      </c>
      <c r="D2772" s="764" t="s">
        <v>8553</v>
      </c>
      <c r="E2772" s="22">
        <v>1140427</v>
      </c>
      <c r="F2772" s="109"/>
      <c r="G2772" s="14">
        <f t="shared" si="54"/>
        <v>1140427</v>
      </c>
      <c r="H2772" s="13"/>
    </row>
    <row r="2773" spans="1:8" hidden="1" x14ac:dyDescent="0.25">
      <c r="A2773" s="112">
        <v>45055</v>
      </c>
      <c r="B2773" s="21" t="s">
        <v>9658</v>
      </c>
      <c r="C2773" s="13" t="s">
        <v>8391</v>
      </c>
      <c r="D2773" s="764" t="s">
        <v>9855</v>
      </c>
      <c r="E2773" s="22">
        <v>354608</v>
      </c>
      <c r="F2773" s="109"/>
      <c r="G2773" s="14">
        <f t="shared" si="54"/>
        <v>354608</v>
      </c>
      <c r="H2773" s="13"/>
    </row>
    <row r="2774" spans="1:8" hidden="1" x14ac:dyDescent="0.25">
      <c r="A2774" s="112">
        <v>45055</v>
      </c>
      <c r="B2774" s="21" t="s">
        <v>9353</v>
      </c>
      <c r="C2774" s="13" t="s">
        <v>164</v>
      </c>
      <c r="D2774" s="764"/>
      <c r="E2774" s="22">
        <v>5187</v>
      </c>
      <c r="F2774" s="109"/>
      <c r="G2774" s="14">
        <f t="shared" si="54"/>
        <v>5187</v>
      </c>
      <c r="H2774" s="13" t="s">
        <v>9806</v>
      </c>
    </row>
    <row r="2775" spans="1:8" hidden="1" x14ac:dyDescent="0.25">
      <c r="A2775" s="112">
        <v>45055</v>
      </c>
      <c r="B2775" s="21" t="s">
        <v>9766</v>
      </c>
      <c r="C2775" s="13" t="s">
        <v>8391</v>
      </c>
      <c r="D2775" s="764"/>
      <c r="E2775" s="22"/>
      <c r="F2775" s="109">
        <v>400000</v>
      </c>
      <c r="G2775" s="14">
        <f t="shared" si="54"/>
        <v>-400000</v>
      </c>
      <c r="H2775" s="13" t="s">
        <v>9856</v>
      </c>
    </row>
    <row r="2776" spans="1:8" hidden="1" x14ac:dyDescent="0.25">
      <c r="A2776" s="112">
        <v>45056</v>
      </c>
      <c r="B2776" s="21" t="s">
        <v>8041</v>
      </c>
      <c r="C2776" s="13" t="s">
        <v>8453</v>
      </c>
      <c r="D2776" s="764"/>
      <c r="E2776" s="22"/>
      <c r="F2776" s="109">
        <v>89000</v>
      </c>
      <c r="G2776" s="14">
        <f t="shared" si="54"/>
        <v>-89000</v>
      </c>
      <c r="H2776" s="13" t="s">
        <v>9828</v>
      </c>
    </row>
    <row r="2777" spans="1:8" hidden="1" x14ac:dyDescent="0.25">
      <c r="A2777" s="112">
        <v>45056</v>
      </c>
      <c r="B2777" s="21" t="s">
        <v>9406</v>
      </c>
      <c r="C2777" s="13" t="s">
        <v>169</v>
      </c>
      <c r="D2777" s="764"/>
      <c r="E2777" s="781"/>
      <c r="F2777" s="783">
        <v>23301</v>
      </c>
      <c r="G2777" s="782">
        <f t="shared" si="54"/>
        <v>-23301</v>
      </c>
      <c r="H2777" s="1119" t="s">
        <v>9845</v>
      </c>
    </row>
    <row r="2778" spans="1:8" ht="16.5" hidden="1" thickBot="1" x14ac:dyDescent="0.3">
      <c r="A2778" s="112">
        <v>45056</v>
      </c>
      <c r="B2778" s="21" t="s">
        <v>9353</v>
      </c>
      <c r="C2778" s="13" t="s">
        <v>169</v>
      </c>
      <c r="D2778" s="764"/>
      <c r="E2778" s="781"/>
      <c r="F2778" s="784">
        <v>124699</v>
      </c>
      <c r="G2778" s="782">
        <f t="shared" si="54"/>
        <v>-124699</v>
      </c>
      <c r="H2778" s="1121"/>
    </row>
    <row r="2779" spans="1:8" hidden="1" x14ac:dyDescent="0.25">
      <c r="A2779" s="112">
        <v>45056</v>
      </c>
      <c r="B2779" s="21" t="s">
        <v>8873</v>
      </c>
      <c r="C2779" s="13" t="s">
        <v>180</v>
      </c>
      <c r="D2779" s="764"/>
      <c r="E2779" s="781"/>
      <c r="F2779" s="783">
        <v>380920</v>
      </c>
      <c r="G2779" s="782">
        <f t="shared" si="54"/>
        <v>-380920</v>
      </c>
      <c r="H2779" s="1119" t="s">
        <v>9846</v>
      </c>
    </row>
    <row r="2780" spans="1:8" ht="16.5" hidden="1" thickBot="1" x14ac:dyDescent="0.3">
      <c r="A2780" s="112">
        <v>45056</v>
      </c>
      <c r="B2780" s="21" t="s">
        <v>9406</v>
      </c>
      <c r="C2780" s="13" t="s">
        <v>180</v>
      </c>
      <c r="D2780" s="764"/>
      <c r="E2780" s="781"/>
      <c r="F2780" s="784">
        <v>192080</v>
      </c>
      <c r="G2780" s="782">
        <f t="shared" si="54"/>
        <v>-192080</v>
      </c>
      <c r="H2780" s="1121"/>
    </row>
    <row r="2781" spans="1:8" hidden="1" x14ac:dyDescent="0.25">
      <c r="A2781" s="112">
        <v>45056</v>
      </c>
      <c r="B2781" s="21" t="s">
        <v>9406</v>
      </c>
      <c r="C2781" s="13" t="s">
        <v>180</v>
      </c>
      <c r="D2781" s="764"/>
      <c r="E2781" s="22"/>
      <c r="F2781" s="111">
        <v>920</v>
      </c>
      <c r="G2781" s="14">
        <f t="shared" si="54"/>
        <v>-920</v>
      </c>
      <c r="H2781" s="13" t="s">
        <v>9844</v>
      </c>
    </row>
    <row r="2782" spans="1:8" hidden="1" x14ac:dyDescent="0.25">
      <c r="A2782" s="112">
        <v>45056</v>
      </c>
      <c r="B2782" s="21" t="s">
        <v>8654</v>
      </c>
      <c r="C2782" s="13" t="s">
        <v>5186</v>
      </c>
      <c r="D2782" s="764"/>
      <c r="E2782" s="22"/>
      <c r="F2782" s="111">
        <v>25176</v>
      </c>
      <c r="G2782" s="14">
        <f t="shared" si="54"/>
        <v>-25176</v>
      </c>
      <c r="H2782" s="1119" t="s">
        <v>12251</v>
      </c>
    </row>
    <row r="2783" spans="1:8" hidden="1" x14ac:dyDescent="0.25">
      <c r="A2783" s="112">
        <v>45056</v>
      </c>
      <c r="B2783" s="21" t="s">
        <v>8873</v>
      </c>
      <c r="C2783" s="13" t="s">
        <v>5186</v>
      </c>
      <c r="D2783" s="764"/>
      <c r="E2783" s="22"/>
      <c r="F2783" s="111">
        <v>150000</v>
      </c>
      <c r="G2783" s="14">
        <f t="shared" si="54"/>
        <v>-150000</v>
      </c>
      <c r="H2783" s="1120"/>
    </row>
    <row r="2784" spans="1:8" hidden="1" x14ac:dyDescent="0.25">
      <c r="A2784" s="112">
        <v>45056</v>
      </c>
      <c r="B2784" s="21" t="s">
        <v>8873</v>
      </c>
      <c r="C2784" s="13" t="s">
        <v>5186</v>
      </c>
      <c r="D2784" s="764"/>
      <c r="E2784" s="22"/>
      <c r="F2784" s="111">
        <v>35000</v>
      </c>
      <c r="G2784" s="14">
        <f t="shared" si="54"/>
        <v>-35000</v>
      </c>
      <c r="H2784" s="1120"/>
    </row>
    <row r="2785" spans="1:8" hidden="1" x14ac:dyDescent="0.25">
      <c r="A2785" s="112">
        <v>45056</v>
      </c>
      <c r="B2785" s="21" t="s">
        <v>8873</v>
      </c>
      <c r="C2785" s="13" t="s">
        <v>5186</v>
      </c>
      <c r="D2785" s="764"/>
      <c r="E2785" s="22"/>
      <c r="F2785" s="111">
        <v>5000</v>
      </c>
      <c r="G2785" s="14">
        <f t="shared" si="54"/>
        <v>-5000</v>
      </c>
      <c r="H2785" s="1121"/>
    </row>
    <row r="2786" spans="1:8" hidden="1" x14ac:dyDescent="0.25">
      <c r="A2786" s="112">
        <v>45056</v>
      </c>
      <c r="B2786" s="21" t="s">
        <v>9406</v>
      </c>
      <c r="C2786" s="13" t="s">
        <v>7240</v>
      </c>
      <c r="D2786" s="764" t="s">
        <v>9733</v>
      </c>
      <c r="E2786" s="22">
        <v>164970</v>
      </c>
      <c r="F2786" s="111"/>
      <c r="G2786" s="14">
        <f t="shared" si="54"/>
        <v>164970</v>
      </c>
      <c r="H2786" s="954"/>
    </row>
    <row r="2787" spans="1:8" hidden="1"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hidden="1" x14ac:dyDescent="0.25">
      <c r="A2797" s="112">
        <v>45057</v>
      </c>
      <c r="B2797" s="21" t="s">
        <v>9353</v>
      </c>
      <c r="C2797" s="13" t="s">
        <v>169</v>
      </c>
      <c r="D2797" s="764" t="s">
        <v>9847</v>
      </c>
      <c r="E2797" s="22">
        <v>38050</v>
      </c>
      <c r="F2797" s="19"/>
      <c r="G2797" s="14">
        <f t="shared" si="54"/>
        <v>38050</v>
      </c>
      <c r="H2797" s="13" t="s">
        <v>9805</v>
      </c>
    </row>
    <row r="2798" spans="1:8" hidden="1" x14ac:dyDescent="0.25">
      <c r="A2798" s="112">
        <v>45059</v>
      </c>
      <c r="B2798" s="21" t="s">
        <v>9658</v>
      </c>
      <c r="C2798" s="13" t="s">
        <v>7465</v>
      </c>
      <c r="D2798" s="764" t="s">
        <v>9975</v>
      </c>
      <c r="E2798" s="22">
        <v>77980</v>
      </c>
      <c r="F2798" s="19"/>
      <c r="G2798" s="14">
        <f t="shared" si="54"/>
        <v>77980</v>
      </c>
      <c r="H2798" s="13" t="s">
        <v>9976</v>
      </c>
    </row>
    <row r="2799" spans="1:8" hidden="1" x14ac:dyDescent="0.25">
      <c r="A2799" s="112">
        <v>45061</v>
      </c>
      <c r="B2799" s="21" t="s">
        <v>9766</v>
      </c>
      <c r="C2799" s="13" t="s">
        <v>8391</v>
      </c>
      <c r="D2799" s="764" t="s">
        <v>9870</v>
      </c>
      <c r="E2799" s="22">
        <v>345118</v>
      </c>
      <c r="F2799" s="19"/>
      <c r="G2799" s="14">
        <f t="shared" si="54"/>
        <v>345118</v>
      </c>
      <c r="H2799" s="13"/>
    </row>
    <row r="2800" spans="1:8" hidden="1" x14ac:dyDescent="0.25">
      <c r="A2800" s="112">
        <v>45061</v>
      </c>
      <c r="B2800" s="21" t="s">
        <v>9658</v>
      </c>
      <c r="C2800" s="13" t="s">
        <v>8391</v>
      </c>
      <c r="D2800" s="764" t="s">
        <v>9871</v>
      </c>
      <c r="E2800" s="22">
        <v>354772</v>
      </c>
      <c r="F2800" s="19"/>
      <c r="G2800" s="14">
        <f t="shared" si="54"/>
        <v>354772</v>
      </c>
      <c r="H2800" s="13"/>
    </row>
    <row r="2801" spans="1:8" hidden="1" x14ac:dyDescent="0.25">
      <c r="A2801" s="112">
        <v>45061</v>
      </c>
      <c r="B2801" s="21" t="s">
        <v>9658</v>
      </c>
      <c r="C2801" s="13" t="s">
        <v>5186</v>
      </c>
      <c r="D2801" s="764" t="s">
        <v>10183</v>
      </c>
      <c r="E2801" s="22">
        <v>37560</v>
      </c>
      <c r="F2801" s="19"/>
      <c r="G2801" s="14">
        <f t="shared" si="54"/>
        <v>37560</v>
      </c>
      <c r="H2801" s="13"/>
    </row>
    <row r="2802" spans="1:8" hidden="1" x14ac:dyDescent="0.25">
      <c r="A2802" s="112">
        <v>45062</v>
      </c>
      <c r="B2802" s="21" t="s">
        <v>9964</v>
      </c>
      <c r="C2802" s="13" t="s">
        <v>166</v>
      </c>
      <c r="D2802" s="764" t="s">
        <v>9965</v>
      </c>
      <c r="E2802" s="22">
        <v>15800</v>
      </c>
      <c r="F2802" s="19"/>
      <c r="G2802" s="14">
        <f t="shared" si="54"/>
        <v>15800</v>
      </c>
      <c r="H2802" s="13" t="s">
        <v>9276</v>
      </c>
    </row>
    <row r="2803" spans="1:8" hidden="1" x14ac:dyDescent="0.25">
      <c r="A2803" s="112">
        <v>45062</v>
      </c>
      <c r="B2803" s="21" t="s">
        <v>9766</v>
      </c>
      <c r="C2803" s="13" t="s">
        <v>5186</v>
      </c>
      <c r="D2803" s="764"/>
      <c r="E2803" s="22"/>
      <c r="F2803" s="19">
        <v>250000</v>
      </c>
      <c r="G2803" s="14">
        <f t="shared" si="54"/>
        <v>-250000</v>
      </c>
      <c r="H2803" s="13" t="s">
        <v>9894</v>
      </c>
    </row>
    <row r="2804" spans="1:8" hidden="1" x14ac:dyDescent="0.25">
      <c r="A2804" s="112">
        <v>45062</v>
      </c>
      <c r="B2804" s="21" t="s">
        <v>9766</v>
      </c>
      <c r="C2804" s="13" t="s">
        <v>5186</v>
      </c>
      <c r="D2804" s="764"/>
      <c r="E2804" s="22"/>
      <c r="F2804" s="19">
        <v>250000</v>
      </c>
      <c r="G2804" s="14">
        <f t="shared" si="54"/>
        <v>-250000</v>
      </c>
      <c r="H2804" s="13" t="s">
        <v>9894</v>
      </c>
    </row>
    <row r="2805" spans="1:8" hidden="1" x14ac:dyDescent="0.25">
      <c r="A2805" s="112">
        <v>45064</v>
      </c>
      <c r="B2805" s="21" t="s">
        <v>9766</v>
      </c>
      <c r="C2805" s="13" t="s">
        <v>8391</v>
      </c>
      <c r="D2805" s="764"/>
      <c r="E2805" s="22"/>
      <c r="F2805" s="19">
        <v>250000</v>
      </c>
      <c r="G2805" s="14">
        <f t="shared" si="54"/>
        <v>-250000</v>
      </c>
      <c r="H2805" s="13" t="s">
        <v>9897</v>
      </c>
    </row>
    <row r="2806" spans="1:8" hidden="1" x14ac:dyDescent="0.25">
      <c r="A2806" s="112">
        <v>45064</v>
      </c>
      <c r="B2806" s="21" t="s">
        <v>9766</v>
      </c>
      <c r="C2806" s="13" t="s">
        <v>8391</v>
      </c>
      <c r="D2806" s="764"/>
      <c r="E2806" s="22"/>
      <c r="F2806" s="19">
        <v>250000</v>
      </c>
      <c r="G2806" s="14">
        <f t="shared" si="54"/>
        <v>-250000</v>
      </c>
      <c r="H2806" s="13" t="s">
        <v>9897</v>
      </c>
    </row>
    <row r="2807" spans="1:8" hidden="1" x14ac:dyDescent="0.25">
      <c r="A2807" s="112">
        <v>45064</v>
      </c>
      <c r="B2807" s="21" t="s">
        <v>9658</v>
      </c>
      <c r="C2807" s="13" t="s">
        <v>8391</v>
      </c>
      <c r="D2807" s="764"/>
      <c r="E2807" s="22"/>
      <c r="F2807" s="19">
        <v>250000</v>
      </c>
      <c r="G2807" s="14">
        <f t="shared" si="54"/>
        <v>-250000</v>
      </c>
      <c r="H2807" s="13" t="s">
        <v>9898</v>
      </c>
    </row>
    <row r="2808" spans="1:8" hidden="1" x14ac:dyDescent="0.25">
      <c r="A2808" s="112">
        <v>45064</v>
      </c>
      <c r="B2808" s="21" t="s">
        <v>9658</v>
      </c>
      <c r="C2808" s="13" t="s">
        <v>8391</v>
      </c>
      <c r="D2808" s="764"/>
      <c r="E2808" s="22"/>
      <c r="F2808" s="19">
        <v>250000</v>
      </c>
      <c r="G2808" s="14">
        <f t="shared" si="54"/>
        <v>-250000</v>
      </c>
      <c r="H2808" s="13" t="s">
        <v>9898</v>
      </c>
    </row>
    <row r="2809" spans="1:8" hidden="1" x14ac:dyDescent="0.25">
      <c r="A2809" s="112">
        <v>45064</v>
      </c>
      <c r="B2809" s="21" t="s">
        <v>9766</v>
      </c>
      <c r="C2809" s="13" t="s">
        <v>8391</v>
      </c>
      <c r="D2809" s="764" t="s">
        <v>9957</v>
      </c>
      <c r="E2809" s="22">
        <v>308829</v>
      </c>
      <c r="F2809" s="19"/>
      <c r="G2809" s="14">
        <f t="shared" ref="G2809:G2819" si="55">E2809-F2809</f>
        <v>308829</v>
      </c>
      <c r="H2809" s="13"/>
    </row>
    <row r="2810" spans="1:8" hidden="1" x14ac:dyDescent="0.25">
      <c r="A2810" s="112">
        <v>45064</v>
      </c>
      <c r="B2810" s="21" t="s">
        <v>9658</v>
      </c>
      <c r="C2810" s="13" t="s">
        <v>8391</v>
      </c>
      <c r="D2810" s="764" t="s">
        <v>8623</v>
      </c>
      <c r="E2810" s="22">
        <v>92285</v>
      </c>
      <c r="F2810" s="19"/>
      <c r="G2810" s="14">
        <f t="shared" si="55"/>
        <v>92285</v>
      </c>
      <c r="H2810" s="13"/>
    </row>
    <row r="2811" spans="1:8" hidden="1" x14ac:dyDescent="0.25">
      <c r="A2811" s="112">
        <v>45064</v>
      </c>
      <c r="B2811" s="21" t="s">
        <v>9658</v>
      </c>
      <c r="C2811" s="13" t="s">
        <v>166</v>
      </c>
      <c r="D2811" s="764" t="s">
        <v>9966</v>
      </c>
      <c r="E2811" s="22">
        <v>6900</v>
      </c>
      <c r="F2811" s="19"/>
      <c r="G2811" s="14">
        <f t="shared" si="55"/>
        <v>6900</v>
      </c>
      <c r="H2811" s="13" t="s">
        <v>9967</v>
      </c>
    </row>
    <row r="2812" spans="1:8" hidden="1" x14ac:dyDescent="0.25">
      <c r="A2812" s="112">
        <v>45065</v>
      </c>
      <c r="B2812" s="21" t="s">
        <v>9658</v>
      </c>
      <c r="C2812" s="13" t="s">
        <v>7465</v>
      </c>
      <c r="D2812" s="764" t="s">
        <v>9977</v>
      </c>
      <c r="E2812" s="22">
        <v>51648</v>
      </c>
      <c r="F2812" s="19"/>
      <c r="G2812" s="14">
        <f t="shared" si="55"/>
        <v>51648</v>
      </c>
      <c r="H2812" s="13" t="s">
        <v>9978</v>
      </c>
    </row>
    <row r="2813" spans="1:8" hidden="1" x14ac:dyDescent="0.25">
      <c r="A2813" s="112">
        <v>45065</v>
      </c>
      <c r="B2813" s="21" t="s">
        <v>9964</v>
      </c>
      <c r="C2813" s="13" t="s">
        <v>1802</v>
      </c>
      <c r="D2813" s="764"/>
      <c r="E2813" s="781">
        <v>12591</v>
      </c>
      <c r="F2813" s="109"/>
      <c r="G2813" s="782">
        <f>E2813-F2813</f>
        <v>12591</v>
      </c>
      <c r="H2813" s="342"/>
    </row>
    <row r="2814" spans="1:8" hidden="1" x14ac:dyDescent="0.25">
      <c r="A2814" s="112">
        <v>45066</v>
      </c>
      <c r="B2814" s="21" t="s">
        <v>9353</v>
      </c>
      <c r="C2814" s="13" t="s">
        <v>169</v>
      </c>
      <c r="D2814" s="764" t="s">
        <v>9857</v>
      </c>
      <c r="E2814" s="22">
        <v>9004</v>
      </c>
      <c r="F2814" s="19"/>
      <c r="G2814" s="14">
        <f t="shared" si="55"/>
        <v>9004</v>
      </c>
      <c r="H2814" s="13"/>
    </row>
    <row r="2815" spans="1:8" hidden="1" x14ac:dyDescent="0.25">
      <c r="A2815" s="112">
        <v>45069</v>
      </c>
      <c r="B2815" s="21" t="s">
        <v>9766</v>
      </c>
      <c r="C2815" s="13" t="s">
        <v>8391</v>
      </c>
      <c r="D2815" s="764" t="s">
        <v>9958</v>
      </c>
      <c r="E2815" s="22">
        <v>329527</v>
      </c>
      <c r="F2815" s="19"/>
      <c r="G2815" s="14">
        <f t="shared" si="55"/>
        <v>329527</v>
      </c>
      <c r="H2815" s="13"/>
    </row>
    <row r="2816" spans="1:8" hidden="1" x14ac:dyDescent="0.25">
      <c r="A2816" s="112">
        <v>45069</v>
      </c>
      <c r="B2816" s="21" t="s">
        <v>9658</v>
      </c>
      <c r="C2816" s="13" t="s">
        <v>8391</v>
      </c>
      <c r="D2816" s="764" t="s">
        <v>9959</v>
      </c>
      <c r="E2816" s="22">
        <v>154261</v>
      </c>
      <c r="F2816" s="19"/>
      <c r="G2816" s="14">
        <f t="shared" si="55"/>
        <v>154261</v>
      </c>
      <c r="H2816" s="13"/>
    </row>
    <row r="2817" spans="1:8" hidden="1" x14ac:dyDescent="0.25">
      <c r="A2817" s="112">
        <v>45069</v>
      </c>
      <c r="B2817" s="21" t="s">
        <v>9964</v>
      </c>
      <c r="C2817" s="13" t="s">
        <v>1802</v>
      </c>
      <c r="D2817" s="764"/>
      <c r="E2817" s="781">
        <v>873</v>
      </c>
      <c r="F2817" s="109"/>
      <c r="G2817" s="782">
        <f>E2817-F2817</f>
        <v>873</v>
      </c>
      <c r="H2817" s="342"/>
    </row>
    <row r="2818" spans="1:8" hidden="1" x14ac:dyDescent="0.25">
      <c r="A2818" s="112">
        <v>45069</v>
      </c>
      <c r="B2818" s="21" t="s">
        <v>9353</v>
      </c>
      <c r="C2818" s="13" t="s">
        <v>169</v>
      </c>
      <c r="D2818" s="764" t="s">
        <v>10187</v>
      </c>
      <c r="E2818" s="22">
        <v>7880</v>
      </c>
      <c r="F2818" s="19"/>
      <c r="G2818" s="14">
        <f t="shared" si="55"/>
        <v>7880</v>
      </c>
      <c r="H2818" s="13"/>
    </row>
    <row r="2819" spans="1:8" hidden="1" x14ac:dyDescent="0.25">
      <c r="A2819" s="112">
        <v>45070</v>
      </c>
      <c r="B2819" s="21" t="s">
        <v>9766</v>
      </c>
      <c r="C2819" s="13" t="s">
        <v>8391</v>
      </c>
      <c r="D2819" s="764" t="s">
        <v>9960</v>
      </c>
      <c r="E2819" s="22">
        <v>334037</v>
      </c>
      <c r="F2819" s="19"/>
      <c r="G2819" s="14">
        <f t="shared" si="55"/>
        <v>334037</v>
      </c>
      <c r="H2819" s="13"/>
    </row>
    <row r="2820" spans="1:8" hidden="1" x14ac:dyDescent="0.25">
      <c r="A2820" s="112">
        <v>45070</v>
      </c>
      <c r="B2820" s="21" t="s">
        <v>9353</v>
      </c>
      <c r="C2820" s="13" t="s">
        <v>164</v>
      </c>
      <c r="D2820" s="764" t="s">
        <v>10226</v>
      </c>
      <c r="E2820" s="22">
        <v>2537</v>
      </c>
      <c r="F2820" s="19"/>
      <c r="G2820" s="14">
        <f t="shared" si="54"/>
        <v>2537</v>
      </c>
      <c r="H2820" s="13"/>
    </row>
    <row r="2821" spans="1:8" hidden="1"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hidden="1" x14ac:dyDescent="0.25">
      <c r="A2823" s="112">
        <v>45076</v>
      </c>
      <c r="B2823" s="21" t="s">
        <v>8556</v>
      </c>
      <c r="C2823" s="13" t="s">
        <v>7240</v>
      </c>
      <c r="D2823" s="764"/>
      <c r="E2823" s="22"/>
      <c r="F2823" s="19">
        <v>536250</v>
      </c>
      <c r="G2823" s="14">
        <f t="shared" si="54"/>
        <v>-536250</v>
      </c>
      <c r="H2823" s="13" t="s">
        <v>9951</v>
      </c>
    </row>
    <row r="2824" spans="1:8" ht="15.75" hidden="1" customHeight="1" x14ac:dyDescent="0.25">
      <c r="A2824" s="112">
        <v>45076</v>
      </c>
      <c r="B2824" s="21" t="s">
        <v>1399</v>
      </c>
      <c r="C2824" s="13" t="s">
        <v>7240</v>
      </c>
      <c r="D2824" s="764"/>
      <c r="E2824" s="22"/>
      <c r="F2824" s="19">
        <v>148548</v>
      </c>
      <c r="G2824" s="14">
        <f t="shared" si="54"/>
        <v>-148548</v>
      </c>
      <c r="H2824" s="1155" t="s">
        <v>10314</v>
      </c>
    </row>
    <row r="2825" spans="1:8" hidden="1" x14ac:dyDescent="0.25">
      <c r="A2825" s="112">
        <v>45076</v>
      </c>
      <c r="B2825" s="21" t="s">
        <v>8041</v>
      </c>
      <c r="C2825" s="13" t="s">
        <v>7240</v>
      </c>
      <c r="D2825" s="764"/>
      <c r="E2825" s="22"/>
      <c r="F2825" s="19">
        <v>141655</v>
      </c>
      <c r="G2825" s="14">
        <f t="shared" si="54"/>
        <v>-141655</v>
      </c>
      <c r="H2825" s="1156"/>
    </row>
    <row r="2826" spans="1:8" hidden="1" x14ac:dyDescent="0.25">
      <c r="A2826" s="112">
        <v>45076</v>
      </c>
      <c r="B2826" s="21" t="s">
        <v>8336</v>
      </c>
      <c r="C2826" s="13" t="s">
        <v>7240</v>
      </c>
      <c r="D2826" s="764"/>
      <c r="E2826" s="22"/>
      <c r="F2826" s="19">
        <v>27798</v>
      </c>
      <c r="G2826" s="14">
        <f t="shared" si="54"/>
        <v>-27798</v>
      </c>
      <c r="H2826" s="1156"/>
    </row>
    <row r="2827" spans="1:8" hidden="1" x14ac:dyDescent="0.25">
      <c r="A2827" s="112">
        <v>45076</v>
      </c>
      <c r="B2827" s="21" t="s">
        <v>8556</v>
      </c>
      <c r="C2827" s="13" t="s">
        <v>7240</v>
      </c>
      <c r="D2827" s="764"/>
      <c r="E2827" s="22"/>
      <c r="F2827" s="19">
        <v>65342</v>
      </c>
      <c r="G2827" s="14">
        <f t="shared" si="54"/>
        <v>-65342</v>
      </c>
      <c r="H2827" s="1156"/>
    </row>
    <row r="2828" spans="1:8" hidden="1" x14ac:dyDescent="0.25">
      <c r="A2828" s="112">
        <v>45076</v>
      </c>
      <c r="B2828" s="21" t="s">
        <v>8654</v>
      </c>
      <c r="C2828" s="13" t="s">
        <v>7240</v>
      </c>
      <c r="D2828" s="764"/>
      <c r="E2828" s="22"/>
      <c r="F2828" s="19">
        <v>188071</v>
      </c>
      <c r="G2828" s="14">
        <f t="shared" si="54"/>
        <v>-188071</v>
      </c>
      <c r="H2828" s="1156"/>
    </row>
    <row r="2829" spans="1:8" hidden="1" x14ac:dyDescent="0.25">
      <c r="A2829" s="112">
        <v>45076</v>
      </c>
      <c r="B2829" s="21" t="s">
        <v>8865</v>
      </c>
      <c r="C2829" s="13" t="s">
        <v>7240</v>
      </c>
      <c r="D2829" s="764"/>
      <c r="E2829" s="22"/>
      <c r="F2829" s="19">
        <v>3983</v>
      </c>
      <c r="G2829" s="14">
        <f t="shared" si="54"/>
        <v>-3983</v>
      </c>
      <c r="H2829" s="1156"/>
    </row>
    <row r="2830" spans="1:8" hidden="1" x14ac:dyDescent="0.25">
      <c r="A2830" s="112">
        <v>45076</v>
      </c>
      <c r="B2830" s="21" t="s">
        <v>8873</v>
      </c>
      <c r="C2830" s="13" t="s">
        <v>7240</v>
      </c>
      <c r="D2830" s="764"/>
      <c r="E2830" s="22"/>
      <c r="F2830" s="19">
        <v>48076</v>
      </c>
      <c r="G2830" s="14">
        <f t="shared" si="54"/>
        <v>-48076</v>
      </c>
      <c r="H2830" s="1156"/>
    </row>
    <row r="2831" spans="1:8" hidden="1" x14ac:dyDescent="0.25">
      <c r="A2831" s="112">
        <v>45076</v>
      </c>
      <c r="B2831" s="21" t="s">
        <v>9406</v>
      </c>
      <c r="C2831" s="13" t="s">
        <v>7240</v>
      </c>
      <c r="D2831" s="764"/>
      <c r="E2831" s="22"/>
      <c r="F2831" s="19">
        <v>48076</v>
      </c>
      <c r="G2831" s="14">
        <f t="shared" si="54"/>
        <v>-48076</v>
      </c>
      <c r="H2831" s="1157"/>
    </row>
    <row r="2832" spans="1:8" hidden="1" x14ac:dyDescent="0.25">
      <c r="A2832" s="112">
        <v>45076</v>
      </c>
      <c r="B2832" s="21" t="s">
        <v>8556</v>
      </c>
      <c r="C2832" s="13" t="s">
        <v>7240</v>
      </c>
      <c r="D2832" s="764" t="s">
        <v>9734</v>
      </c>
      <c r="E2832" s="22">
        <v>100000</v>
      </c>
      <c r="F2832" s="19"/>
      <c r="G2832" s="14">
        <f t="shared" si="54"/>
        <v>100000</v>
      </c>
      <c r="H2832" s="13"/>
    </row>
    <row r="2833" spans="1:8" hidden="1" x14ac:dyDescent="0.25">
      <c r="A2833" s="112">
        <v>45076</v>
      </c>
      <c r="B2833" s="21" t="s">
        <v>9964</v>
      </c>
      <c r="C2833" s="13" t="s">
        <v>1802</v>
      </c>
      <c r="D2833" s="764"/>
      <c r="E2833" s="781">
        <v>31540</v>
      </c>
      <c r="F2833" s="109"/>
      <c r="G2833" s="782">
        <f>E2833-F2833</f>
        <v>31540</v>
      </c>
      <c r="H2833" s="342"/>
    </row>
    <row r="2834" spans="1:8" hidden="1" x14ac:dyDescent="0.25">
      <c r="A2834" s="112">
        <v>45070</v>
      </c>
      <c r="B2834" s="21" t="s">
        <v>8336</v>
      </c>
      <c r="C2834" s="13" t="s">
        <v>7240</v>
      </c>
      <c r="D2834" s="764"/>
      <c r="E2834" s="22"/>
      <c r="F2834" s="19">
        <v>200000</v>
      </c>
      <c r="G2834" s="14">
        <f t="shared" si="54"/>
        <v>-200000</v>
      </c>
      <c r="H2834" s="13" t="s">
        <v>9952</v>
      </c>
    </row>
    <row r="2835" spans="1:8" hidden="1" x14ac:dyDescent="0.25">
      <c r="A2835" s="112">
        <v>45070</v>
      </c>
      <c r="B2835" s="21" t="s">
        <v>8556</v>
      </c>
      <c r="C2835" s="13" t="s">
        <v>7240</v>
      </c>
      <c r="D2835" s="764"/>
      <c r="E2835" s="22"/>
      <c r="F2835" s="19">
        <v>50000</v>
      </c>
      <c r="G2835" s="14">
        <f t="shared" si="54"/>
        <v>-50000</v>
      </c>
      <c r="H2835" s="13" t="s">
        <v>9953</v>
      </c>
    </row>
    <row r="2836" spans="1:8" hidden="1" x14ac:dyDescent="0.25">
      <c r="A2836" s="112">
        <v>45071</v>
      </c>
      <c r="B2836" s="21" t="s">
        <v>9766</v>
      </c>
      <c r="C2836" s="13" t="s">
        <v>166</v>
      </c>
      <c r="D2836" s="764" t="s">
        <v>9968</v>
      </c>
      <c r="E2836" s="22">
        <v>44000</v>
      </c>
      <c r="F2836" s="19"/>
      <c r="G2836" s="14">
        <f t="shared" si="54"/>
        <v>44000</v>
      </c>
      <c r="H2836" s="13" t="s">
        <v>9969</v>
      </c>
    </row>
    <row r="2837" spans="1:8" hidden="1" x14ac:dyDescent="0.25">
      <c r="A2837" s="112">
        <v>45072</v>
      </c>
      <c r="B2837" s="21" t="s">
        <v>9658</v>
      </c>
      <c r="C2837" s="13" t="s">
        <v>166</v>
      </c>
      <c r="D2837" s="764" t="s">
        <v>9970</v>
      </c>
      <c r="E2837" s="22">
        <v>9200</v>
      </c>
      <c r="F2837" s="19"/>
      <c r="G2837" s="14">
        <f t="shared" si="54"/>
        <v>9200</v>
      </c>
      <c r="H2837" s="13" t="s">
        <v>9967</v>
      </c>
    </row>
    <row r="2838" spans="1:8" hidden="1" x14ac:dyDescent="0.25">
      <c r="A2838" s="112">
        <v>45073</v>
      </c>
      <c r="B2838" s="21" t="s">
        <v>9766</v>
      </c>
      <c r="C2838" s="13" t="s">
        <v>8391</v>
      </c>
      <c r="D2838" s="764" t="s">
        <v>10144</v>
      </c>
      <c r="E2838" s="22">
        <v>114314</v>
      </c>
      <c r="F2838" s="19"/>
      <c r="G2838" s="14">
        <f t="shared" si="54"/>
        <v>114314</v>
      </c>
      <c r="H2838" s="13"/>
    </row>
    <row r="2839" spans="1:8" hidden="1" x14ac:dyDescent="0.25">
      <c r="A2839" s="112">
        <v>45073</v>
      </c>
      <c r="B2839" s="21" t="s">
        <v>9658</v>
      </c>
      <c r="C2839" s="13" t="s">
        <v>5186</v>
      </c>
      <c r="D2839" s="764" t="s">
        <v>10181</v>
      </c>
      <c r="E2839" s="22">
        <v>68320</v>
      </c>
      <c r="F2839" s="19"/>
      <c r="G2839" s="14">
        <f t="shared" si="54"/>
        <v>68320</v>
      </c>
      <c r="H2839" s="13"/>
    </row>
    <row r="2840" spans="1:8" hidden="1" x14ac:dyDescent="0.25">
      <c r="A2840" s="112">
        <v>45073</v>
      </c>
      <c r="B2840" s="21" t="s">
        <v>9658</v>
      </c>
      <c r="C2840" s="13" t="s">
        <v>5186</v>
      </c>
      <c r="D2840" s="764" t="s">
        <v>10182</v>
      </c>
      <c r="E2840" s="22">
        <v>75000</v>
      </c>
      <c r="F2840" s="19"/>
      <c r="G2840" s="14">
        <f t="shared" si="54"/>
        <v>75000</v>
      </c>
      <c r="H2840" s="13"/>
    </row>
    <row r="2841" spans="1:8" hidden="1" x14ac:dyDescent="0.25">
      <c r="A2841" s="112">
        <v>45073</v>
      </c>
      <c r="B2841" s="21" t="s">
        <v>8654</v>
      </c>
      <c r="C2841" s="13" t="s">
        <v>5186</v>
      </c>
      <c r="D2841" s="764" t="s">
        <v>10184</v>
      </c>
      <c r="E2841" s="22">
        <v>217008</v>
      </c>
      <c r="F2841" s="19"/>
      <c r="G2841" s="14">
        <f t="shared" si="54"/>
        <v>217008</v>
      </c>
      <c r="H2841" s="13"/>
    </row>
    <row r="2842" spans="1:8" hidden="1" x14ac:dyDescent="0.25">
      <c r="A2842" s="112">
        <v>45073</v>
      </c>
      <c r="B2842" s="21" t="s">
        <v>10901</v>
      </c>
      <c r="C2842" s="13" t="s">
        <v>5186</v>
      </c>
      <c r="D2842" s="764" t="s">
        <v>10185</v>
      </c>
      <c r="E2842" s="22">
        <v>15000</v>
      </c>
      <c r="F2842" s="19"/>
      <c r="G2842" s="14">
        <f t="shared" si="54"/>
        <v>15000</v>
      </c>
      <c r="H2842" s="13"/>
    </row>
    <row r="2843" spans="1:8" hidden="1" x14ac:dyDescent="0.25">
      <c r="A2843" s="112">
        <v>45073</v>
      </c>
      <c r="B2843" s="21" t="s">
        <v>8873</v>
      </c>
      <c r="C2843" s="13" t="s">
        <v>5186</v>
      </c>
      <c r="D2843" s="764" t="s">
        <v>10187</v>
      </c>
      <c r="E2843" s="22">
        <v>15600</v>
      </c>
      <c r="F2843" s="19"/>
      <c r="G2843" s="14">
        <f t="shared" si="54"/>
        <v>15600</v>
      </c>
      <c r="H2843" s="13"/>
    </row>
    <row r="2844" spans="1:8" hidden="1" x14ac:dyDescent="0.25">
      <c r="A2844" s="112">
        <v>45073</v>
      </c>
      <c r="B2844" s="21" t="s">
        <v>8873</v>
      </c>
      <c r="C2844" s="13" t="s">
        <v>5186</v>
      </c>
      <c r="D2844" s="764" t="s">
        <v>10186</v>
      </c>
      <c r="E2844" s="22">
        <v>960</v>
      </c>
      <c r="F2844" s="19"/>
      <c r="G2844" s="14">
        <f t="shared" si="54"/>
        <v>960</v>
      </c>
      <c r="H2844" s="13"/>
    </row>
    <row r="2845" spans="1:8" hidden="1" x14ac:dyDescent="0.25">
      <c r="A2845" s="112">
        <v>45073</v>
      </c>
      <c r="B2845" s="21" t="s">
        <v>9983</v>
      </c>
      <c r="C2845" s="13" t="s">
        <v>169</v>
      </c>
      <c r="D2845" s="764" t="s">
        <v>10188</v>
      </c>
      <c r="E2845" s="22">
        <v>7092</v>
      </c>
      <c r="F2845" s="19"/>
      <c r="G2845" s="14">
        <f t="shared" si="54"/>
        <v>7092</v>
      </c>
      <c r="H2845" s="13"/>
    </row>
    <row r="2846" spans="1:8" hidden="1" x14ac:dyDescent="0.25">
      <c r="A2846" s="112">
        <v>45075</v>
      </c>
      <c r="B2846" s="21" t="s">
        <v>8041</v>
      </c>
      <c r="C2846" s="13" t="s">
        <v>8089</v>
      </c>
      <c r="D2846" s="764"/>
      <c r="E2846" s="22"/>
      <c r="F2846" s="19">
        <v>1500000</v>
      </c>
      <c r="G2846" s="14">
        <f t="shared" si="54"/>
        <v>-1500000</v>
      </c>
      <c r="H2846" s="13" t="s">
        <v>9956</v>
      </c>
    </row>
    <row r="2847" spans="1:8" hidden="1" x14ac:dyDescent="0.25">
      <c r="A2847" s="112">
        <v>45075</v>
      </c>
      <c r="B2847" s="21" t="s">
        <v>8654</v>
      </c>
      <c r="C2847" s="13" t="s">
        <v>166</v>
      </c>
      <c r="D2847" s="764"/>
      <c r="E2847" s="22"/>
      <c r="F2847" s="19">
        <v>600000</v>
      </c>
      <c r="G2847" s="14">
        <f t="shared" si="54"/>
        <v>-600000</v>
      </c>
      <c r="H2847" s="13" t="s">
        <v>9956</v>
      </c>
    </row>
    <row r="2848" spans="1:8" hidden="1" x14ac:dyDescent="0.25">
      <c r="A2848" s="112">
        <v>45075</v>
      </c>
      <c r="B2848" s="21" t="s">
        <v>9658</v>
      </c>
      <c r="C2848" s="13" t="s">
        <v>166</v>
      </c>
      <c r="D2848" s="764" t="s">
        <v>9972</v>
      </c>
      <c r="E2848" s="22">
        <v>4600</v>
      </c>
      <c r="F2848" s="19"/>
      <c r="G2848" s="14">
        <f t="shared" si="54"/>
        <v>4600</v>
      </c>
      <c r="H2848" s="13" t="s">
        <v>9967</v>
      </c>
    </row>
    <row r="2849" spans="1:8" hidden="1" x14ac:dyDescent="0.25">
      <c r="A2849" s="112">
        <v>45075</v>
      </c>
      <c r="B2849" s="21" t="s">
        <v>9766</v>
      </c>
      <c r="C2849" s="13" t="s">
        <v>180</v>
      </c>
      <c r="D2849" s="764" t="s">
        <v>9973</v>
      </c>
      <c r="E2849" s="22">
        <v>1849080</v>
      </c>
      <c r="F2849" s="19"/>
      <c r="G2849" s="14">
        <f t="shared" si="54"/>
        <v>1849080</v>
      </c>
      <c r="H2849" s="13" t="s">
        <v>9974</v>
      </c>
    </row>
    <row r="2850" spans="1:8" hidden="1" x14ac:dyDescent="0.25">
      <c r="A2850" s="112">
        <v>45075</v>
      </c>
      <c r="B2850" s="21" t="s">
        <v>9658</v>
      </c>
      <c r="C2850" s="13" t="s">
        <v>7465</v>
      </c>
      <c r="D2850" s="764" t="s">
        <v>9981</v>
      </c>
      <c r="E2850" s="22">
        <v>32000</v>
      </c>
      <c r="F2850" s="19"/>
      <c r="G2850" s="14">
        <f t="shared" si="54"/>
        <v>32000</v>
      </c>
      <c r="H2850" s="13" t="s">
        <v>9982</v>
      </c>
    </row>
    <row r="2851" spans="1:8" hidden="1" x14ac:dyDescent="0.25">
      <c r="A2851" s="112">
        <v>45075</v>
      </c>
      <c r="B2851" s="21" t="s">
        <v>9983</v>
      </c>
      <c r="C2851" s="13" t="s">
        <v>7465</v>
      </c>
      <c r="D2851" s="764" t="s">
        <v>9984</v>
      </c>
      <c r="E2851" s="22">
        <v>25630</v>
      </c>
      <c r="F2851" s="19"/>
      <c r="G2851" s="14">
        <f t="shared" si="54"/>
        <v>25630</v>
      </c>
      <c r="H2851" s="13" t="s">
        <v>9985</v>
      </c>
    </row>
    <row r="2852" spans="1:8" hidden="1" x14ac:dyDescent="0.25">
      <c r="A2852" s="112">
        <v>45075</v>
      </c>
      <c r="B2852" s="21" t="s">
        <v>9658</v>
      </c>
      <c r="C2852" s="13" t="s">
        <v>8391</v>
      </c>
      <c r="D2852" s="764" t="s">
        <v>10145</v>
      </c>
      <c r="E2852" s="22">
        <v>197917</v>
      </c>
      <c r="F2852" s="19"/>
      <c r="G2852" s="14">
        <f t="shared" si="54"/>
        <v>197917</v>
      </c>
      <c r="H2852" s="13"/>
    </row>
    <row r="2853" spans="1:8" hidden="1" x14ac:dyDescent="0.25">
      <c r="A2853" s="112">
        <v>45076</v>
      </c>
      <c r="B2853" s="21" t="s">
        <v>10148</v>
      </c>
      <c r="C2853" s="13" t="s">
        <v>8391</v>
      </c>
      <c r="D2853" s="764" t="s">
        <v>9961</v>
      </c>
      <c r="E2853" s="22">
        <v>69785</v>
      </c>
      <c r="F2853" s="19"/>
      <c r="G2853" s="14">
        <f t="shared" si="54"/>
        <v>69785</v>
      </c>
      <c r="H2853" s="13"/>
    </row>
    <row r="2854" spans="1:8" hidden="1" x14ac:dyDescent="0.25">
      <c r="A2854" s="112">
        <v>45076</v>
      </c>
      <c r="B2854" s="21" t="s">
        <v>8654</v>
      </c>
      <c r="C2854" s="13" t="s">
        <v>8391</v>
      </c>
      <c r="D2854" s="764" t="s">
        <v>9962</v>
      </c>
      <c r="E2854" s="22">
        <v>44259</v>
      </c>
      <c r="F2854" s="19"/>
      <c r="G2854" s="14">
        <f t="shared" si="54"/>
        <v>44259</v>
      </c>
      <c r="H2854" s="13"/>
    </row>
    <row r="2855" spans="1:8" hidden="1" x14ac:dyDescent="0.25">
      <c r="A2855" s="112">
        <v>45076</v>
      </c>
      <c r="B2855" s="21" t="s">
        <v>9658</v>
      </c>
      <c r="C2855" s="13" t="s">
        <v>8391</v>
      </c>
      <c r="D2855" s="764" t="s">
        <v>9963</v>
      </c>
      <c r="E2855" s="22">
        <v>63065</v>
      </c>
      <c r="F2855" s="19"/>
      <c r="G2855" s="14">
        <f t="shared" si="54"/>
        <v>63065</v>
      </c>
      <c r="H2855" s="13"/>
    </row>
    <row r="2856" spans="1:8" hidden="1" x14ac:dyDescent="0.25">
      <c r="A2856" s="112">
        <v>45077</v>
      </c>
      <c r="B2856" s="21" t="s">
        <v>9658</v>
      </c>
      <c r="C2856" s="13" t="s">
        <v>166</v>
      </c>
      <c r="D2856" s="764" t="s">
        <v>9971</v>
      </c>
      <c r="E2856" s="22">
        <v>11500</v>
      </c>
      <c r="F2856" s="19"/>
      <c r="G2856" s="14">
        <f t="shared" si="54"/>
        <v>11500</v>
      </c>
      <c r="H2856" s="13" t="s">
        <v>9967</v>
      </c>
    </row>
    <row r="2857" spans="1:8" hidden="1" x14ac:dyDescent="0.25">
      <c r="A2857" s="112">
        <v>45076</v>
      </c>
      <c r="B2857" s="21" t="s">
        <v>9766</v>
      </c>
      <c r="C2857" s="13" t="s">
        <v>8391</v>
      </c>
      <c r="D2857" s="764"/>
      <c r="E2857" s="22"/>
      <c r="F2857" s="19">
        <v>500000</v>
      </c>
      <c r="G2857" s="14">
        <f t="shared" si="54"/>
        <v>-500000</v>
      </c>
      <c r="H2857" s="13" t="s">
        <v>9986</v>
      </c>
    </row>
    <row r="2858" spans="1:8" hidden="1" x14ac:dyDescent="0.25">
      <c r="A2858" s="112">
        <v>45078</v>
      </c>
      <c r="B2858" s="21" t="s">
        <v>9964</v>
      </c>
      <c r="C2858" s="13" t="s">
        <v>1802</v>
      </c>
      <c r="D2858" s="764"/>
      <c r="E2858" s="781">
        <v>4215</v>
      </c>
      <c r="F2858" s="109"/>
      <c r="G2858" s="782">
        <f>E2858-F2858</f>
        <v>4215</v>
      </c>
      <c r="H2858" s="342"/>
    </row>
    <row r="2859" spans="1:8" hidden="1" x14ac:dyDescent="0.25">
      <c r="A2859" s="112">
        <v>45078</v>
      </c>
      <c r="B2859" s="21" t="s">
        <v>9766</v>
      </c>
      <c r="C2859" s="13" t="s">
        <v>8391</v>
      </c>
      <c r="D2859" s="764" t="s">
        <v>10146</v>
      </c>
      <c r="E2859" s="22">
        <v>272244</v>
      </c>
      <c r="F2859" s="19"/>
      <c r="G2859" s="14">
        <f t="shared" si="54"/>
        <v>272244</v>
      </c>
      <c r="H2859" s="13"/>
    </row>
    <row r="2860" spans="1:8" hidden="1" x14ac:dyDescent="0.25">
      <c r="A2860" s="112">
        <v>45078</v>
      </c>
      <c r="B2860" s="21" t="s">
        <v>9353</v>
      </c>
      <c r="C2860" s="13" t="s">
        <v>8391</v>
      </c>
      <c r="D2860" s="764" t="s">
        <v>10147</v>
      </c>
      <c r="E2860" s="22">
        <v>101572</v>
      </c>
      <c r="F2860" s="19"/>
      <c r="G2860" s="14">
        <f t="shared" si="54"/>
        <v>101572</v>
      </c>
      <c r="H2860" s="13"/>
    </row>
    <row r="2861" spans="1:8" hidden="1" x14ac:dyDescent="0.25">
      <c r="A2861" s="112">
        <v>45079</v>
      </c>
      <c r="B2861" s="21" t="s">
        <v>9658</v>
      </c>
      <c r="C2861" s="13" t="s">
        <v>166</v>
      </c>
      <c r="D2861" s="764" t="s">
        <v>10258</v>
      </c>
      <c r="E2861" s="22">
        <v>16100</v>
      </c>
      <c r="F2861" s="19"/>
      <c r="G2861" s="14">
        <f t="shared" si="54"/>
        <v>16100</v>
      </c>
      <c r="H2861" s="13"/>
    </row>
    <row r="2862" spans="1:8" hidden="1" x14ac:dyDescent="0.25">
      <c r="A2862" s="112">
        <v>45079</v>
      </c>
      <c r="B2862" s="21" t="s">
        <v>9964</v>
      </c>
      <c r="C2862" s="13" t="s">
        <v>1802</v>
      </c>
      <c r="D2862" s="764"/>
      <c r="E2862" s="781">
        <v>14792</v>
      </c>
      <c r="F2862" s="109"/>
      <c r="G2862" s="782">
        <f>E2862-F2862</f>
        <v>14792</v>
      </c>
      <c r="H2862" s="342"/>
    </row>
    <row r="2863" spans="1:8" hidden="1" x14ac:dyDescent="0.25">
      <c r="A2863" s="112">
        <v>45080</v>
      </c>
      <c r="B2863" s="21" t="s">
        <v>10148</v>
      </c>
      <c r="C2863" s="13" t="s">
        <v>8391</v>
      </c>
      <c r="D2863" s="764" t="s">
        <v>10149</v>
      </c>
      <c r="E2863" s="22">
        <v>352684</v>
      </c>
      <c r="F2863" s="19"/>
      <c r="G2863" s="14">
        <f t="shared" si="54"/>
        <v>352684</v>
      </c>
      <c r="H2863" s="13"/>
    </row>
    <row r="2864" spans="1:8" hidden="1" x14ac:dyDescent="0.25">
      <c r="A2864" s="112">
        <v>45080</v>
      </c>
      <c r="B2864" s="21" t="s">
        <v>9658</v>
      </c>
      <c r="C2864" s="13" t="s">
        <v>8391</v>
      </c>
      <c r="D2864" s="764" t="s">
        <v>8381</v>
      </c>
      <c r="E2864" s="22">
        <v>71932</v>
      </c>
      <c r="F2864" s="19"/>
      <c r="G2864" s="14">
        <f t="shared" si="54"/>
        <v>71932</v>
      </c>
      <c r="H2864" s="13"/>
    </row>
    <row r="2865" spans="1:8" hidden="1" x14ac:dyDescent="0.25">
      <c r="A2865" s="112">
        <v>45080</v>
      </c>
      <c r="B2865" s="21" t="s">
        <v>8654</v>
      </c>
      <c r="C2865" s="13" t="s">
        <v>8391</v>
      </c>
      <c r="D2865" s="764" t="s">
        <v>8382</v>
      </c>
      <c r="E2865" s="22">
        <v>19825</v>
      </c>
      <c r="F2865" s="19"/>
      <c r="G2865" s="14">
        <f t="shared" si="54"/>
        <v>19825</v>
      </c>
      <c r="H2865" s="13"/>
    </row>
    <row r="2866" spans="1:8" hidden="1" x14ac:dyDescent="0.25">
      <c r="A2866" s="112">
        <v>45082</v>
      </c>
      <c r="B2866" s="21" t="s">
        <v>9658</v>
      </c>
      <c r="C2866" s="13" t="s">
        <v>8391</v>
      </c>
      <c r="D2866" s="764" t="s">
        <v>10150</v>
      </c>
      <c r="E2866" s="22">
        <v>106851</v>
      </c>
      <c r="F2866" s="19"/>
      <c r="G2866" s="14">
        <f t="shared" si="54"/>
        <v>106851</v>
      </c>
      <c r="H2866" s="13"/>
    </row>
    <row r="2867" spans="1:8" hidden="1" x14ac:dyDescent="0.25">
      <c r="A2867" s="112">
        <v>45083</v>
      </c>
      <c r="B2867" s="21" t="s">
        <v>9353</v>
      </c>
      <c r="C2867" s="13" t="s">
        <v>7465</v>
      </c>
      <c r="D2867" s="764" t="s">
        <v>10262</v>
      </c>
      <c r="E2867" s="22">
        <v>59395</v>
      </c>
      <c r="F2867" s="19"/>
      <c r="G2867" s="14">
        <f t="shared" si="54"/>
        <v>59395</v>
      </c>
      <c r="H2867" s="13"/>
    </row>
    <row r="2868" spans="1:8" hidden="1" x14ac:dyDescent="0.25">
      <c r="A2868" s="112">
        <v>45083</v>
      </c>
      <c r="B2868" s="21" t="s">
        <v>8654</v>
      </c>
      <c r="C2868" s="13" t="s">
        <v>5680</v>
      </c>
      <c r="D2868" s="764"/>
      <c r="E2868" s="22"/>
      <c r="F2868" s="19">
        <v>200000</v>
      </c>
      <c r="G2868" s="14">
        <f t="shared" si="54"/>
        <v>-200000</v>
      </c>
      <c r="H2868" s="13" t="s">
        <v>1156</v>
      </c>
    </row>
    <row r="2869" spans="1:8" hidden="1" x14ac:dyDescent="0.25">
      <c r="A2869" s="112">
        <v>45083</v>
      </c>
      <c r="B2869" s="21" t="s">
        <v>9766</v>
      </c>
      <c r="C2869" s="13" t="s">
        <v>180</v>
      </c>
      <c r="D2869" s="764"/>
      <c r="E2869" s="22"/>
      <c r="F2869" s="19">
        <v>1800000</v>
      </c>
      <c r="G2869" s="14">
        <f t="shared" si="54"/>
        <v>-1800000</v>
      </c>
      <c r="H2869" s="13" t="s">
        <v>1156</v>
      </c>
    </row>
    <row r="2870" spans="1:8" hidden="1" x14ac:dyDescent="0.25">
      <c r="A2870" s="112">
        <v>45084</v>
      </c>
      <c r="B2870" s="21" t="s">
        <v>10148</v>
      </c>
      <c r="C2870" s="13" t="s">
        <v>8391</v>
      </c>
      <c r="D2870" s="764" t="s">
        <v>10151</v>
      </c>
      <c r="E2870" s="22">
        <v>131823</v>
      </c>
      <c r="F2870" s="19"/>
      <c r="G2870" s="14">
        <f t="shared" si="54"/>
        <v>131823</v>
      </c>
      <c r="H2870" s="53"/>
    </row>
    <row r="2871" spans="1:8" hidden="1" x14ac:dyDescent="0.25">
      <c r="A2871" s="112">
        <v>45084</v>
      </c>
      <c r="B2871" s="21" t="s">
        <v>9964</v>
      </c>
      <c r="C2871" s="13" t="s">
        <v>1802</v>
      </c>
      <c r="D2871" s="764"/>
      <c r="E2871" s="781">
        <v>10679</v>
      </c>
      <c r="F2871" s="109"/>
      <c r="G2871" s="782">
        <f>E2871-F2871</f>
        <v>10679</v>
      </c>
      <c r="H2871" s="342"/>
    </row>
    <row r="2872" spans="1:8" hidden="1" x14ac:dyDescent="0.25">
      <c r="A2872" s="112">
        <v>45085</v>
      </c>
      <c r="B2872" s="21" t="s">
        <v>9658</v>
      </c>
      <c r="C2872" s="13" t="s">
        <v>8391</v>
      </c>
      <c r="D2872" s="764" t="s">
        <v>8383</v>
      </c>
      <c r="E2872" s="22">
        <v>146079</v>
      </c>
      <c r="F2872" s="109"/>
      <c r="G2872" s="14">
        <f t="shared" si="54"/>
        <v>146079</v>
      </c>
      <c r="H2872" s="53"/>
    </row>
    <row r="2873" spans="1:8" hidden="1" x14ac:dyDescent="0.25">
      <c r="A2873" s="112">
        <v>45085</v>
      </c>
      <c r="B2873" s="956" t="s">
        <v>8654</v>
      </c>
      <c r="C2873" s="13" t="s">
        <v>8391</v>
      </c>
      <c r="D2873" s="957" t="s">
        <v>10152</v>
      </c>
      <c r="E2873" s="958">
        <v>201282</v>
      </c>
      <c r="F2873" s="213"/>
      <c r="G2873" s="959">
        <f t="shared" si="54"/>
        <v>201282</v>
      </c>
      <c r="H2873" s="53"/>
    </row>
    <row r="2874" spans="1:8" hidden="1" x14ac:dyDescent="0.25">
      <c r="A2874" s="955">
        <v>45086</v>
      </c>
      <c r="B2874" s="956" t="s">
        <v>7951</v>
      </c>
      <c r="C2874" s="54" t="s">
        <v>7465</v>
      </c>
      <c r="D2874" s="957"/>
      <c r="E2874" s="958"/>
      <c r="F2874" s="783">
        <v>111043</v>
      </c>
      <c r="G2874" s="959">
        <f t="shared" si="54"/>
        <v>-111043</v>
      </c>
      <c r="H2874" s="1146" t="s">
        <v>10124</v>
      </c>
    </row>
    <row r="2875" spans="1:8" hidden="1" x14ac:dyDescent="0.25">
      <c r="A2875" s="112">
        <v>45086</v>
      </c>
      <c r="B2875" s="21" t="s">
        <v>8041</v>
      </c>
      <c r="C2875" s="13" t="s">
        <v>7465</v>
      </c>
      <c r="D2875" s="764"/>
      <c r="E2875" s="781"/>
      <c r="F2875" s="141">
        <v>176124</v>
      </c>
      <c r="G2875" s="782">
        <f t="shared" ref="G2875:G2942" si="57">E2875-F2875</f>
        <v>-176124</v>
      </c>
      <c r="H2875" s="1147"/>
    </row>
    <row r="2876" spans="1:8" hidden="1" x14ac:dyDescent="0.25">
      <c r="A2876" s="112">
        <v>45086</v>
      </c>
      <c r="B2876" s="21" t="s">
        <v>8336</v>
      </c>
      <c r="C2876" s="13" t="s">
        <v>7465</v>
      </c>
      <c r="D2876" s="764"/>
      <c r="E2876" s="781"/>
      <c r="F2876" s="141">
        <v>265939</v>
      </c>
      <c r="G2876" s="782">
        <f t="shared" si="57"/>
        <v>-265939</v>
      </c>
      <c r="H2876" s="1147"/>
    </row>
    <row r="2877" spans="1:8" hidden="1" x14ac:dyDescent="0.25">
      <c r="A2877" s="112">
        <v>45086</v>
      </c>
      <c r="B2877" s="21" t="s">
        <v>8556</v>
      </c>
      <c r="C2877" s="13" t="s">
        <v>7465</v>
      </c>
      <c r="D2877" s="764"/>
      <c r="E2877" s="781"/>
      <c r="F2877" s="141">
        <v>245863</v>
      </c>
      <c r="G2877" s="782">
        <f t="shared" si="57"/>
        <v>-245863</v>
      </c>
      <c r="H2877" s="1147"/>
    </row>
    <row r="2878" spans="1:8" ht="16.5" hidden="1" thickBot="1" x14ac:dyDescent="0.3">
      <c r="A2878" s="112">
        <v>45086</v>
      </c>
      <c r="B2878" s="21" t="s">
        <v>8873</v>
      </c>
      <c r="C2878" s="13" t="s">
        <v>7465</v>
      </c>
      <c r="D2878" s="764"/>
      <c r="E2878" s="781"/>
      <c r="F2878" s="784">
        <v>201031</v>
      </c>
      <c r="G2878" s="782">
        <f t="shared" si="57"/>
        <v>-201031</v>
      </c>
      <c r="H2878" s="1148"/>
    </row>
    <row r="2879" spans="1:8" ht="18.75" hidden="1" x14ac:dyDescent="0.25">
      <c r="A2879" s="112">
        <v>45086</v>
      </c>
      <c r="B2879" s="21" t="s">
        <v>10119</v>
      </c>
      <c r="C2879" s="13" t="s">
        <v>5186</v>
      </c>
      <c r="D2879" s="764"/>
      <c r="E2879" s="781"/>
      <c r="F2879" s="213">
        <v>80000</v>
      </c>
      <c r="G2879" s="782">
        <f t="shared" si="57"/>
        <v>-80000</v>
      </c>
      <c r="H2879" s="1057" t="s">
        <v>12121</v>
      </c>
    </row>
    <row r="2880" spans="1:8" hidden="1" x14ac:dyDescent="0.25">
      <c r="A2880" s="112">
        <v>45089</v>
      </c>
      <c r="B2880" s="21" t="s">
        <v>8654</v>
      </c>
      <c r="C2880" s="13" t="s">
        <v>8391</v>
      </c>
      <c r="D2880" s="764" t="s">
        <v>10153</v>
      </c>
      <c r="E2880" s="22">
        <v>100747</v>
      </c>
      <c r="F2880" s="111"/>
      <c r="G2880" s="782">
        <f t="shared" si="57"/>
        <v>100747</v>
      </c>
      <c r="H2880" s="13"/>
    </row>
    <row r="2881" spans="1:8" hidden="1" x14ac:dyDescent="0.25">
      <c r="A2881" s="112">
        <v>45089</v>
      </c>
      <c r="B2881" s="21" t="s">
        <v>9766</v>
      </c>
      <c r="C2881" s="13" t="s">
        <v>8391</v>
      </c>
      <c r="D2881" s="764"/>
      <c r="E2881" s="22"/>
      <c r="F2881" s="19">
        <v>1050000</v>
      </c>
      <c r="G2881" s="782">
        <f t="shared" si="57"/>
        <v>-1050000</v>
      </c>
      <c r="H2881" s="1132" t="s">
        <v>10124</v>
      </c>
    </row>
    <row r="2882" spans="1:8" hidden="1" x14ac:dyDescent="0.25">
      <c r="A2882" s="112">
        <v>45089</v>
      </c>
      <c r="B2882" s="21" t="s">
        <v>9658</v>
      </c>
      <c r="C2882" s="13" t="s">
        <v>8391</v>
      </c>
      <c r="D2882" s="764"/>
      <c r="E2882" s="22"/>
      <c r="F2882" s="19">
        <v>100000</v>
      </c>
      <c r="G2882" s="14">
        <f t="shared" si="57"/>
        <v>-100000</v>
      </c>
      <c r="H2882" s="1133"/>
    </row>
    <row r="2883" spans="1:8" hidden="1" x14ac:dyDescent="0.25">
      <c r="A2883" s="112">
        <v>45089</v>
      </c>
      <c r="B2883" s="21" t="s">
        <v>8654</v>
      </c>
      <c r="C2883" s="13" t="s">
        <v>8391</v>
      </c>
      <c r="D2883" s="764"/>
      <c r="E2883" s="22"/>
      <c r="F2883" s="19">
        <v>350000</v>
      </c>
      <c r="G2883" s="14">
        <f t="shared" si="57"/>
        <v>-350000</v>
      </c>
      <c r="H2883" s="1134"/>
    </row>
    <row r="2884" spans="1:8" hidden="1" x14ac:dyDescent="0.25">
      <c r="A2884" s="112">
        <v>45090</v>
      </c>
      <c r="B2884" s="21" t="s">
        <v>9964</v>
      </c>
      <c r="C2884" s="13" t="s">
        <v>169</v>
      </c>
      <c r="D2884" s="764" t="s">
        <v>10189</v>
      </c>
      <c r="E2884" s="22">
        <v>23382</v>
      </c>
      <c r="F2884" s="19"/>
      <c r="G2884" s="14">
        <f t="shared" si="57"/>
        <v>23382</v>
      </c>
      <c r="H2884" s="13"/>
    </row>
    <row r="2885" spans="1:8" hidden="1" x14ac:dyDescent="0.25">
      <c r="A2885" s="112">
        <v>45091</v>
      </c>
      <c r="B2885" s="21" t="s">
        <v>8654</v>
      </c>
      <c r="C2885" s="13" t="s">
        <v>5680</v>
      </c>
      <c r="D2885" s="764"/>
      <c r="E2885" s="22"/>
      <c r="F2885" s="19">
        <v>342000</v>
      </c>
      <c r="G2885" s="14">
        <f t="shared" si="57"/>
        <v>-342000</v>
      </c>
      <c r="H2885" s="13" t="s">
        <v>10174</v>
      </c>
    </row>
    <row r="2886" spans="1:8" hidden="1" x14ac:dyDescent="0.25">
      <c r="A2886" s="112">
        <v>45091</v>
      </c>
      <c r="B2886" s="21" t="s">
        <v>9353</v>
      </c>
      <c r="C2886" s="13" t="s">
        <v>7465</v>
      </c>
      <c r="D2886" s="764" t="s">
        <v>10263</v>
      </c>
      <c r="E2886" s="22">
        <v>94595</v>
      </c>
      <c r="F2886" s="109"/>
      <c r="G2886" s="14">
        <f t="shared" si="57"/>
        <v>94595</v>
      </c>
      <c r="H2886" s="13"/>
    </row>
    <row r="2887" spans="1:8" hidden="1" x14ac:dyDescent="0.25">
      <c r="A2887" s="112">
        <v>45091</v>
      </c>
      <c r="B2887" s="21" t="s">
        <v>9964</v>
      </c>
      <c r="C2887" s="13" t="s">
        <v>1802</v>
      </c>
      <c r="D2887" s="764"/>
      <c r="E2887" s="781">
        <v>1177</v>
      </c>
      <c r="F2887" s="109"/>
      <c r="G2887" s="782">
        <f>E2887-F2887</f>
        <v>1177</v>
      </c>
      <c r="H2887" s="342"/>
    </row>
    <row r="2888" spans="1:8" hidden="1" x14ac:dyDescent="0.25">
      <c r="A2888" s="112">
        <v>45092</v>
      </c>
      <c r="B2888" s="21" t="s">
        <v>8654</v>
      </c>
      <c r="C2888" s="13" t="s">
        <v>8391</v>
      </c>
      <c r="D2888" s="764" t="s">
        <v>10254</v>
      </c>
      <c r="E2888" s="22">
        <v>72442</v>
      </c>
      <c r="F2888" s="109"/>
      <c r="G2888" s="14">
        <f t="shared" si="57"/>
        <v>72442</v>
      </c>
      <c r="H2888" s="13"/>
    </row>
    <row r="2889" spans="1:8" hidden="1"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hidden="1" x14ac:dyDescent="0.25">
      <c r="A2891" s="112">
        <v>45093</v>
      </c>
      <c r="B2891" s="21" t="s">
        <v>9353</v>
      </c>
      <c r="C2891" s="13" t="s">
        <v>7465</v>
      </c>
      <c r="D2891" s="764" t="s">
        <v>10264</v>
      </c>
      <c r="E2891" s="22">
        <v>118790</v>
      </c>
      <c r="F2891" s="109"/>
      <c r="G2891" s="14">
        <f t="shared" si="57"/>
        <v>118790</v>
      </c>
      <c r="H2891" s="13"/>
    </row>
    <row r="2892" spans="1:8" hidden="1" x14ac:dyDescent="0.25">
      <c r="A2892" s="112">
        <v>45094</v>
      </c>
      <c r="B2892" s="21" t="s">
        <v>9964</v>
      </c>
      <c r="C2892" s="13" t="s">
        <v>164</v>
      </c>
      <c r="D2892" s="764" t="s">
        <v>10228</v>
      </c>
      <c r="E2892" s="22">
        <v>3287</v>
      </c>
      <c r="F2892" s="109"/>
      <c r="G2892" s="14">
        <f t="shared" si="57"/>
        <v>3287</v>
      </c>
      <c r="H2892" s="13"/>
    </row>
    <row r="2893" spans="1:8" hidden="1" x14ac:dyDescent="0.25">
      <c r="A2893" s="112">
        <v>45094</v>
      </c>
      <c r="B2893" s="21" t="s">
        <v>9406</v>
      </c>
      <c r="C2893" s="13" t="s">
        <v>180</v>
      </c>
      <c r="D2893" s="764"/>
      <c r="E2893" s="781"/>
      <c r="F2893" s="783">
        <v>670000</v>
      </c>
      <c r="G2893" s="782">
        <f t="shared" si="57"/>
        <v>-670000</v>
      </c>
      <c r="H2893" s="1122" t="s">
        <v>10230</v>
      </c>
    </row>
    <row r="2894" spans="1:8" hidden="1" x14ac:dyDescent="0.25">
      <c r="A2894" s="112">
        <v>45094</v>
      </c>
      <c r="B2894" s="21" t="s">
        <v>9766</v>
      </c>
      <c r="C2894" s="13" t="s">
        <v>180</v>
      </c>
      <c r="D2894" s="764"/>
      <c r="E2894" s="781"/>
      <c r="F2894" s="141">
        <v>49080</v>
      </c>
      <c r="G2894" s="782">
        <f t="shared" si="57"/>
        <v>-49080</v>
      </c>
      <c r="H2894" s="1123"/>
    </row>
    <row r="2895" spans="1:8" hidden="1" x14ac:dyDescent="0.25">
      <c r="A2895" s="112">
        <v>45094</v>
      </c>
      <c r="B2895" s="21" t="s">
        <v>10293</v>
      </c>
      <c r="C2895" s="13" t="s">
        <v>180</v>
      </c>
      <c r="D2895" s="764"/>
      <c r="E2895" s="781"/>
      <c r="F2895" s="146">
        <v>151960</v>
      </c>
      <c r="G2895" s="782">
        <f t="shared" si="57"/>
        <v>-151960</v>
      </c>
      <c r="H2895" s="1123"/>
    </row>
    <row r="2896" spans="1:8" ht="16.5" hidden="1" thickBot="1" x14ac:dyDescent="0.3">
      <c r="A2896" s="112">
        <v>45094</v>
      </c>
      <c r="B2896" s="21" t="s">
        <v>10229</v>
      </c>
      <c r="C2896" s="13" t="s">
        <v>180</v>
      </c>
      <c r="D2896" s="764"/>
      <c r="E2896" s="781"/>
      <c r="F2896" s="784">
        <f>875000-F2895-F2894-F2893</f>
        <v>3960</v>
      </c>
      <c r="G2896" s="782">
        <f t="shared" si="57"/>
        <v>-3960</v>
      </c>
      <c r="H2896" s="1124"/>
    </row>
    <row r="2897" spans="1:8" hidden="1" x14ac:dyDescent="0.25">
      <c r="A2897" s="112">
        <v>45094</v>
      </c>
      <c r="B2897" s="21" t="s">
        <v>9983</v>
      </c>
      <c r="C2897" s="13" t="s">
        <v>169</v>
      </c>
      <c r="D2897" s="764" t="s">
        <v>10246</v>
      </c>
      <c r="E2897" s="781">
        <v>95762</v>
      </c>
      <c r="F2897" s="213"/>
      <c r="G2897" s="782">
        <f t="shared" si="57"/>
        <v>95762</v>
      </c>
      <c r="H2897" s="342"/>
    </row>
    <row r="2898" spans="1:8" hidden="1" x14ac:dyDescent="0.25">
      <c r="A2898" s="112">
        <v>45094</v>
      </c>
      <c r="B2898" s="21" t="s">
        <v>9983</v>
      </c>
      <c r="C2898" s="13" t="s">
        <v>164</v>
      </c>
      <c r="D2898" s="764" t="s">
        <v>10678</v>
      </c>
      <c r="E2898" s="22">
        <v>5855</v>
      </c>
      <c r="F2898" s="19"/>
      <c r="G2898" s="14">
        <f>E2898-F2898</f>
        <v>5855</v>
      </c>
      <c r="H2898" s="13"/>
    </row>
    <row r="2899" spans="1:8" hidden="1" x14ac:dyDescent="0.25">
      <c r="A2899" s="112">
        <v>45094</v>
      </c>
      <c r="B2899" s="21" t="s">
        <v>9353</v>
      </c>
      <c r="C2899" s="13" t="s">
        <v>8391</v>
      </c>
      <c r="D2899" s="764" t="s">
        <v>10256</v>
      </c>
      <c r="E2899" s="781">
        <v>194536</v>
      </c>
      <c r="F2899" s="109"/>
      <c r="G2899" s="782">
        <f t="shared" si="57"/>
        <v>194536</v>
      </c>
      <c r="H2899" s="342"/>
    </row>
    <row r="2900" spans="1:8" hidden="1" x14ac:dyDescent="0.25">
      <c r="A2900" s="112">
        <v>45096</v>
      </c>
      <c r="B2900" s="21" t="s">
        <v>8654</v>
      </c>
      <c r="C2900" s="13" t="s">
        <v>8391</v>
      </c>
      <c r="D2900" s="764" t="s">
        <v>10257</v>
      </c>
      <c r="E2900" s="781">
        <v>23532</v>
      </c>
      <c r="F2900" s="109"/>
      <c r="G2900" s="782">
        <f t="shared" si="57"/>
        <v>23532</v>
      </c>
      <c r="H2900" s="342"/>
    </row>
    <row r="2901" spans="1:8" hidden="1"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hidden="1" x14ac:dyDescent="0.25">
      <c r="A2904" s="112">
        <v>45096</v>
      </c>
      <c r="B2904" s="21" t="s">
        <v>9983</v>
      </c>
      <c r="C2904" s="13" t="s">
        <v>169</v>
      </c>
      <c r="D2904" s="764" t="s">
        <v>10247</v>
      </c>
      <c r="E2904" s="22">
        <v>5187</v>
      </c>
      <c r="F2904" s="109"/>
      <c r="G2904" s="14">
        <f t="shared" si="57"/>
        <v>5187</v>
      </c>
      <c r="H2904" s="13"/>
    </row>
    <row r="2905" spans="1:8" hidden="1" x14ac:dyDescent="0.25">
      <c r="A2905" s="112">
        <v>45096</v>
      </c>
      <c r="B2905" s="21" t="s">
        <v>9964</v>
      </c>
      <c r="C2905" s="13" t="s">
        <v>169</v>
      </c>
      <c r="D2905" s="764" t="s">
        <v>10248</v>
      </c>
      <c r="E2905" s="22">
        <v>23382</v>
      </c>
      <c r="F2905" s="111"/>
      <c r="G2905" s="14">
        <f t="shared" si="57"/>
        <v>23382</v>
      </c>
      <c r="H2905" s="13"/>
    </row>
    <row r="2906" spans="1:8" hidden="1" x14ac:dyDescent="0.25">
      <c r="A2906" s="112">
        <v>45096</v>
      </c>
      <c r="B2906" s="21" t="s">
        <v>9353</v>
      </c>
      <c r="C2906" s="13" t="s">
        <v>169</v>
      </c>
      <c r="D2906" s="764" t="s">
        <v>10249</v>
      </c>
      <c r="E2906" s="22">
        <v>616374</v>
      </c>
      <c r="F2906" s="110"/>
      <c r="G2906" s="14">
        <f t="shared" si="57"/>
        <v>616374</v>
      </c>
      <c r="H2906" s="13"/>
    </row>
    <row r="2907" spans="1:8" x14ac:dyDescent="0.25">
      <c r="A2907" s="112">
        <v>45096</v>
      </c>
      <c r="B2907" s="21" t="s">
        <v>9829</v>
      </c>
      <c r="C2907" s="13" t="s">
        <v>168</v>
      </c>
      <c r="D2907" s="764" t="s">
        <v>10260</v>
      </c>
      <c r="E2907" s="781">
        <v>1523704</v>
      </c>
      <c r="F2907" s="213"/>
      <c r="G2907" s="782">
        <f t="shared" si="57"/>
        <v>1523704</v>
      </c>
      <c r="H2907" s="53"/>
    </row>
    <row r="2908" spans="1:8" hidden="1" x14ac:dyDescent="0.25">
      <c r="A2908" s="112">
        <v>45096</v>
      </c>
      <c r="B2908" s="21" t="s">
        <v>9353</v>
      </c>
      <c r="C2908" s="13" t="s">
        <v>169</v>
      </c>
      <c r="D2908" s="764"/>
      <c r="E2908" s="781"/>
      <c r="F2908" s="783">
        <v>55562</v>
      </c>
      <c r="G2908" s="782">
        <f t="shared" si="57"/>
        <v>-55562</v>
      </c>
      <c r="H2908" s="1122" t="s">
        <v>10253</v>
      </c>
    </row>
    <row r="2909" spans="1:8" hidden="1" x14ac:dyDescent="0.25">
      <c r="A2909" s="112">
        <v>45096</v>
      </c>
      <c r="B2909" s="21" t="s">
        <v>9964</v>
      </c>
      <c r="C2909" s="13" t="s">
        <v>169</v>
      </c>
      <c r="D2909" s="764"/>
      <c r="E2909" s="781"/>
      <c r="F2909" s="151">
        <v>23382</v>
      </c>
      <c r="G2909" s="782">
        <f t="shared" si="57"/>
        <v>-23382</v>
      </c>
      <c r="H2909" s="1123"/>
    </row>
    <row r="2910" spans="1:8" ht="16.5" hidden="1" thickBot="1" x14ac:dyDescent="0.3">
      <c r="A2910" s="112">
        <v>45096</v>
      </c>
      <c r="B2910" s="21" t="s">
        <v>9983</v>
      </c>
      <c r="C2910" s="13" t="s">
        <v>169</v>
      </c>
      <c r="D2910" s="764"/>
      <c r="E2910" s="781"/>
      <c r="F2910" s="295">
        <v>102854</v>
      </c>
      <c r="G2910" s="782">
        <f t="shared" si="57"/>
        <v>-102854</v>
      </c>
      <c r="H2910" s="1124"/>
    </row>
    <row r="2911" spans="1:8" ht="16.5" hidden="1" thickBot="1" x14ac:dyDescent="0.3">
      <c r="A2911" s="112">
        <v>45097</v>
      </c>
      <c r="B2911" s="21" t="s">
        <v>9353</v>
      </c>
      <c r="C2911" s="13" t="s">
        <v>169</v>
      </c>
      <c r="D2911" s="764"/>
      <c r="E2911" s="781"/>
      <c r="F2911" s="300">
        <v>250000</v>
      </c>
      <c r="G2911" s="782">
        <f t="shared" si="57"/>
        <v>-250000</v>
      </c>
      <c r="H2911" s="13" t="s">
        <v>10216</v>
      </c>
    </row>
    <row r="2912" spans="1:8" ht="16.5" hidden="1" thickBot="1" x14ac:dyDescent="0.3">
      <c r="A2912" s="112">
        <v>45097</v>
      </c>
      <c r="B2912" s="21" t="s">
        <v>9353</v>
      </c>
      <c r="C2912" s="13" t="s">
        <v>169</v>
      </c>
      <c r="D2912" s="764"/>
      <c r="E2912" s="781"/>
      <c r="F2912" s="300">
        <v>250000</v>
      </c>
      <c r="G2912" s="782">
        <f t="shared" si="57"/>
        <v>-250000</v>
      </c>
      <c r="H2912" s="13" t="s">
        <v>10216</v>
      </c>
    </row>
    <row r="2913" spans="1:8" hidden="1" x14ac:dyDescent="0.25">
      <c r="A2913" s="112">
        <v>45096</v>
      </c>
      <c r="B2913" s="21" t="s">
        <v>1399</v>
      </c>
      <c r="C2913" s="13" t="s">
        <v>164</v>
      </c>
      <c r="D2913" s="764"/>
      <c r="E2913" s="22"/>
      <c r="F2913" s="111">
        <v>7264</v>
      </c>
      <c r="G2913" s="14">
        <f t="shared" si="57"/>
        <v>-7264</v>
      </c>
      <c r="H2913" s="1119" t="s">
        <v>10232</v>
      </c>
    </row>
    <row r="2914" spans="1:8" hidden="1" x14ac:dyDescent="0.25">
      <c r="A2914" s="112">
        <v>45096</v>
      </c>
      <c r="B2914" s="21" t="s">
        <v>6503</v>
      </c>
      <c r="C2914" s="13" t="s">
        <v>164</v>
      </c>
      <c r="D2914" s="764"/>
      <c r="E2914" s="22"/>
      <c r="F2914" s="19">
        <v>1320</v>
      </c>
      <c r="G2914" s="14">
        <f t="shared" si="57"/>
        <v>-1320</v>
      </c>
      <c r="H2914" s="1120"/>
    </row>
    <row r="2915" spans="1:8" hidden="1" x14ac:dyDescent="0.25">
      <c r="A2915" s="112">
        <v>45096</v>
      </c>
      <c r="B2915" s="21" t="s">
        <v>8865</v>
      </c>
      <c r="C2915" s="13" t="s">
        <v>164</v>
      </c>
      <c r="D2915" s="764"/>
      <c r="E2915" s="22"/>
      <c r="F2915" s="19">
        <v>2773</v>
      </c>
      <c r="G2915" s="14">
        <f t="shared" si="57"/>
        <v>-2773</v>
      </c>
      <c r="H2915" s="1120"/>
    </row>
    <row r="2916" spans="1:8" hidden="1" x14ac:dyDescent="0.25">
      <c r="A2916" s="112">
        <v>45096</v>
      </c>
      <c r="B2916" s="21" t="s">
        <v>9353</v>
      </c>
      <c r="C2916" s="13" t="s">
        <v>164</v>
      </c>
      <c r="D2916" s="764"/>
      <c r="E2916" s="22"/>
      <c r="F2916" s="19">
        <v>12911</v>
      </c>
      <c r="G2916" s="14">
        <f t="shared" si="57"/>
        <v>-12911</v>
      </c>
      <c r="H2916" s="1120"/>
    </row>
    <row r="2917" spans="1:8" hidden="1" x14ac:dyDescent="0.25">
      <c r="A2917" s="112">
        <v>45096</v>
      </c>
      <c r="B2917" s="21" t="s">
        <v>9504</v>
      </c>
      <c r="C2917" s="13" t="s">
        <v>164</v>
      </c>
      <c r="D2917" s="764"/>
      <c r="E2917" s="22"/>
      <c r="F2917" s="19">
        <v>3303</v>
      </c>
      <c r="G2917" s="14">
        <f t="shared" si="57"/>
        <v>-3303</v>
      </c>
      <c r="H2917" s="1120"/>
    </row>
    <row r="2918" spans="1:8" hidden="1" x14ac:dyDescent="0.25">
      <c r="A2918" s="112">
        <v>45096</v>
      </c>
      <c r="B2918" s="21" t="s">
        <v>10901</v>
      </c>
      <c r="C2918" s="13" t="s">
        <v>164</v>
      </c>
      <c r="D2918" s="764"/>
      <c r="E2918" s="22"/>
      <c r="F2918" s="19">
        <v>64935</v>
      </c>
      <c r="G2918" s="14">
        <f t="shared" si="57"/>
        <v>-64935</v>
      </c>
      <c r="H2918" s="1120"/>
    </row>
    <row r="2919" spans="1:8" hidden="1" x14ac:dyDescent="0.25">
      <c r="A2919" s="112">
        <v>45096</v>
      </c>
      <c r="B2919" s="21" t="s">
        <v>9964</v>
      </c>
      <c r="C2919" s="13" t="s">
        <v>164</v>
      </c>
      <c r="D2919" s="764"/>
      <c r="E2919" s="22"/>
      <c r="F2919" s="19">
        <v>5073</v>
      </c>
      <c r="G2919" s="14">
        <f t="shared" si="57"/>
        <v>-5073</v>
      </c>
      <c r="H2919" s="1120"/>
    </row>
    <row r="2920" spans="1:8" hidden="1" x14ac:dyDescent="0.25">
      <c r="A2920" s="112">
        <v>45096</v>
      </c>
      <c r="B2920" s="21" t="s">
        <v>9983</v>
      </c>
      <c r="C2920" s="13" t="s">
        <v>164</v>
      </c>
      <c r="D2920" s="764"/>
      <c r="E2920" s="22"/>
      <c r="F2920" s="109">
        <f>100000-F2919-F2918-3485-F2916-F2915-F2914-F2913</f>
        <v>2239</v>
      </c>
      <c r="G2920" s="14">
        <f t="shared" si="57"/>
        <v>-2239</v>
      </c>
      <c r="H2920" s="1121"/>
    </row>
    <row r="2921" spans="1:8" x14ac:dyDescent="0.25">
      <c r="A2921" s="112">
        <v>45097</v>
      </c>
      <c r="B2921" s="21" t="s">
        <v>9964</v>
      </c>
      <c r="C2921" s="13" t="s">
        <v>168</v>
      </c>
      <c r="D2921" s="764" t="s">
        <v>10422</v>
      </c>
      <c r="E2921" s="781">
        <v>48749</v>
      </c>
      <c r="F2921" s="213"/>
      <c r="G2921" s="14">
        <f t="shared" si="57"/>
        <v>48749</v>
      </c>
      <c r="H2921" s="342" t="s">
        <v>10423</v>
      </c>
    </row>
    <row r="2922" spans="1:8" hidden="1"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hidden="1" x14ac:dyDescent="0.25">
      <c r="A2924" s="112">
        <v>45099</v>
      </c>
      <c r="B2924" s="21" t="s">
        <v>9658</v>
      </c>
      <c r="C2924" s="13" t="s">
        <v>8391</v>
      </c>
      <c r="D2924" s="764"/>
      <c r="E2924" s="781"/>
      <c r="F2924" s="213">
        <v>500000</v>
      </c>
      <c r="G2924" s="782">
        <f t="shared" si="57"/>
        <v>-500000</v>
      </c>
      <c r="H2924" s="1127" t="s">
        <v>10124</v>
      </c>
    </row>
    <row r="2925" spans="1:8" hidden="1" x14ac:dyDescent="0.25">
      <c r="A2925" s="112">
        <v>45099</v>
      </c>
      <c r="B2925" s="21" t="s">
        <v>9766</v>
      </c>
      <c r="C2925" s="13" t="s">
        <v>8391</v>
      </c>
      <c r="D2925" s="764"/>
      <c r="E2925" s="781"/>
      <c r="F2925" s="213">
        <v>500000</v>
      </c>
      <c r="G2925" s="782">
        <f t="shared" si="57"/>
        <v>-500000</v>
      </c>
      <c r="H2925" s="1128"/>
    </row>
    <row r="2926" spans="1:8" hidden="1"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hidden="1" x14ac:dyDescent="0.25">
      <c r="A2928" s="112">
        <v>45103</v>
      </c>
      <c r="B2928" s="21" t="s">
        <v>10293</v>
      </c>
      <c r="C2928" s="13" t="s">
        <v>180</v>
      </c>
      <c r="D2928" s="764" t="s">
        <v>10472</v>
      </c>
      <c r="E2928" s="22">
        <v>151960</v>
      </c>
      <c r="F2928" s="111"/>
      <c r="G2928" s="14">
        <f t="shared" si="57"/>
        <v>151960</v>
      </c>
      <c r="H2928" s="53" t="s">
        <v>10473</v>
      </c>
    </row>
    <row r="2929" spans="1:8" hidden="1" x14ac:dyDescent="0.25">
      <c r="A2929" s="112">
        <v>45103</v>
      </c>
      <c r="B2929" s="21" t="s">
        <v>9964</v>
      </c>
      <c r="C2929" s="13" t="s">
        <v>1802</v>
      </c>
      <c r="D2929" s="764"/>
      <c r="E2929" s="22"/>
      <c r="F2929" s="111">
        <v>65000</v>
      </c>
      <c r="G2929" s="14">
        <f t="shared" si="57"/>
        <v>-65000</v>
      </c>
      <c r="H2929" s="53" t="s">
        <v>10216</v>
      </c>
    </row>
    <row r="2930" spans="1:8" ht="15.75" hidden="1" customHeight="1" x14ac:dyDescent="0.25">
      <c r="A2930" s="112">
        <v>45104</v>
      </c>
      <c r="B2930" s="21" t="s">
        <v>8873</v>
      </c>
      <c r="C2930" s="13" t="s">
        <v>7240</v>
      </c>
      <c r="D2930" s="764"/>
      <c r="E2930" s="22"/>
      <c r="F2930" s="19">
        <v>169188</v>
      </c>
      <c r="G2930" s="14">
        <f t="shared" si="57"/>
        <v>-169188</v>
      </c>
      <c r="H2930" s="1155" t="s">
        <v>10395</v>
      </c>
    </row>
    <row r="2931" spans="1:8" ht="15.75" hidden="1" customHeight="1" x14ac:dyDescent="0.25">
      <c r="A2931" s="112">
        <v>45104</v>
      </c>
      <c r="B2931" s="21" t="s">
        <v>9406</v>
      </c>
      <c r="C2931" s="13" t="s">
        <v>7240</v>
      </c>
      <c r="D2931" s="764"/>
      <c r="E2931" s="22"/>
      <c r="F2931" s="19">
        <v>116894</v>
      </c>
      <c r="G2931" s="14">
        <f t="shared" si="57"/>
        <v>-116894</v>
      </c>
      <c r="H2931" s="1156"/>
    </row>
    <row r="2932" spans="1:8" hidden="1" x14ac:dyDescent="0.25">
      <c r="A2932" s="112">
        <v>45104</v>
      </c>
      <c r="B2932" s="21"/>
      <c r="C2932" s="13" t="s">
        <v>7240</v>
      </c>
      <c r="D2932" s="764"/>
      <c r="E2932" s="22"/>
      <c r="F2932" s="19">
        <v>13918</v>
      </c>
      <c r="G2932" s="14">
        <f t="shared" si="57"/>
        <v>-13918</v>
      </c>
      <c r="H2932" s="1157"/>
    </row>
    <row r="2933" spans="1:8" hidden="1" x14ac:dyDescent="0.25">
      <c r="A2933" s="112">
        <v>45098</v>
      </c>
      <c r="B2933" s="21" t="s">
        <v>10148</v>
      </c>
      <c r="C2933" s="13" t="s">
        <v>8391</v>
      </c>
      <c r="D2933" s="764" t="s">
        <v>10317</v>
      </c>
      <c r="E2933" s="22">
        <v>461789</v>
      </c>
      <c r="F2933" s="19"/>
      <c r="G2933" s="14">
        <f t="shared" si="57"/>
        <v>461789</v>
      </c>
      <c r="H2933" s="13"/>
    </row>
    <row r="2934" spans="1:8" hidden="1" x14ac:dyDescent="0.25">
      <c r="A2934" s="112">
        <v>45099</v>
      </c>
      <c r="B2934" s="21" t="s">
        <v>10148</v>
      </c>
      <c r="C2934" s="13" t="s">
        <v>7465</v>
      </c>
      <c r="D2934" s="764" t="s">
        <v>10439</v>
      </c>
      <c r="E2934" s="22">
        <v>149260</v>
      </c>
      <c r="F2934" s="19"/>
      <c r="G2934" s="14">
        <f t="shared" si="57"/>
        <v>149260</v>
      </c>
      <c r="H2934" s="13" t="s">
        <v>10440</v>
      </c>
    </row>
    <row r="2935" spans="1:8" hidden="1" x14ac:dyDescent="0.25">
      <c r="A2935" s="112">
        <v>45100</v>
      </c>
      <c r="B2935" s="21" t="s">
        <v>8865</v>
      </c>
      <c r="C2935" s="13" t="s">
        <v>8391</v>
      </c>
      <c r="D2935" s="764" t="s">
        <v>10318</v>
      </c>
      <c r="E2935" s="22">
        <v>243048</v>
      </c>
      <c r="F2935" s="19"/>
      <c r="G2935" s="14">
        <f t="shared" si="57"/>
        <v>243048</v>
      </c>
      <c r="H2935" s="13"/>
    </row>
    <row r="2936" spans="1:8" hidden="1" x14ac:dyDescent="0.25">
      <c r="A2936" s="112">
        <v>45100</v>
      </c>
      <c r="B2936" s="21" t="s">
        <v>9766</v>
      </c>
      <c r="C2936" s="13" t="s">
        <v>8391</v>
      </c>
      <c r="D2936" s="764" t="s">
        <v>10319</v>
      </c>
      <c r="E2936" s="22">
        <v>113981</v>
      </c>
      <c r="F2936" s="19"/>
      <c r="G2936" s="14">
        <f t="shared" si="57"/>
        <v>113981</v>
      </c>
      <c r="H2936" s="13"/>
    </row>
    <row r="2937" spans="1:8" hidden="1" x14ac:dyDescent="0.25">
      <c r="A2937" s="112">
        <v>45111</v>
      </c>
      <c r="B2937" s="21" t="s">
        <v>10468</v>
      </c>
      <c r="C2937" s="13" t="s">
        <v>166</v>
      </c>
      <c r="D2937" s="764" t="s">
        <v>10469</v>
      </c>
      <c r="E2937" s="781">
        <v>13260</v>
      </c>
      <c r="F2937" s="213"/>
      <c r="G2937" s="14">
        <f t="shared" si="57"/>
        <v>13260</v>
      </c>
      <c r="H2937" s="342" t="s">
        <v>9276</v>
      </c>
    </row>
    <row r="2938" spans="1:8" hidden="1" x14ac:dyDescent="0.25">
      <c r="A2938" s="112">
        <v>45112</v>
      </c>
      <c r="B2938" s="21" t="s">
        <v>8654</v>
      </c>
      <c r="C2938" s="13" t="s">
        <v>8391</v>
      </c>
      <c r="D2938" s="764"/>
      <c r="E2938" s="22"/>
      <c r="F2938" s="19">
        <v>100000</v>
      </c>
      <c r="G2938" s="14">
        <f t="shared" si="57"/>
        <v>-100000</v>
      </c>
      <c r="H2938" s="1161" t="s">
        <v>10322</v>
      </c>
    </row>
    <row r="2939" spans="1:8" hidden="1" x14ac:dyDescent="0.25">
      <c r="A2939" s="112">
        <v>45112</v>
      </c>
      <c r="B2939" s="21" t="s">
        <v>8865</v>
      </c>
      <c r="C2939" s="13" t="s">
        <v>8391</v>
      </c>
      <c r="D2939" s="764"/>
      <c r="E2939" s="22"/>
      <c r="F2939" s="19">
        <v>200000</v>
      </c>
      <c r="G2939" s="14">
        <f t="shared" si="57"/>
        <v>-200000</v>
      </c>
      <c r="H2939" s="1162"/>
    </row>
    <row r="2940" spans="1:8" hidden="1" x14ac:dyDescent="0.25">
      <c r="A2940" s="112">
        <v>45112</v>
      </c>
      <c r="B2940" s="21" t="s">
        <v>9353</v>
      </c>
      <c r="C2940" s="13" t="s">
        <v>8391</v>
      </c>
      <c r="D2940" s="764"/>
      <c r="E2940" s="22"/>
      <c r="F2940" s="19">
        <v>270000</v>
      </c>
      <c r="G2940" s="14">
        <f t="shared" si="57"/>
        <v>-270000</v>
      </c>
      <c r="H2940" s="1162"/>
    </row>
    <row r="2941" spans="1:8" hidden="1" x14ac:dyDescent="0.25">
      <c r="A2941" s="112">
        <v>45112</v>
      </c>
      <c r="B2941" s="21" t="s">
        <v>9658</v>
      </c>
      <c r="C2941" s="13" t="s">
        <v>8391</v>
      </c>
      <c r="D2941" s="764"/>
      <c r="E2941" s="22"/>
      <c r="F2941" s="19">
        <v>430000</v>
      </c>
      <c r="G2941" s="14">
        <f t="shared" si="57"/>
        <v>-430000</v>
      </c>
      <c r="H2941" s="1162"/>
    </row>
    <row r="2942" spans="1:8" hidden="1" x14ac:dyDescent="0.25">
      <c r="A2942" s="112">
        <v>45112</v>
      </c>
      <c r="B2942" s="21" t="s">
        <v>10148</v>
      </c>
      <c r="C2942" s="13" t="s">
        <v>8391</v>
      </c>
      <c r="D2942" s="764"/>
      <c r="E2942" s="22"/>
      <c r="F2942" s="19">
        <v>50000</v>
      </c>
      <c r="G2942" s="14">
        <f t="shared" si="57"/>
        <v>-50000</v>
      </c>
      <c r="H2942" s="1163"/>
    </row>
    <row r="2943" spans="1:8" hidden="1" x14ac:dyDescent="0.25">
      <c r="A2943" s="112">
        <v>45113</v>
      </c>
      <c r="B2943" s="21" t="s">
        <v>10468</v>
      </c>
      <c r="C2943" s="13" t="s">
        <v>164</v>
      </c>
      <c r="D2943" s="764" t="s">
        <v>10679</v>
      </c>
      <c r="E2943" s="22">
        <v>2840</v>
      </c>
      <c r="F2943" s="19"/>
      <c r="G2943" s="14">
        <f t="shared" ref="G2943" si="59">E2943-F2943</f>
        <v>2840</v>
      </c>
      <c r="H2943" s="13"/>
    </row>
    <row r="2944" spans="1:8" hidden="1" x14ac:dyDescent="0.25">
      <c r="A2944" s="112">
        <v>45110</v>
      </c>
      <c r="B2944" s="21" t="s">
        <v>10148</v>
      </c>
      <c r="C2944" s="13" t="s">
        <v>8391</v>
      </c>
      <c r="D2944" s="764" t="s">
        <v>10428</v>
      </c>
      <c r="E2944" s="22">
        <v>333836</v>
      </c>
      <c r="F2944" s="19"/>
      <c r="G2944" s="14">
        <f t="shared" ref="G2944:G3032" si="60">E2944-F2944</f>
        <v>333836</v>
      </c>
      <c r="H2944" s="13"/>
    </row>
    <row r="2945" spans="1:10" hidden="1" x14ac:dyDescent="0.25">
      <c r="A2945" s="112">
        <v>45114</v>
      </c>
      <c r="B2945" s="21" t="s">
        <v>8865</v>
      </c>
      <c r="C2945" s="13" t="s">
        <v>8391</v>
      </c>
      <c r="D2945" s="764" t="s">
        <v>10429</v>
      </c>
      <c r="E2945" s="22">
        <v>86737</v>
      </c>
      <c r="F2945" s="19"/>
      <c r="G2945" s="14">
        <f t="shared" si="60"/>
        <v>86737</v>
      </c>
      <c r="H2945" s="13"/>
    </row>
    <row r="2946" spans="1:10" hidden="1" x14ac:dyDescent="0.25">
      <c r="A2946" s="112">
        <v>45114</v>
      </c>
      <c r="B2946" s="21" t="s">
        <v>10293</v>
      </c>
      <c r="C2946" s="13" t="s">
        <v>8391</v>
      </c>
      <c r="D2946" s="764" t="s">
        <v>10430</v>
      </c>
      <c r="E2946" s="22">
        <v>164549</v>
      </c>
      <c r="F2946" s="19"/>
      <c r="G2946" s="14">
        <f t="shared" si="60"/>
        <v>164549</v>
      </c>
      <c r="H2946" s="13"/>
    </row>
    <row r="2947" spans="1:10" hidden="1" x14ac:dyDescent="0.25">
      <c r="A2947" s="112">
        <v>45114</v>
      </c>
      <c r="B2947" s="21" t="s">
        <v>10148</v>
      </c>
      <c r="C2947" s="13" t="s">
        <v>7465</v>
      </c>
      <c r="D2947" s="764" t="s">
        <v>10438</v>
      </c>
      <c r="E2947" s="22">
        <v>35200</v>
      </c>
      <c r="F2947" s="19"/>
      <c r="G2947" s="14">
        <f t="shared" si="60"/>
        <v>35200</v>
      </c>
      <c r="H2947" s="13" t="s">
        <v>10441</v>
      </c>
    </row>
    <row r="2948" spans="1:10" hidden="1" x14ac:dyDescent="0.25">
      <c r="A2948" s="112">
        <v>45114</v>
      </c>
      <c r="B2948" s="21" t="s">
        <v>9353</v>
      </c>
      <c r="C2948" s="13" t="s">
        <v>169</v>
      </c>
      <c r="D2948" s="775" t="s">
        <v>8965</v>
      </c>
      <c r="E2948" s="781">
        <v>7580</v>
      </c>
      <c r="F2948" s="19"/>
      <c r="G2948" s="14">
        <f t="shared" si="60"/>
        <v>7580</v>
      </c>
      <c r="H2948" s="54"/>
    </row>
    <row r="2949" spans="1:10" hidden="1" x14ac:dyDescent="0.25">
      <c r="A2949" s="112">
        <v>45118</v>
      </c>
      <c r="B2949" s="21" t="s">
        <v>10468</v>
      </c>
      <c r="C2949" s="13" t="s">
        <v>166</v>
      </c>
      <c r="D2949" s="1170" t="s">
        <v>10470</v>
      </c>
      <c r="E2949" s="781">
        <v>130000</v>
      </c>
      <c r="F2949" s="19"/>
      <c r="G2949" s="14">
        <f t="shared" si="60"/>
        <v>130000</v>
      </c>
      <c r="H2949" s="342" t="s">
        <v>9276</v>
      </c>
    </row>
    <row r="2950" spans="1:10" hidden="1" x14ac:dyDescent="0.25">
      <c r="A2950" s="112">
        <v>45118</v>
      </c>
      <c r="B2950" s="21" t="s">
        <v>8865</v>
      </c>
      <c r="C2950" s="13" t="s">
        <v>166</v>
      </c>
      <c r="D2950" s="1171"/>
      <c r="E2950" s="781">
        <v>115000</v>
      </c>
      <c r="F2950" s="19"/>
      <c r="G2950" s="14">
        <f t="shared" si="60"/>
        <v>115000</v>
      </c>
      <c r="H2950" s="342" t="s">
        <v>10471</v>
      </c>
    </row>
    <row r="2951" spans="1:10" hidden="1" x14ac:dyDescent="0.25">
      <c r="A2951" s="112">
        <v>45119</v>
      </c>
      <c r="B2951" s="21" t="s">
        <v>9766</v>
      </c>
      <c r="C2951" s="13" t="s">
        <v>8391</v>
      </c>
      <c r="D2951" s="764" t="s">
        <v>10431</v>
      </c>
      <c r="E2951" s="22">
        <v>407933</v>
      </c>
      <c r="F2951" s="19"/>
      <c r="G2951" s="14">
        <f t="shared" si="60"/>
        <v>407933</v>
      </c>
      <c r="H2951" s="13"/>
    </row>
    <row r="2952" spans="1:10" hidden="1" x14ac:dyDescent="0.25">
      <c r="A2952" s="112">
        <v>45119</v>
      </c>
      <c r="B2952" s="21" t="s">
        <v>8865</v>
      </c>
      <c r="C2952" s="13" t="s">
        <v>8391</v>
      </c>
      <c r="D2952" s="764" t="s">
        <v>10432</v>
      </c>
      <c r="E2952" s="22">
        <v>94569</v>
      </c>
      <c r="F2952" s="19"/>
      <c r="G2952" s="14">
        <f t="shared" si="60"/>
        <v>94569</v>
      </c>
      <c r="H2952" s="13"/>
    </row>
    <row r="2953" spans="1:10" hidden="1" x14ac:dyDescent="0.25">
      <c r="A2953" s="112">
        <v>45120</v>
      </c>
      <c r="B2953" s="21" t="s">
        <v>9964</v>
      </c>
      <c r="C2953" s="13" t="s">
        <v>1802</v>
      </c>
      <c r="D2953" s="764" t="s">
        <v>10675</v>
      </c>
      <c r="E2953" s="22">
        <v>7782</v>
      </c>
      <c r="F2953" s="19"/>
      <c r="G2953" s="14">
        <f t="shared" si="60"/>
        <v>7782</v>
      </c>
      <c r="H2953" s="973"/>
    </row>
    <row r="2954" spans="1:10" hidden="1" x14ac:dyDescent="0.25">
      <c r="A2954" s="112">
        <v>45120</v>
      </c>
      <c r="B2954" s="21" t="s">
        <v>10229</v>
      </c>
      <c r="C2954" s="13" t="s">
        <v>11312</v>
      </c>
      <c r="D2954" s="764"/>
      <c r="E2954" s="22">
        <v>4226000</v>
      </c>
      <c r="F2954" s="19"/>
      <c r="G2954" s="14">
        <f t="shared" si="60"/>
        <v>4226000</v>
      </c>
      <c r="H2954" s="973"/>
    </row>
    <row r="2955" spans="1:10" hidden="1" x14ac:dyDescent="0.25">
      <c r="A2955" s="112">
        <v>45120</v>
      </c>
      <c r="B2955" s="21" t="s">
        <v>10229</v>
      </c>
      <c r="C2955" s="13" t="s">
        <v>11312</v>
      </c>
      <c r="D2955" s="764"/>
      <c r="E2955" s="22"/>
      <c r="F2955" s="19">
        <v>975000</v>
      </c>
      <c r="G2955" s="14">
        <f t="shared" si="60"/>
        <v>-975000</v>
      </c>
      <c r="H2955" s="973" t="s">
        <v>10443</v>
      </c>
    </row>
    <row r="2956" spans="1:10" hidden="1" x14ac:dyDescent="0.25">
      <c r="A2956" s="112">
        <v>45120</v>
      </c>
      <c r="B2956" s="21" t="s">
        <v>1399</v>
      </c>
      <c r="C2956" s="13" t="s">
        <v>5680</v>
      </c>
      <c r="D2956" s="764"/>
      <c r="E2956" s="22"/>
      <c r="F2956" s="19">
        <v>200000</v>
      </c>
      <c r="G2956" s="14">
        <f t="shared" si="60"/>
        <v>-200000</v>
      </c>
      <c r="H2956" s="973" t="s">
        <v>10421</v>
      </c>
    </row>
    <row r="2957" spans="1:10" hidden="1" x14ac:dyDescent="0.25">
      <c r="A2957" s="112">
        <v>45124</v>
      </c>
      <c r="B2957" s="21" t="s">
        <v>10148</v>
      </c>
      <c r="C2957" s="13" t="s">
        <v>8391</v>
      </c>
      <c r="D2957" s="764" t="s">
        <v>10536</v>
      </c>
      <c r="E2957" s="22">
        <v>306968</v>
      </c>
      <c r="F2957" s="19"/>
      <c r="G2957" s="14">
        <f t="shared" si="60"/>
        <v>306968</v>
      </c>
      <c r="H2957" s="973"/>
    </row>
    <row r="2958" spans="1:10" hidden="1" x14ac:dyDescent="0.25">
      <c r="A2958" s="112">
        <v>45124</v>
      </c>
      <c r="B2958" s="21" t="s">
        <v>10293</v>
      </c>
      <c r="C2958" s="13" t="s">
        <v>8391</v>
      </c>
      <c r="D2958" s="764" t="s">
        <v>10537</v>
      </c>
      <c r="E2958" s="22">
        <v>100000</v>
      </c>
      <c r="F2958" s="19"/>
      <c r="G2958" s="14">
        <f t="shared" si="60"/>
        <v>100000</v>
      </c>
      <c r="H2958" s="973"/>
    </row>
    <row r="2959" spans="1:10" hidden="1" x14ac:dyDescent="0.25">
      <c r="A2959" s="112">
        <v>45124</v>
      </c>
      <c r="B2959" s="21" t="s">
        <v>9353</v>
      </c>
      <c r="C2959" s="13" t="s">
        <v>8391</v>
      </c>
      <c r="D2959" s="764" t="s">
        <v>9048</v>
      </c>
      <c r="E2959" s="22">
        <v>140886</v>
      </c>
      <c r="F2959" s="19"/>
      <c r="G2959" s="14">
        <f t="shared" si="60"/>
        <v>140886</v>
      </c>
      <c r="H2959" s="973"/>
    </row>
    <row r="2960" spans="1:10" hidden="1" x14ac:dyDescent="0.25">
      <c r="A2960" s="112">
        <v>45124</v>
      </c>
      <c r="B2960" s="21" t="s">
        <v>9658</v>
      </c>
      <c r="C2960" s="13" t="s">
        <v>166</v>
      </c>
      <c r="D2960" s="764"/>
      <c r="E2960" s="22"/>
      <c r="F2960" s="19">
        <v>64100</v>
      </c>
      <c r="G2960" s="14">
        <f t="shared" si="60"/>
        <v>-64100</v>
      </c>
      <c r="H2960" s="1133" t="s">
        <v>10477</v>
      </c>
      <c r="J2960" s="127"/>
    </row>
    <row r="2961" spans="1:8" hidden="1" x14ac:dyDescent="0.25">
      <c r="A2961" s="112">
        <v>45124</v>
      </c>
      <c r="B2961" s="21" t="s">
        <v>9766</v>
      </c>
      <c r="C2961" s="13" t="s">
        <v>166</v>
      </c>
      <c r="D2961" s="764"/>
      <c r="E2961" s="22"/>
      <c r="F2961" s="19">
        <v>66000</v>
      </c>
      <c r="G2961" s="14">
        <f t="shared" si="60"/>
        <v>-66000</v>
      </c>
      <c r="H2961" s="1133"/>
    </row>
    <row r="2962" spans="1:8" hidden="1" x14ac:dyDescent="0.25">
      <c r="A2962" s="112">
        <v>45124</v>
      </c>
      <c r="B2962" s="21" t="s">
        <v>9964</v>
      </c>
      <c r="C2962" s="13" t="s">
        <v>166</v>
      </c>
      <c r="D2962" s="764"/>
      <c r="E2962" s="22"/>
      <c r="F2962" s="19">
        <v>15800</v>
      </c>
      <c r="G2962" s="14">
        <f t="shared" si="60"/>
        <v>-15800</v>
      </c>
      <c r="H2962" s="1133"/>
    </row>
    <row r="2963" spans="1:8" hidden="1" x14ac:dyDescent="0.25">
      <c r="A2963" s="112">
        <v>45124</v>
      </c>
      <c r="B2963" s="21" t="s">
        <v>10468</v>
      </c>
      <c r="C2963" s="13" t="s">
        <v>166</v>
      </c>
      <c r="D2963" s="764"/>
      <c r="E2963" s="22"/>
      <c r="F2963" s="19">
        <v>13260</v>
      </c>
      <c r="G2963" s="14">
        <f t="shared" si="60"/>
        <v>-13260</v>
      </c>
      <c r="H2963" s="1133"/>
    </row>
    <row r="2964" spans="1:8" hidden="1" x14ac:dyDescent="0.25">
      <c r="A2964" s="112">
        <v>45124</v>
      </c>
      <c r="B2964" s="21" t="s">
        <v>8654</v>
      </c>
      <c r="C2964" s="13" t="s">
        <v>166</v>
      </c>
      <c r="D2964" s="764"/>
      <c r="E2964" s="22"/>
      <c r="F2964" s="19">
        <v>290840</v>
      </c>
      <c r="G2964" s="14">
        <f t="shared" si="60"/>
        <v>-290840</v>
      </c>
      <c r="H2964" s="1134"/>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hidden="1" x14ac:dyDescent="0.25">
      <c r="A2968" s="112">
        <v>45124</v>
      </c>
      <c r="B2968" s="21" t="s">
        <v>10229</v>
      </c>
      <c r="C2968" s="13" t="s">
        <v>180</v>
      </c>
      <c r="D2968" s="764" t="s">
        <v>10566</v>
      </c>
      <c r="E2968" s="22">
        <v>278840</v>
      </c>
      <c r="F2968" s="19"/>
      <c r="G2968" s="14">
        <f t="shared" si="60"/>
        <v>278840</v>
      </c>
      <c r="H2968" s="13"/>
    </row>
    <row r="2969" spans="1:8" hidden="1"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x14ac:dyDescent="0.25">
      <c r="A2972" s="112">
        <v>45125</v>
      </c>
      <c r="B2972" s="981" t="s">
        <v>10376</v>
      </c>
      <c r="C2972" s="13" t="s">
        <v>168</v>
      </c>
      <c r="D2972" s="764" t="s">
        <v>10524</v>
      </c>
      <c r="E2972" s="22">
        <v>92000</v>
      </c>
      <c r="F2972" s="109"/>
      <c r="G2972" s="14">
        <f t="shared" si="60"/>
        <v>92000</v>
      </c>
      <c r="H2972" s="13" t="s">
        <v>10527</v>
      </c>
    </row>
    <row r="2973" spans="1:8" hidden="1" x14ac:dyDescent="0.25">
      <c r="A2973" s="112">
        <v>45125</v>
      </c>
      <c r="B2973" s="21" t="s">
        <v>8865</v>
      </c>
      <c r="C2973" s="13" t="s">
        <v>166</v>
      </c>
      <c r="D2973" s="764"/>
      <c r="E2973" s="781"/>
      <c r="F2973" s="783">
        <v>115000</v>
      </c>
      <c r="G2973" s="782">
        <f t="shared" si="60"/>
        <v>-115000</v>
      </c>
      <c r="H2973" s="1119" t="s">
        <v>10507</v>
      </c>
    </row>
    <row r="2974" spans="1:8" ht="16.5" hidden="1" thickBot="1" x14ac:dyDescent="0.3">
      <c r="A2974" s="112">
        <v>45125</v>
      </c>
      <c r="B2974" s="21" t="s">
        <v>10468</v>
      </c>
      <c r="C2974" s="13" t="s">
        <v>166</v>
      </c>
      <c r="D2974" s="764"/>
      <c r="E2974" s="781"/>
      <c r="F2974" s="784">
        <v>130000</v>
      </c>
      <c r="G2974" s="782">
        <f t="shared" si="60"/>
        <v>-130000</v>
      </c>
      <c r="H2974" s="1121"/>
    </row>
    <row r="2975" spans="1:8" hidden="1" x14ac:dyDescent="0.25">
      <c r="A2975" s="112">
        <v>45126</v>
      </c>
      <c r="B2975" s="981" t="s">
        <v>10376</v>
      </c>
      <c r="C2975" s="13" t="s">
        <v>180</v>
      </c>
      <c r="D2975" s="764" t="s">
        <v>10567</v>
      </c>
      <c r="E2975" s="22">
        <v>18720</v>
      </c>
      <c r="F2975" s="111"/>
      <c r="G2975" s="14">
        <f t="shared" si="60"/>
        <v>18720</v>
      </c>
      <c r="H2975" s="13"/>
    </row>
    <row r="2976" spans="1:8" hidden="1" x14ac:dyDescent="0.25">
      <c r="A2976" s="112">
        <v>45127</v>
      </c>
      <c r="B2976" s="21" t="s">
        <v>8865</v>
      </c>
      <c r="C2976" s="13" t="s">
        <v>8391</v>
      </c>
      <c r="D2976" s="764" t="s">
        <v>10528</v>
      </c>
      <c r="E2976" s="22">
        <v>30441</v>
      </c>
      <c r="F2976" s="19"/>
      <c r="G2976" s="14">
        <f t="shared" si="60"/>
        <v>30441</v>
      </c>
      <c r="H2976" s="13"/>
    </row>
    <row r="2977" spans="1:8" hidden="1" x14ac:dyDescent="0.25">
      <c r="A2977" s="112">
        <v>45127</v>
      </c>
      <c r="B2977" s="21" t="s">
        <v>10148</v>
      </c>
      <c r="C2977" s="13" t="s">
        <v>8391</v>
      </c>
      <c r="D2977" s="764" t="s">
        <v>10529</v>
      </c>
      <c r="E2977" s="22">
        <v>70032</v>
      </c>
      <c r="F2977" s="19"/>
      <c r="G2977" s="14">
        <f t="shared" si="60"/>
        <v>70032</v>
      </c>
      <c r="H2977" s="13"/>
    </row>
    <row r="2978" spans="1:8" hidden="1" x14ac:dyDescent="0.25">
      <c r="A2978" s="112">
        <v>45127</v>
      </c>
      <c r="B2978" s="21" t="s">
        <v>9766</v>
      </c>
      <c r="C2978" s="13" t="s">
        <v>8391</v>
      </c>
      <c r="D2978" s="764" t="s">
        <v>10530</v>
      </c>
      <c r="E2978" s="22">
        <v>145910</v>
      </c>
      <c r="F2978" s="19"/>
      <c r="G2978" s="14">
        <f t="shared" si="60"/>
        <v>145910</v>
      </c>
      <c r="H2978" s="13"/>
    </row>
    <row r="2979" spans="1:8" hidden="1" x14ac:dyDescent="0.25">
      <c r="A2979" s="112">
        <v>45127</v>
      </c>
      <c r="B2979" s="21" t="s">
        <v>9353</v>
      </c>
      <c r="C2979" s="13" t="s">
        <v>8391</v>
      </c>
      <c r="D2979" s="764" t="s">
        <v>10531</v>
      </c>
      <c r="E2979" s="22">
        <v>78349</v>
      </c>
      <c r="F2979" s="109"/>
      <c r="G2979" s="14">
        <f t="shared" si="60"/>
        <v>78349</v>
      </c>
      <c r="H2979" s="13"/>
    </row>
    <row r="2980" spans="1:8" hidden="1" x14ac:dyDescent="0.25">
      <c r="A2980" s="112">
        <v>45127</v>
      </c>
      <c r="B2980" s="21" t="s">
        <v>8654</v>
      </c>
      <c r="C2980" s="13" t="s">
        <v>8391</v>
      </c>
      <c r="D2980" s="764"/>
      <c r="E2980" s="781"/>
      <c r="F2980" s="783">
        <v>12087</v>
      </c>
      <c r="G2980" s="782">
        <f t="shared" si="60"/>
        <v>-12087</v>
      </c>
      <c r="H2980" s="1158" t="s">
        <v>10548</v>
      </c>
    </row>
    <row r="2981" spans="1:8" hidden="1" x14ac:dyDescent="0.25">
      <c r="A2981" s="112">
        <v>45127</v>
      </c>
      <c r="B2981" s="21" t="s">
        <v>8865</v>
      </c>
      <c r="C2981" s="13" t="s">
        <v>8391</v>
      </c>
      <c r="D2981" s="764"/>
      <c r="E2981" s="781"/>
      <c r="F2981" s="141">
        <v>182717</v>
      </c>
      <c r="G2981" s="782">
        <f t="shared" si="60"/>
        <v>-182717</v>
      </c>
      <c r="H2981" s="1159"/>
    </row>
    <row r="2982" spans="1:8" hidden="1" x14ac:dyDescent="0.25">
      <c r="A2982" s="112">
        <v>45127</v>
      </c>
      <c r="B2982" s="21" t="s">
        <v>9353</v>
      </c>
      <c r="C2982" s="13" t="s">
        <v>8391</v>
      </c>
      <c r="D2982" s="764"/>
      <c r="E2982" s="781"/>
      <c r="F2982" s="141">
        <v>190000</v>
      </c>
      <c r="G2982" s="782">
        <f t="shared" si="60"/>
        <v>-190000</v>
      </c>
      <c r="H2982" s="1159"/>
    </row>
    <row r="2983" spans="1:8" hidden="1" x14ac:dyDescent="0.25">
      <c r="A2983" s="112">
        <v>45127</v>
      </c>
      <c r="B2983" s="21" t="s">
        <v>9658</v>
      </c>
      <c r="C2983" s="13" t="s">
        <v>8391</v>
      </c>
      <c r="D2983" s="764"/>
      <c r="E2983" s="781"/>
      <c r="F2983" s="141">
        <v>45196</v>
      </c>
      <c r="G2983" s="782">
        <f t="shared" si="60"/>
        <v>-45196</v>
      </c>
      <c r="H2983" s="1159"/>
    </row>
    <row r="2984" spans="1:8" hidden="1" x14ac:dyDescent="0.25">
      <c r="A2984" s="112">
        <v>45127</v>
      </c>
      <c r="B2984" s="21" t="s">
        <v>9766</v>
      </c>
      <c r="C2984" s="13" t="s">
        <v>8391</v>
      </c>
      <c r="D2984" s="764"/>
      <c r="E2984" s="781"/>
      <c r="F2984" s="141">
        <v>190000</v>
      </c>
      <c r="G2984" s="782">
        <f t="shared" si="60"/>
        <v>-190000</v>
      </c>
      <c r="H2984" s="1159"/>
    </row>
    <row r="2985" spans="1:8" hidden="1" x14ac:dyDescent="0.25">
      <c r="A2985" s="112">
        <v>45127</v>
      </c>
      <c r="B2985" s="21" t="s">
        <v>10148</v>
      </c>
      <c r="C2985" s="13" t="s">
        <v>8391</v>
      </c>
      <c r="D2985" s="764"/>
      <c r="E2985" s="781"/>
      <c r="F2985" s="141">
        <v>190000</v>
      </c>
      <c r="G2985" s="782">
        <f t="shared" si="60"/>
        <v>-190000</v>
      </c>
      <c r="H2985" s="1159"/>
    </row>
    <row r="2986" spans="1:8" ht="16.5" hidden="1" thickBot="1" x14ac:dyDescent="0.3">
      <c r="A2986" s="112">
        <v>45127</v>
      </c>
      <c r="B2986" s="21" t="s">
        <v>10293</v>
      </c>
      <c r="C2986" s="13" t="s">
        <v>8391</v>
      </c>
      <c r="D2986" s="764"/>
      <c r="E2986" s="781"/>
      <c r="F2986" s="784">
        <v>190000</v>
      </c>
      <c r="G2986" s="782">
        <f t="shared" si="60"/>
        <v>-190000</v>
      </c>
      <c r="H2986" s="1160"/>
    </row>
    <row r="2987" spans="1:8" ht="21" hidden="1" x14ac:dyDescent="0.25">
      <c r="A2987" s="112">
        <v>45127</v>
      </c>
      <c r="B2987" s="21" t="s">
        <v>10568</v>
      </c>
      <c r="C2987" s="13" t="s">
        <v>180</v>
      </c>
      <c r="D2987" s="764" t="s">
        <v>10569</v>
      </c>
      <c r="E2987" s="781">
        <v>120960</v>
      </c>
      <c r="F2987" s="213"/>
      <c r="G2987" s="782">
        <f t="shared" si="60"/>
        <v>120960</v>
      </c>
      <c r="H2987" s="974"/>
    </row>
    <row r="2988" spans="1:8" hidden="1" x14ac:dyDescent="0.25">
      <c r="A2988" s="112">
        <v>45128</v>
      </c>
      <c r="B2988" s="21" t="s">
        <v>10468</v>
      </c>
      <c r="C2988" s="13" t="s">
        <v>166</v>
      </c>
      <c r="D2988" s="764" t="s">
        <v>10800</v>
      </c>
      <c r="E2988" s="22">
        <v>27640</v>
      </c>
      <c r="F2988" s="111"/>
      <c r="G2988" s="14">
        <f t="shared" ref="G2988" si="61">E2988-F2988</f>
        <v>27640</v>
      </c>
      <c r="H2988" s="13" t="s">
        <v>10535</v>
      </c>
    </row>
    <row r="2989" spans="1:8" hidden="1"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hidden="1" x14ac:dyDescent="0.25">
      <c r="A2991" s="112">
        <v>45131</v>
      </c>
      <c r="B2991" s="21" t="s">
        <v>9353</v>
      </c>
      <c r="C2991" s="13" t="s">
        <v>169</v>
      </c>
      <c r="D2991" s="764" t="s">
        <v>10570</v>
      </c>
      <c r="E2991" s="22">
        <v>76250</v>
      </c>
      <c r="F2991" s="19"/>
      <c r="G2991" s="14">
        <f t="shared" si="60"/>
        <v>76250</v>
      </c>
      <c r="H2991" s="13"/>
    </row>
    <row r="2992" spans="1:8" hidden="1" x14ac:dyDescent="0.25">
      <c r="A2992" s="112">
        <v>45131</v>
      </c>
      <c r="B2992" s="21" t="s">
        <v>8873</v>
      </c>
      <c r="C2992" s="13" t="s">
        <v>7465</v>
      </c>
      <c r="D2992" s="764"/>
      <c r="E2992" s="22"/>
      <c r="F2992" s="19">
        <v>385000</v>
      </c>
      <c r="G2992" s="14">
        <f t="shared" si="60"/>
        <v>-385000</v>
      </c>
      <c r="H2992" s="13" t="s">
        <v>10583</v>
      </c>
    </row>
    <row r="2993" spans="1:8" hidden="1"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hidden="1" x14ac:dyDescent="0.25">
      <c r="A2997" s="112">
        <v>45133</v>
      </c>
      <c r="B2997" s="21" t="s">
        <v>9353</v>
      </c>
      <c r="C2997" s="13" t="s">
        <v>7465</v>
      </c>
      <c r="D2997" s="764" t="s">
        <v>10620</v>
      </c>
      <c r="E2997" s="22">
        <v>136390</v>
      </c>
      <c r="F2997" s="19"/>
      <c r="G2997" s="14">
        <f t="shared" si="60"/>
        <v>136390</v>
      </c>
      <c r="H2997" s="13"/>
    </row>
    <row r="2998" spans="1:8" hidden="1" x14ac:dyDescent="0.25">
      <c r="A2998" s="112">
        <v>45133</v>
      </c>
      <c r="B2998" s="21" t="s">
        <v>9983</v>
      </c>
      <c r="C2998" s="13" t="s">
        <v>7465</v>
      </c>
      <c r="D2998" s="764" t="s">
        <v>10621</v>
      </c>
      <c r="E2998" s="22">
        <v>10125</v>
      </c>
      <c r="F2998" s="19"/>
      <c r="G2998" s="14">
        <f t="shared" si="60"/>
        <v>10125</v>
      </c>
      <c r="H2998" s="13"/>
    </row>
    <row r="2999" spans="1:8" hidden="1" x14ac:dyDescent="0.25">
      <c r="A2999" s="112">
        <v>45133</v>
      </c>
      <c r="B2999" s="21" t="s">
        <v>9504</v>
      </c>
      <c r="C2999" s="13" t="s">
        <v>8391</v>
      </c>
      <c r="D2999" s="764" t="s">
        <v>10622</v>
      </c>
      <c r="E2999" s="22">
        <v>28019</v>
      </c>
      <c r="F2999" s="19"/>
      <c r="G2999" s="14">
        <f t="shared" si="60"/>
        <v>28019</v>
      </c>
      <c r="H2999" s="13"/>
    </row>
    <row r="3000" spans="1:8" hidden="1" x14ac:dyDescent="0.25">
      <c r="A3000" s="112">
        <v>45133</v>
      </c>
      <c r="B3000" s="21" t="s">
        <v>9353</v>
      </c>
      <c r="C3000" s="13" t="s">
        <v>8391</v>
      </c>
      <c r="D3000" s="764" t="s">
        <v>10623</v>
      </c>
      <c r="E3000" s="22">
        <v>92172</v>
      </c>
      <c r="F3000" s="19"/>
      <c r="G3000" s="14">
        <f t="shared" si="60"/>
        <v>92172</v>
      </c>
      <c r="H3000" s="13"/>
    </row>
    <row r="3001" spans="1:8" hidden="1" x14ac:dyDescent="0.25">
      <c r="A3001" s="112">
        <v>45136</v>
      </c>
      <c r="B3001" s="21" t="s">
        <v>10229</v>
      </c>
      <c r="C3001" s="13" t="s">
        <v>8391</v>
      </c>
      <c r="D3001" s="764" t="s">
        <v>10624</v>
      </c>
      <c r="E3001" s="22">
        <v>149586</v>
      </c>
      <c r="F3001" s="19"/>
      <c r="G3001" s="14">
        <f t="shared" si="60"/>
        <v>149586</v>
      </c>
      <c r="H3001" s="13"/>
    </row>
    <row r="3002" spans="1:8" hidden="1"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hidden="1" x14ac:dyDescent="0.25">
      <c r="A3004" s="112">
        <v>45139</v>
      </c>
      <c r="B3004" s="21" t="s">
        <v>10568</v>
      </c>
      <c r="C3004" s="13" t="s">
        <v>169</v>
      </c>
      <c r="D3004" s="764" t="s">
        <v>9360</v>
      </c>
      <c r="E3004" s="22">
        <v>7580</v>
      </c>
      <c r="F3004" s="19"/>
      <c r="G3004" s="14">
        <f t="shared" si="60"/>
        <v>7580</v>
      </c>
      <c r="H3004" s="13"/>
    </row>
    <row r="3005" spans="1:8" hidden="1" x14ac:dyDescent="0.25">
      <c r="A3005" s="112">
        <v>45139</v>
      </c>
      <c r="B3005" s="21" t="s">
        <v>10148</v>
      </c>
      <c r="C3005" s="13" t="s">
        <v>8391</v>
      </c>
      <c r="D3005" s="764"/>
      <c r="E3005" s="22"/>
      <c r="F3005" s="19">
        <v>895000</v>
      </c>
      <c r="G3005" s="14">
        <f t="shared" si="60"/>
        <v>-895000</v>
      </c>
      <c r="H3005" s="13" t="s">
        <v>10482</v>
      </c>
    </row>
    <row r="3006" spans="1:8" hidden="1" x14ac:dyDescent="0.25">
      <c r="A3006" s="112">
        <v>45139</v>
      </c>
      <c r="B3006" s="21" t="s">
        <v>10229</v>
      </c>
      <c r="C3006" s="13" t="s">
        <v>180</v>
      </c>
      <c r="D3006" s="764" t="s">
        <v>10722</v>
      </c>
      <c r="E3006" s="22">
        <v>99200</v>
      </c>
      <c r="F3006" s="19"/>
      <c r="G3006" s="14">
        <f t="shared" si="60"/>
        <v>99200</v>
      </c>
      <c r="H3006" s="13"/>
    </row>
    <row r="3007" spans="1:8" hidden="1" x14ac:dyDescent="0.25">
      <c r="A3007" s="112">
        <v>45140</v>
      </c>
      <c r="B3007" s="21" t="s">
        <v>10468</v>
      </c>
      <c r="C3007" s="13" t="s">
        <v>164</v>
      </c>
      <c r="D3007" s="764" t="s">
        <v>10680</v>
      </c>
      <c r="E3007" s="22">
        <v>34252</v>
      </c>
      <c r="F3007" s="19"/>
      <c r="G3007" s="14">
        <f t="shared" si="60"/>
        <v>34252</v>
      </c>
      <c r="H3007" s="13"/>
    </row>
    <row r="3008" spans="1:8" hidden="1" x14ac:dyDescent="0.25">
      <c r="A3008" s="112">
        <v>45141</v>
      </c>
      <c r="B3008" s="21" t="s">
        <v>10568</v>
      </c>
      <c r="C3008" s="13" t="s">
        <v>7465</v>
      </c>
      <c r="D3008" s="764" t="s">
        <v>10682</v>
      </c>
      <c r="E3008" s="22">
        <v>752630</v>
      </c>
      <c r="F3008" s="19"/>
      <c r="G3008" s="14">
        <f t="shared" si="60"/>
        <v>752630</v>
      </c>
      <c r="H3008" s="13"/>
    </row>
    <row r="3009" spans="1:8" hidden="1" x14ac:dyDescent="0.25">
      <c r="A3009" s="112">
        <v>45141</v>
      </c>
      <c r="B3009" s="21" t="s">
        <v>10899</v>
      </c>
      <c r="C3009" s="13" t="s">
        <v>1802</v>
      </c>
      <c r="D3009" s="764" t="s">
        <v>9963</v>
      </c>
      <c r="E3009" s="22">
        <v>75050</v>
      </c>
      <c r="F3009" s="19"/>
      <c r="G3009" s="14">
        <f t="shared" si="60"/>
        <v>75050</v>
      </c>
      <c r="H3009" s="13"/>
    </row>
    <row r="3010" spans="1:8" hidden="1" x14ac:dyDescent="0.25">
      <c r="A3010" s="112">
        <v>45141</v>
      </c>
      <c r="B3010" s="21" t="s">
        <v>10229</v>
      </c>
      <c r="C3010" s="13" t="s">
        <v>8391</v>
      </c>
      <c r="D3010" s="764" t="s">
        <v>10684</v>
      </c>
      <c r="E3010" s="22">
        <v>447395</v>
      </c>
      <c r="F3010" s="19"/>
      <c r="G3010" s="14">
        <f t="shared" si="60"/>
        <v>447395</v>
      </c>
      <c r="H3010" s="13"/>
    </row>
    <row r="3011" spans="1:8" hidden="1" x14ac:dyDescent="0.25">
      <c r="A3011" s="112">
        <v>45141</v>
      </c>
      <c r="B3011" s="21" t="s">
        <v>10148</v>
      </c>
      <c r="C3011" s="13" t="s">
        <v>8391</v>
      </c>
      <c r="D3011" s="764" t="s">
        <v>10685</v>
      </c>
      <c r="E3011" s="22">
        <v>51609</v>
      </c>
      <c r="F3011" s="19"/>
      <c r="G3011" s="14">
        <f t="shared" si="60"/>
        <v>51609</v>
      </c>
      <c r="H3011" s="13"/>
    </row>
    <row r="3012" spans="1:8" hidden="1" x14ac:dyDescent="0.25">
      <c r="A3012" s="112">
        <v>45141</v>
      </c>
      <c r="B3012" s="21" t="s">
        <v>9353</v>
      </c>
      <c r="C3012" s="13" t="s">
        <v>8391</v>
      </c>
      <c r="D3012" s="764" t="s">
        <v>10686</v>
      </c>
      <c r="E3012" s="22">
        <v>24550</v>
      </c>
      <c r="F3012" s="19"/>
      <c r="G3012" s="14">
        <f t="shared" si="60"/>
        <v>24550</v>
      </c>
      <c r="H3012" s="13"/>
    </row>
    <row r="3013" spans="1:8" hidden="1" x14ac:dyDescent="0.25">
      <c r="A3013" s="112">
        <v>45141</v>
      </c>
      <c r="B3013" s="21" t="s">
        <v>10568</v>
      </c>
      <c r="C3013" s="13" t="s">
        <v>8391</v>
      </c>
      <c r="D3013" s="764" t="s">
        <v>10687</v>
      </c>
      <c r="E3013" s="22">
        <v>11574</v>
      </c>
      <c r="F3013" s="19"/>
      <c r="G3013" s="14">
        <f t="shared" si="60"/>
        <v>11574</v>
      </c>
      <c r="H3013" s="13"/>
    </row>
    <row r="3014" spans="1:8" hidden="1" x14ac:dyDescent="0.25">
      <c r="A3014" s="112">
        <v>45141</v>
      </c>
      <c r="B3014" s="981" t="s">
        <v>10376</v>
      </c>
      <c r="C3014" s="13" t="s">
        <v>8391</v>
      </c>
      <c r="D3014" s="764" t="s">
        <v>10688</v>
      </c>
      <c r="E3014" s="22">
        <v>118168</v>
      </c>
      <c r="F3014" s="19"/>
      <c r="G3014" s="14">
        <f t="shared" si="60"/>
        <v>118168</v>
      </c>
      <c r="H3014" s="13"/>
    </row>
    <row r="3015" spans="1:8" hidden="1" x14ac:dyDescent="0.25">
      <c r="A3015" s="112">
        <v>45142</v>
      </c>
      <c r="B3015" s="21" t="s">
        <v>10468</v>
      </c>
      <c r="C3015" s="13" t="s">
        <v>164</v>
      </c>
      <c r="D3015" s="764" t="s">
        <v>10681</v>
      </c>
      <c r="E3015" s="22">
        <v>14831</v>
      </c>
      <c r="F3015" s="19"/>
      <c r="G3015" s="14">
        <f t="shared" si="60"/>
        <v>14831</v>
      </c>
      <c r="H3015" s="13"/>
    </row>
    <row r="3016" spans="1:8" hidden="1" x14ac:dyDescent="0.25">
      <c r="A3016" s="112">
        <v>45142</v>
      </c>
      <c r="B3016" s="21" t="s">
        <v>9983</v>
      </c>
      <c r="C3016" s="13" t="s">
        <v>169</v>
      </c>
      <c r="D3016" s="764" t="s">
        <v>10805</v>
      </c>
      <c r="E3016" s="22">
        <v>32035</v>
      </c>
      <c r="F3016" s="19"/>
      <c r="G3016" s="14">
        <f t="shared" si="60"/>
        <v>32035</v>
      </c>
      <c r="H3016" s="13"/>
    </row>
    <row r="3017" spans="1:8" hidden="1" x14ac:dyDescent="0.25">
      <c r="A3017" s="112">
        <v>45143</v>
      </c>
      <c r="B3017" s="21" t="s">
        <v>10293</v>
      </c>
      <c r="C3017" s="13" t="s">
        <v>1802</v>
      </c>
      <c r="D3017" s="764"/>
      <c r="E3017" s="22"/>
      <c r="F3017" s="19">
        <v>16490</v>
      </c>
      <c r="G3017" s="14">
        <f t="shared" si="60"/>
        <v>-16490</v>
      </c>
      <c r="H3017" s="13" t="s">
        <v>4469</v>
      </c>
    </row>
    <row r="3018" spans="1:8" hidden="1" x14ac:dyDescent="0.25">
      <c r="A3018" s="112">
        <v>45143</v>
      </c>
      <c r="B3018" s="21" t="s">
        <v>9353</v>
      </c>
      <c r="C3018" s="13" t="s">
        <v>7465</v>
      </c>
      <c r="D3018" s="764" t="s">
        <v>10683</v>
      </c>
      <c r="E3018" s="22">
        <v>153990</v>
      </c>
      <c r="F3018" s="19"/>
      <c r="G3018" s="14">
        <f t="shared" si="60"/>
        <v>153990</v>
      </c>
      <c r="H3018" s="13"/>
    </row>
    <row r="3019" spans="1:8" hidden="1" x14ac:dyDescent="0.25">
      <c r="A3019" s="112">
        <v>45143</v>
      </c>
      <c r="B3019" s="21" t="s">
        <v>10229</v>
      </c>
      <c r="C3019" s="13" t="s">
        <v>8391</v>
      </c>
      <c r="D3019" s="764" t="s">
        <v>10689</v>
      </c>
      <c r="E3019" s="22">
        <v>119072</v>
      </c>
      <c r="F3019" s="19"/>
      <c r="G3019" s="14">
        <f t="shared" si="60"/>
        <v>119072</v>
      </c>
      <c r="H3019" s="13"/>
    </row>
    <row r="3020" spans="1:8" hidden="1"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hidden="1" x14ac:dyDescent="0.25">
      <c r="A3022" s="112">
        <v>45148</v>
      </c>
      <c r="B3022" s="21" t="s">
        <v>10148</v>
      </c>
      <c r="C3022" s="13" t="s">
        <v>8391</v>
      </c>
      <c r="D3022" s="764" t="s">
        <v>10829</v>
      </c>
      <c r="E3022" s="22">
        <v>49067</v>
      </c>
      <c r="F3022" s="19"/>
      <c r="G3022" s="14">
        <f t="shared" si="60"/>
        <v>49067</v>
      </c>
      <c r="H3022" s="13"/>
    </row>
    <row r="3023" spans="1:8" hidden="1" x14ac:dyDescent="0.25">
      <c r="A3023" s="112">
        <v>45149</v>
      </c>
      <c r="B3023" s="981" t="s">
        <v>10376</v>
      </c>
      <c r="C3023" s="13" t="s">
        <v>8391</v>
      </c>
      <c r="D3023" s="764" t="s">
        <v>10830</v>
      </c>
      <c r="E3023" s="22">
        <v>70850</v>
      </c>
      <c r="F3023" s="19"/>
      <c r="G3023" s="14">
        <f t="shared" si="60"/>
        <v>70850</v>
      </c>
      <c r="H3023" s="13"/>
    </row>
    <row r="3024" spans="1:8" hidden="1" x14ac:dyDescent="0.25">
      <c r="A3024" s="112">
        <v>45149</v>
      </c>
      <c r="B3024" s="21" t="s">
        <v>10148</v>
      </c>
      <c r="C3024" s="13" t="s">
        <v>166</v>
      </c>
      <c r="D3024" s="764" t="s">
        <v>10836</v>
      </c>
      <c r="E3024" s="22">
        <v>20300</v>
      </c>
      <c r="F3024" s="19"/>
      <c r="G3024" s="14">
        <f t="shared" si="60"/>
        <v>20300</v>
      </c>
      <c r="H3024" s="53"/>
    </row>
    <row r="3025" spans="1:8" hidden="1" x14ac:dyDescent="0.25">
      <c r="A3025" s="112">
        <v>45149</v>
      </c>
      <c r="B3025" s="21" t="s">
        <v>10229</v>
      </c>
      <c r="C3025" s="13" t="s">
        <v>7465</v>
      </c>
      <c r="D3025" s="764" t="s">
        <v>10841</v>
      </c>
      <c r="E3025" s="22">
        <v>67956</v>
      </c>
      <c r="F3025" s="19"/>
      <c r="G3025" s="14">
        <f t="shared" si="60"/>
        <v>67956</v>
      </c>
      <c r="H3025" s="53"/>
    </row>
    <row r="3026" spans="1:8" hidden="1" x14ac:dyDescent="0.25">
      <c r="A3026" s="112">
        <v>45150</v>
      </c>
      <c r="B3026" s="21" t="s">
        <v>10148</v>
      </c>
      <c r="C3026" s="13" t="s">
        <v>8391</v>
      </c>
      <c r="D3026" s="764" t="s">
        <v>10831</v>
      </c>
      <c r="E3026" s="22">
        <v>30498</v>
      </c>
      <c r="F3026" s="19"/>
      <c r="G3026" s="14">
        <f t="shared" si="60"/>
        <v>30498</v>
      </c>
      <c r="H3026" s="53"/>
    </row>
    <row r="3027" spans="1:8" hidden="1" x14ac:dyDescent="0.25">
      <c r="A3027" s="112">
        <v>45150</v>
      </c>
      <c r="B3027" s="21" t="s">
        <v>10148</v>
      </c>
      <c r="C3027" s="13" t="s">
        <v>164</v>
      </c>
      <c r="D3027" s="764" t="s">
        <v>11031</v>
      </c>
      <c r="E3027" s="22">
        <v>6023</v>
      </c>
      <c r="F3027" s="19"/>
      <c r="G3027" s="14">
        <f t="shared" si="60"/>
        <v>6023</v>
      </c>
      <c r="H3027" s="53"/>
    </row>
    <row r="3028" spans="1:8" hidden="1" x14ac:dyDescent="0.25">
      <c r="A3028" s="112">
        <v>45153</v>
      </c>
      <c r="B3028" s="21" t="s">
        <v>7919</v>
      </c>
      <c r="C3028" s="13" t="s">
        <v>7465</v>
      </c>
      <c r="D3028" s="764"/>
      <c r="E3028" s="22"/>
      <c r="F3028" s="19">
        <v>665882</v>
      </c>
      <c r="G3028" s="14">
        <f t="shared" si="60"/>
        <v>-665882</v>
      </c>
      <c r="H3028" s="1146" t="s">
        <v>10749</v>
      </c>
    </row>
    <row r="3029" spans="1:8" hidden="1" x14ac:dyDescent="0.25">
      <c r="A3029" s="112">
        <v>45153</v>
      </c>
      <c r="B3029" s="21" t="s">
        <v>8873</v>
      </c>
      <c r="C3029" s="13" t="s">
        <v>7465</v>
      </c>
      <c r="D3029" s="764"/>
      <c r="E3029" s="22"/>
      <c r="F3029" s="19">
        <v>201658</v>
      </c>
      <c r="G3029" s="14">
        <f t="shared" si="60"/>
        <v>-201658</v>
      </c>
      <c r="H3029" s="1147"/>
    </row>
    <row r="3030" spans="1:8" hidden="1" x14ac:dyDescent="0.25">
      <c r="A3030" s="112">
        <v>45153</v>
      </c>
      <c r="B3030" s="21" t="s">
        <v>9658</v>
      </c>
      <c r="C3030" s="13" t="s">
        <v>7465</v>
      </c>
      <c r="D3030" s="764"/>
      <c r="E3030" s="22"/>
      <c r="F3030" s="19">
        <v>482460</v>
      </c>
      <c r="G3030" s="14">
        <f t="shared" si="60"/>
        <v>-482460</v>
      </c>
      <c r="H3030" s="1148"/>
    </row>
    <row r="3031" spans="1:8" hidden="1" x14ac:dyDescent="0.25">
      <c r="A3031" s="112">
        <v>45153</v>
      </c>
      <c r="B3031" s="21" t="s">
        <v>8654</v>
      </c>
      <c r="C3031" s="13" t="s">
        <v>5680</v>
      </c>
      <c r="D3031" s="764"/>
      <c r="E3031" s="22"/>
      <c r="F3031" s="109">
        <v>200000</v>
      </c>
      <c r="G3031" s="14">
        <f t="shared" si="60"/>
        <v>-200000</v>
      </c>
      <c r="H3031" s="13" t="s">
        <v>10750</v>
      </c>
    </row>
    <row r="3032" spans="1:8" hidden="1" x14ac:dyDescent="0.25">
      <c r="A3032" s="112">
        <v>45154</v>
      </c>
      <c r="B3032" s="21" t="s">
        <v>8865</v>
      </c>
      <c r="C3032" s="13" t="s">
        <v>8391</v>
      </c>
      <c r="D3032" s="764"/>
      <c r="E3032" s="781"/>
      <c r="F3032" s="783">
        <v>72078</v>
      </c>
      <c r="G3032" s="782">
        <f t="shared" si="60"/>
        <v>-72078</v>
      </c>
      <c r="H3032" s="1138" t="s">
        <v>10845</v>
      </c>
    </row>
    <row r="3033" spans="1:8" hidden="1" x14ac:dyDescent="0.25">
      <c r="A3033" s="112">
        <v>45154</v>
      </c>
      <c r="B3033" s="21" t="s">
        <v>9353</v>
      </c>
      <c r="C3033" s="13" t="s">
        <v>8391</v>
      </c>
      <c r="D3033" s="764"/>
      <c r="E3033" s="781"/>
      <c r="F3033" s="141">
        <v>150000</v>
      </c>
      <c r="G3033" s="782">
        <f t="shared" ref="G3033:G3170" si="62">E3033-F3033</f>
        <v>-150000</v>
      </c>
      <c r="H3033" s="1139"/>
    </row>
    <row r="3034" spans="1:8" hidden="1" x14ac:dyDescent="0.25">
      <c r="A3034" s="112">
        <v>45154</v>
      </c>
      <c r="B3034" s="21" t="s">
        <v>9766</v>
      </c>
      <c r="C3034" s="13" t="s">
        <v>8391</v>
      </c>
      <c r="D3034" s="764"/>
      <c r="E3034" s="781"/>
      <c r="F3034" s="141">
        <v>372320</v>
      </c>
      <c r="G3034" s="782">
        <f t="shared" si="62"/>
        <v>-372320</v>
      </c>
      <c r="H3034" s="1139"/>
    </row>
    <row r="3035" spans="1:8" hidden="1" x14ac:dyDescent="0.25">
      <c r="A3035" s="112">
        <v>45154</v>
      </c>
      <c r="B3035" s="21" t="s">
        <v>10148</v>
      </c>
      <c r="C3035" s="13" t="s">
        <v>8391</v>
      </c>
      <c r="D3035" s="764"/>
      <c r="E3035" s="781"/>
      <c r="F3035" s="141">
        <v>300000</v>
      </c>
      <c r="G3035" s="782">
        <f t="shared" si="62"/>
        <v>-300000</v>
      </c>
      <c r="H3035" s="1139"/>
    </row>
    <row r="3036" spans="1:8" hidden="1" x14ac:dyDescent="0.25">
      <c r="A3036" s="112">
        <v>45154</v>
      </c>
      <c r="B3036" s="981" t="s">
        <v>10376</v>
      </c>
      <c r="C3036" s="13" t="s">
        <v>8391</v>
      </c>
      <c r="D3036" s="764"/>
      <c r="E3036" s="781"/>
      <c r="F3036" s="141">
        <v>100000</v>
      </c>
      <c r="G3036" s="782">
        <f t="shared" si="62"/>
        <v>-100000</v>
      </c>
      <c r="H3036" s="1139"/>
    </row>
    <row r="3037" spans="1:8" hidden="1" x14ac:dyDescent="0.25">
      <c r="A3037" s="265">
        <v>45154</v>
      </c>
      <c r="B3037" s="976" t="s">
        <v>10229</v>
      </c>
      <c r="C3037" s="53" t="s">
        <v>8391</v>
      </c>
      <c r="D3037" s="775"/>
      <c r="E3037" s="953"/>
      <c r="F3037" s="146">
        <v>5602</v>
      </c>
      <c r="G3037" s="977">
        <f t="shared" si="62"/>
        <v>-5602</v>
      </c>
      <c r="H3037" s="1140"/>
    </row>
    <row r="3038" spans="1:8" ht="23.25" hidden="1" x14ac:dyDescent="0.25">
      <c r="A3038" s="112">
        <v>45154</v>
      </c>
      <c r="B3038" s="21" t="s">
        <v>10293</v>
      </c>
      <c r="C3038" s="13" t="s">
        <v>169</v>
      </c>
      <c r="D3038" s="764" t="s">
        <v>10806</v>
      </c>
      <c r="E3038" s="22">
        <v>117640</v>
      </c>
      <c r="F3038" s="19"/>
      <c r="G3038" s="14">
        <f t="shared" ref="G3038:G3039" si="63">E3038-F3038</f>
        <v>117640</v>
      </c>
      <c r="H3038" s="303"/>
    </row>
    <row r="3039" spans="1:8" ht="23.25" hidden="1" x14ac:dyDescent="0.25">
      <c r="A3039" s="112">
        <v>45154</v>
      </c>
      <c r="B3039" s="21" t="s">
        <v>10293</v>
      </c>
      <c r="C3039" s="13" t="s">
        <v>169</v>
      </c>
      <c r="D3039" s="764" t="s">
        <v>10807</v>
      </c>
      <c r="E3039" s="22">
        <v>12252</v>
      </c>
      <c r="F3039" s="19"/>
      <c r="G3039" s="14">
        <f t="shared" si="63"/>
        <v>12252</v>
      </c>
      <c r="H3039" s="303"/>
    </row>
    <row r="3040" spans="1:8" ht="23.25" hidden="1" x14ac:dyDescent="0.25">
      <c r="A3040" s="112">
        <v>45154</v>
      </c>
      <c r="B3040" s="21" t="s">
        <v>10468</v>
      </c>
      <c r="C3040" s="13" t="s">
        <v>166</v>
      </c>
      <c r="D3040" s="764" t="s">
        <v>10802</v>
      </c>
      <c r="E3040" s="22">
        <v>7000</v>
      </c>
      <c r="F3040" s="19"/>
      <c r="G3040" s="14">
        <f t="shared" si="62"/>
        <v>7000</v>
      </c>
      <c r="H3040" s="303"/>
    </row>
    <row r="3041" spans="1:8" ht="23.25" hidden="1" x14ac:dyDescent="0.25">
      <c r="A3041" s="112">
        <v>45154</v>
      </c>
      <c r="B3041" s="21" t="s">
        <v>10293</v>
      </c>
      <c r="C3041" s="13" t="s">
        <v>164</v>
      </c>
      <c r="D3041" s="764" t="s">
        <v>10837</v>
      </c>
      <c r="E3041" s="22">
        <v>6055</v>
      </c>
      <c r="F3041" s="19"/>
      <c r="G3041" s="14">
        <f t="shared" si="62"/>
        <v>6055</v>
      </c>
      <c r="H3041" s="978"/>
    </row>
    <row r="3042" spans="1:8" ht="23.25" hidden="1" x14ac:dyDescent="0.25">
      <c r="A3042" s="112">
        <v>45154</v>
      </c>
      <c r="B3042" s="21" t="s">
        <v>9964</v>
      </c>
      <c r="C3042" s="13" t="s">
        <v>164</v>
      </c>
      <c r="D3042" s="764" t="s">
        <v>10838</v>
      </c>
      <c r="E3042" s="22">
        <v>1260</v>
      </c>
      <c r="F3042" s="19"/>
      <c r="G3042" s="14">
        <f t="shared" si="62"/>
        <v>1260</v>
      </c>
      <c r="H3042" s="978"/>
    </row>
    <row r="3043" spans="1:8" ht="15.75" hidden="1" customHeight="1" x14ac:dyDescent="0.25">
      <c r="A3043" s="112">
        <v>45156</v>
      </c>
      <c r="B3043" s="21" t="s">
        <v>10148</v>
      </c>
      <c r="C3043" s="13" t="s">
        <v>166</v>
      </c>
      <c r="D3043" s="1126" t="s">
        <v>10803</v>
      </c>
      <c r="E3043" s="22">
        <v>20300</v>
      </c>
      <c r="F3043" s="19"/>
      <c r="G3043" s="14">
        <f t="shared" si="62"/>
        <v>20300</v>
      </c>
      <c r="H3043" s="1127" t="s">
        <v>9323</v>
      </c>
    </row>
    <row r="3044" spans="1:8" ht="15.75" hidden="1" customHeight="1" x14ac:dyDescent="0.25">
      <c r="A3044" s="112">
        <v>45156</v>
      </c>
      <c r="B3044" s="981" t="s">
        <v>10376</v>
      </c>
      <c r="C3044" s="13" t="s">
        <v>166</v>
      </c>
      <c r="D3044" s="1126"/>
      <c r="E3044" s="22">
        <v>45000</v>
      </c>
      <c r="F3044" s="19"/>
      <c r="G3044" s="14">
        <f t="shared" si="62"/>
        <v>45000</v>
      </c>
      <c r="H3044" s="1128"/>
    </row>
    <row r="3045" spans="1:8" hidden="1" x14ac:dyDescent="0.25">
      <c r="A3045" s="112">
        <v>45156</v>
      </c>
      <c r="B3045" s="21" t="s">
        <v>8654</v>
      </c>
      <c r="C3045" s="13" t="s">
        <v>166</v>
      </c>
      <c r="D3045" s="764"/>
      <c r="E3045" s="22"/>
      <c r="F3045" s="19">
        <v>64845</v>
      </c>
      <c r="G3045" s="14">
        <f t="shared" si="62"/>
        <v>-64845</v>
      </c>
      <c r="H3045" s="1132" t="s">
        <v>10840</v>
      </c>
    </row>
    <row r="3046" spans="1:8" hidden="1" x14ac:dyDescent="0.25">
      <c r="A3046" s="112">
        <v>45156</v>
      </c>
      <c r="B3046" s="21" t="s">
        <v>8865</v>
      </c>
      <c r="C3046" s="13" t="s">
        <v>166</v>
      </c>
      <c r="D3046" s="764"/>
      <c r="E3046" s="22"/>
      <c r="F3046" s="19">
        <v>22500</v>
      </c>
      <c r="G3046" s="14">
        <f t="shared" si="62"/>
        <v>-22500</v>
      </c>
      <c r="H3046" s="1133"/>
    </row>
    <row r="3047" spans="1:8" hidden="1" x14ac:dyDescent="0.25">
      <c r="A3047" s="112">
        <v>45156</v>
      </c>
      <c r="B3047" s="21" t="s">
        <v>10148</v>
      </c>
      <c r="C3047" s="13" t="s">
        <v>166</v>
      </c>
      <c r="D3047" s="764"/>
      <c r="E3047" s="22"/>
      <c r="F3047" s="19">
        <v>19260</v>
      </c>
      <c r="G3047" s="14">
        <f t="shared" si="62"/>
        <v>-19260</v>
      </c>
      <c r="H3047" s="1133"/>
    </row>
    <row r="3048" spans="1:8" hidden="1" x14ac:dyDescent="0.25">
      <c r="A3048" s="112">
        <v>45156</v>
      </c>
      <c r="B3048" s="21" t="s">
        <v>10468</v>
      </c>
      <c r="C3048" s="13" t="s">
        <v>166</v>
      </c>
      <c r="D3048" s="764"/>
      <c r="E3048" s="22"/>
      <c r="F3048" s="19">
        <v>34640</v>
      </c>
      <c r="G3048" s="14">
        <f t="shared" si="62"/>
        <v>-34640</v>
      </c>
      <c r="H3048" s="1133"/>
    </row>
    <row r="3049" spans="1:8" hidden="1" x14ac:dyDescent="0.25">
      <c r="A3049" s="112">
        <v>45156</v>
      </c>
      <c r="B3049" s="981" t="s">
        <v>10376</v>
      </c>
      <c r="C3049" s="13" t="s">
        <v>166</v>
      </c>
      <c r="D3049" s="764"/>
      <c r="E3049" s="22"/>
      <c r="F3049" s="19">
        <v>58755</v>
      </c>
      <c r="G3049" s="14">
        <f t="shared" si="62"/>
        <v>-58755</v>
      </c>
      <c r="H3049" s="1134"/>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hidden="1" x14ac:dyDescent="0.25">
      <c r="A3052" s="112">
        <v>45157</v>
      </c>
      <c r="B3052" s="21" t="s">
        <v>9406</v>
      </c>
      <c r="C3052" s="13" t="s">
        <v>164</v>
      </c>
      <c r="D3052" s="764" t="s">
        <v>10839</v>
      </c>
      <c r="E3052" s="22">
        <v>4370</v>
      </c>
      <c r="F3052" s="19"/>
      <c r="G3052" s="14">
        <f t="shared" si="62"/>
        <v>4370</v>
      </c>
      <c r="H3052" s="980"/>
    </row>
    <row r="3053" spans="1:8" hidden="1" x14ac:dyDescent="0.25">
      <c r="A3053" s="112">
        <v>45159</v>
      </c>
      <c r="B3053" s="21" t="s">
        <v>10148</v>
      </c>
      <c r="C3053" s="13" t="s">
        <v>8391</v>
      </c>
      <c r="D3053" s="764" t="s">
        <v>10832</v>
      </c>
      <c r="E3053" s="22">
        <v>25073</v>
      </c>
      <c r="F3053" s="19"/>
      <c r="G3053" s="14">
        <f t="shared" si="62"/>
        <v>25073</v>
      </c>
      <c r="H3053" s="13"/>
    </row>
    <row r="3054" spans="1:8" hidden="1" x14ac:dyDescent="0.25">
      <c r="A3054" s="112">
        <v>45159</v>
      </c>
      <c r="B3054" s="981" t="s">
        <v>10376</v>
      </c>
      <c r="C3054" s="13" t="s">
        <v>8391</v>
      </c>
      <c r="D3054" s="764" t="s">
        <v>10833</v>
      </c>
      <c r="E3054" s="22">
        <v>246912</v>
      </c>
      <c r="F3054" s="19"/>
      <c r="G3054" s="14">
        <f t="shared" si="62"/>
        <v>246912</v>
      </c>
      <c r="H3054" s="13"/>
    </row>
    <row r="3055" spans="1:8" hidden="1" x14ac:dyDescent="0.25">
      <c r="A3055" s="112">
        <v>45159</v>
      </c>
      <c r="B3055" s="21" t="s">
        <v>10293</v>
      </c>
      <c r="C3055" s="13" t="s">
        <v>8391</v>
      </c>
      <c r="D3055" s="764" t="s">
        <v>10834</v>
      </c>
      <c r="E3055" s="22">
        <v>37586</v>
      </c>
      <c r="F3055" s="19"/>
      <c r="G3055" s="14">
        <f t="shared" si="62"/>
        <v>37586</v>
      </c>
      <c r="H3055" s="13"/>
    </row>
    <row r="3056" spans="1:8" hidden="1" x14ac:dyDescent="0.25">
      <c r="A3056" s="112">
        <v>45159</v>
      </c>
      <c r="B3056" s="21" t="s">
        <v>10229</v>
      </c>
      <c r="C3056" s="53" t="s">
        <v>8391</v>
      </c>
      <c r="D3056" s="764" t="s">
        <v>10835</v>
      </c>
      <c r="E3056" s="22">
        <v>197733</v>
      </c>
      <c r="F3056" s="109"/>
      <c r="G3056" s="14">
        <f t="shared" si="62"/>
        <v>197733</v>
      </c>
      <c r="H3056" s="13"/>
    </row>
    <row r="3057" spans="1:8" hidden="1" x14ac:dyDescent="0.25">
      <c r="A3057" s="112">
        <v>45159</v>
      </c>
      <c r="B3057" s="981" t="s">
        <v>10376</v>
      </c>
      <c r="C3057" s="13" t="s">
        <v>166</v>
      </c>
      <c r="D3057" s="982" t="s">
        <v>10927</v>
      </c>
      <c r="E3057" s="781">
        <v>28250</v>
      </c>
      <c r="F3057" s="213"/>
      <c r="G3057" s="782">
        <f t="shared" si="62"/>
        <v>28250</v>
      </c>
      <c r="H3057" s="53"/>
    </row>
    <row r="3058" spans="1:8" hidden="1" x14ac:dyDescent="0.25">
      <c r="A3058" s="112">
        <v>45160</v>
      </c>
      <c r="B3058" s="981" t="s">
        <v>10376</v>
      </c>
      <c r="C3058" s="7" t="s">
        <v>164</v>
      </c>
      <c r="D3058" s="982" t="s">
        <v>11032</v>
      </c>
      <c r="E3058" s="781">
        <v>7210</v>
      </c>
      <c r="F3058" s="213"/>
      <c r="G3058" s="782">
        <f t="shared" si="62"/>
        <v>7210</v>
      </c>
      <c r="H3058" s="53"/>
    </row>
    <row r="3059" spans="1:8" hidden="1" x14ac:dyDescent="0.25">
      <c r="A3059" s="112">
        <v>45161</v>
      </c>
      <c r="B3059" s="981" t="s">
        <v>10573</v>
      </c>
      <c r="C3059" s="7" t="s">
        <v>180</v>
      </c>
      <c r="D3059" s="982" t="s">
        <v>10917</v>
      </c>
      <c r="E3059" s="781">
        <v>268800</v>
      </c>
      <c r="F3059" s="213"/>
      <c r="G3059" s="782">
        <f t="shared" si="62"/>
        <v>268800</v>
      </c>
      <c r="H3059" s="53"/>
    </row>
    <row r="3060" spans="1:8" hidden="1"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x14ac:dyDescent="0.25">
      <c r="A3063" s="112">
        <v>45161</v>
      </c>
      <c r="B3063" s="981" t="s">
        <v>10568</v>
      </c>
      <c r="C3063" s="7" t="s">
        <v>168</v>
      </c>
      <c r="D3063" s="982" t="s">
        <v>10921</v>
      </c>
      <c r="E3063" s="781">
        <v>22800</v>
      </c>
      <c r="F3063" s="213"/>
      <c r="G3063" s="782">
        <f t="shared" si="62"/>
        <v>22800</v>
      </c>
      <c r="H3063" s="53"/>
    </row>
    <row r="3064" spans="1:8" hidden="1" x14ac:dyDescent="0.25">
      <c r="A3064" s="112">
        <v>45161</v>
      </c>
      <c r="B3064" s="981" t="s">
        <v>9504</v>
      </c>
      <c r="C3064" s="983" t="s">
        <v>8391</v>
      </c>
      <c r="D3064" s="982"/>
      <c r="E3064" s="781"/>
      <c r="F3064" s="783">
        <v>28019</v>
      </c>
      <c r="G3064" s="782">
        <f t="shared" si="62"/>
        <v>-28019</v>
      </c>
      <c r="H3064" s="1138" t="s">
        <v>10845</v>
      </c>
    </row>
    <row r="3065" spans="1:8" hidden="1" x14ac:dyDescent="0.25">
      <c r="A3065" s="112">
        <v>45161</v>
      </c>
      <c r="B3065" s="981" t="s">
        <v>10293</v>
      </c>
      <c r="C3065" s="139" t="s">
        <v>8391</v>
      </c>
      <c r="D3065" s="982"/>
      <c r="E3065" s="781"/>
      <c r="F3065" s="141">
        <v>112135</v>
      </c>
      <c r="G3065" s="782">
        <f t="shared" si="62"/>
        <v>-112135</v>
      </c>
      <c r="H3065" s="1139"/>
    </row>
    <row r="3066" spans="1:8" hidden="1" x14ac:dyDescent="0.25">
      <c r="A3066" s="112">
        <v>45161</v>
      </c>
      <c r="B3066" s="21" t="s">
        <v>9353</v>
      </c>
      <c r="C3066" s="139" t="s">
        <v>8391</v>
      </c>
      <c r="D3066" s="982"/>
      <c r="E3066" s="781"/>
      <c r="F3066" s="141">
        <v>22065</v>
      </c>
      <c r="G3066" s="782">
        <f t="shared" si="62"/>
        <v>-22065</v>
      </c>
      <c r="H3066" s="1139"/>
    </row>
    <row r="3067" spans="1:8" hidden="1" x14ac:dyDescent="0.25">
      <c r="A3067" s="112">
        <v>45161</v>
      </c>
      <c r="B3067" s="981" t="s">
        <v>10148</v>
      </c>
      <c r="C3067" s="139" t="s">
        <v>8391</v>
      </c>
      <c r="D3067" s="982"/>
      <c r="E3067" s="781"/>
      <c r="F3067" s="141">
        <v>300000</v>
      </c>
      <c r="G3067" s="782">
        <f t="shared" si="62"/>
        <v>-300000</v>
      </c>
      <c r="H3067" s="1139"/>
    </row>
    <row r="3068" spans="1:8" hidden="1" x14ac:dyDescent="0.25">
      <c r="A3068" s="112">
        <v>45161</v>
      </c>
      <c r="B3068" s="981" t="s">
        <v>10376</v>
      </c>
      <c r="C3068" s="139" t="s">
        <v>8391</v>
      </c>
      <c r="D3068" s="982"/>
      <c r="E3068" s="781"/>
      <c r="F3068" s="141">
        <v>200000</v>
      </c>
      <c r="G3068" s="782">
        <f t="shared" si="62"/>
        <v>-200000</v>
      </c>
      <c r="H3068" s="1139"/>
    </row>
    <row r="3069" spans="1:8" ht="16.5" hidden="1" thickBot="1" x14ac:dyDescent="0.3">
      <c r="A3069" s="112">
        <v>45161</v>
      </c>
      <c r="B3069" s="981" t="s">
        <v>10229</v>
      </c>
      <c r="C3069" s="984" t="s">
        <v>8391</v>
      </c>
      <c r="D3069" s="982"/>
      <c r="E3069" s="781"/>
      <c r="F3069" s="784">
        <v>337781</v>
      </c>
      <c r="G3069" s="782">
        <f t="shared" si="62"/>
        <v>-337781</v>
      </c>
      <c r="H3069" s="1140"/>
    </row>
    <row r="3070" spans="1:8" ht="17.25" hidden="1" customHeight="1" x14ac:dyDescent="0.25">
      <c r="A3070" s="112">
        <v>45161</v>
      </c>
      <c r="B3070" s="981" t="s">
        <v>10568</v>
      </c>
      <c r="C3070" s="7" t="s">
        <v>7465</v>
      </c>
      <c r="D3070" s="982" t="s">
        <v>10931</v>
      </c>
      <c r="E3070" s="781">
        <v>334758</v>
      </c>
      <c r="F3070" s="213"/>
      <c r="G3070" s="782">
        <f t="shared" si="62"/>
        <v>334758</v>
      </c>
      <c r="H3070" s="303"/>
    </row>
    <row r="3071" spans="1:8" ht="17.25" hidden="1" customHeight="1" x14ac:dyDescent="0.25">
      <c r="A3071" s="112">
        <v>45162</v>
      </c>
      <c r="B3071" s="981" t="s">
        <v>10293</v>
      </c>
      <c r="C3071" s="7" t="s">
        <v>7465</v>
      </c>
      <c r="D3071" s="982" t="s">
        <v>10932</v>
      </c>
      <c r="E3071" s="781">
        <v>82636</v>
      </c>
      <c r="F3071" s="213"/>
      <c r="G3071" s="782">
        <f t="shared" si="62"/>
        <v>82636</v>
      </c>
      <c r="H3071" s="303"/>
    </row>
    <row r="3072" spans="1:8" ht="17.25" hidden="1" customHeight="1" x14ac:dyDescent="0.25">
      <c r="A3072" s="112">
        <v>45162</v>
      </c>
      <c r="B3072" s="981" t="s">
        <v>10376</v>
      </c>
      <c r="C3072" s="13" t="s">
        <v>166</v>
      </c>
      <c r="D3072" s="982" t="s">
        <v>11186</v>
      </c>
      <c r="E3072" s="781">
        <v>3350</v>
      </c>
      <c r="F3072" s="213"/>
      <c r="G3072" s="782">
        <f t="shared" si="62"/>
        <v>3350</v>
      </c>
      <c r="H3072" s="303"/>
    </row>
    <row r="3073" spans="1:8" ht="17.25" hidden="1" customHeight="1" x14ac:dyDescent="0.25">
      <c r="A3073" s="112">
        <v>45162</v>
      </c>
      <c r="B3073" s="981" t="s">
        <v>10568</v>
      </c>
      <c r="C3073" s="13" t="s">
        <v>166</v>
      </c>
      <c r="D3073" s="982" t="s">
        <v>11769</v>
      </c>
      <c r="E3073" s="781">
        <v>45000</v>
      </c>
      <c r="F3073" s="213"/>
      <c r="G3073" s="782">
        <f t="shared" si="62"/>
        <v>45000</v>
      </c>
      <c r="H3073" s="303"/>
    </row>
    <row r="3074" spans="1:8" ht="17.25" hidden="1" customHeight="1" x14ac:dyDescent="0.25">
      <c r="A3074" s="112">
        <v>45163</v>
      </c>
      <c r="B3074" s="981" t="s">
        <v>10376</v>
      </c>
      <c r="C3074" s="7" t="s">
        <v>164</v>
      </c>
      <c r="D3074" s="982" t="s">
        <v>11033</v>
      </c>
      <c r="E3074" s="781">
        <v>7714</v>
      </c>
      <c r="F3074" s="213"/>
      <c r="G3074" s="782">
        <f t="shared" si="62"/>
        <v>7714</v>
      </c>
      <c r="H3074" s="303"/>
    </row>
    <row r="3075" spans="1:8" hidden="1"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idden="1" x14ac:dyDescent="0.25">
      <c r="A3077" s="112">
        <v>45163</v>
      </c>
      <c r="B3077" s="21" t="s">
        <v>9353</v>
      </c>
      <c r="C3077" s="54" t="s">
        <v>1062</v>
      </c>
      <c r="D3077" s="764" t="s">
        <v>13244</v>
      </c>
      <c r="E3077" s="781">
        <v>105000</v>
      </c>
      <c r="F3077" s="213"/>
      <c r="G3077" s="782">
        <f t="shared" si="62"/>
        <v>105000</v>
      </c>
      <c r="H3077" s="53"/>
    </row>
    <row r="3078" spans="1:8" hidden="1" x14ac:dyDescent="0.25">
      <c r="A3078" s="112">
        <v>45164</v>
      </c>
      <c r="B3078" s="21" t="s">
        <v>9353</v>
      </c>
      <c r="C3078" s="13" t="s">
        <v>169</v>
      </c>
      <c r="D3078" s="764"/>
      <c r="E3078" s="781"/>
      <c r="F3078" s="783">
        <v>200204</v>
      </c>
      <c r="G3078" s="782">
        <f t="shared" si="62"/>
        <v>-200204</v>
      </c>
      <c r="H3078" s="1129" t="s">
        <v>10853</v>
      </c>
    </row>
    <row r="3079" spans="1:8" hidden="1" x14ac:dyDescent="0.25">
      <c r="A3079" s="112">
        <v>45164</v>
      </c>
      <c r="B3079" s="21" t="s">
        <v>9964</v>
      </c>
      <c r="C3079" s="13" t="s">
        <v>169</v>
      </c>
      <c r="D3079" s="764"/>
      <c r="E3079" s="781"/>
      <c r="F3079" s="141">
        <v>23382</v>
      </c>
      <c r="G3079" s="782">
        <f t="shared" si="62"/>
        <v>-23382</v>
      </c>
      <c r="H3079" s="1130"/>
    </row>
    <row r="3080" spans="1:8" hidden="1" x14ac:dyDescent="0.25">
      <c r="A3080" s="112">
        <v>45164</v>
      </c>
      <c r="B3080" s="21" t="s">
        <v>9983</v>
      </c>
      <c r="C3080" s="13" t="s">
        <v>169</v>
      </c>
      <c r="D3080" s="764"/>
      <c r="E3080" s="781"/>
      <c r="F3080" s="141">
        <v>37222</v>
      </c>
      <c r="G3080" s="782">
        <f t="shared" si="62"/>
        <v>-37222</v>
      </c>
      <c r="H3080" s="1130"/>
    </row>
    <row r="3081" spans="1:8" hidden="1" x14ac:dyDescent="0.25">
      <c r="A3081" s="112">
        <v>45164</v>
      </c>
      <c r="B3081" s="21" t="s">
        <v>10293</v>
      </c>
      <c r="C3081" s="13" t="s">
        <v>169</v>
      </c>
      <c r="D3081" s="764"/>
      <c r="E3081" s="781"/>
      <c r="F3081" s="141">
        <v>129892</v>
      </c>
      <c r="G3081" s="782">
        <f t="shared" si="62"/>
        <v>-129892</v>
      </c>
      <c r="H3081" s="1130"/>
    </row>
    <row r="3082" spans="1:8" ht="16.5" hidden="1" thickBot="1" x14ac:dyDescent="0.3">
      <c r="A3082" s="112">
        <v>45164</v>
      </c>
      <c r="B3082" s="21" t="s">
        <v>10568</v>
      </c>
      <c r="C3082" s="13" t="s">
        <v>169</v>
      </c>
      <c r="D3082" s="764"/>
      <c r="E3082" s="781"/>
      <c r="F3082" s="784">
        <v>7300</v>
      </c>
      <c r="G3082" s="782">
        <f t="shared" si="62"/>
        <v>-7300</v>
      </c>
      <c r="H3082" s="1131"/>
    </row>
    <row r="3083" spans="1:8" hidden="1" x14ac:dyDescent="0.25">
      <c r="A3083" s="112">
        <v>45164</v>
      </c>
      <c r="B3083" s="21" t="s">
        <v>10568</v>
      </c>
      <c r="C3083" s="13" t="s">
        <v>169</v>
      </c>
      <c r="D3083" s="764"/>
      <c r="E3083" s="22"/>
      <c r="F3083" s="110">
        <v>280</v>
      </c>
      <c r="G3083" s="14">
        <f t="shared" si="62"/>
        <v>-280</v>
      </c>
      <c r="H3083" s="13" t="s">
        <v>4976</v>
      </c>
    </row>
    <row r="3084" spans="1:8" hidden="1" x14ac:dyDescent="0.25">
      <c r="A3084" s="112">
        <v>45164</v>
      </c>
      <c r="B3084" s="21" t="s">
        <v>9964</v>
      </c>
      <c r="C3084" s="13" t="s">
        <v>1802</v>
      </c>
      <c r="D3084" s="764"/>
      <c r="E3084" s="781"/>
      <c r="F3084" s="783">
        <v>73080</v>
      </c>
      <c r="G3084" s="782">
        <f t="shared" si="62"/>
        <v>-73080</v>
      </c>
      <c r="H3084" s="1135" t="s">
        <v>10873</v>
      </c>
    </row>
    <row r="3085" spans="1:8" hidden="1" x14ac:dyDescent="0.25">
      <c r="A3085" s="112">
        <v>45164</v>
      </c>
      <c r="B3085" s="21" t="s">
        <v>10293</v>
      </c>
      <c r="C3085" s="13" t="s">
        <v>1802</v>
      </c>
      <c r="D3085" s="764"/>
      <c r="E3085" s="781"/>
      <c r="F3085" s="141">
        <v>4870</v>
      </c>
      <c r="G3085" s="782">
        <f t="shared" si="62"/>
        <v>-4870</v>
      </c>
      <c r="H3085" s="1136"/>
    </row>
    <row r="3086" spans="1:8" ht="16.5" hidden="1" thickBot="1" x14ac:dyDescent="0.3">
      <c r="A3086" s="112">
        <v>45164</v>
      </c>
      <c r="B3086" s="21" t="s">
        <v>10899</v>
      </c>
      <c r="C3086" s="13" t="s">
        <v>1802</v>
      </c>
      <c r="D3086" s="764"/>
      <c r="E3086" s="953"/>
      <c r="F3086" s="784">
        <v>75050</v>
      </c>
      <c r="G3086" s="977">
        <f t="shared" si="62"/>
        <v>-75050</v>
      </c>
      <c r="H3086" s="1137"/>
    </row>
    <row r="3087" spans="1:8" ht="21" hidden="1" x14ac:dyDescent="0.25">
      <c r="A3087" s="112">
        <v>45164</v>
      </c>
      <c r="B3087" s="21" t="s">
        <v>10568</v>
      </c>
      <c r="C3087" s="13" t="s">
        <v>169</v>
      </c>
      <c r="D3087" s="764" t="s">
        <v>10934</v>
      </c>
      <c r="E3087" s="953">
        <v>178080</v>
      </c>
      <c r="F3087" s="19"/>
      <c r="G3087" s="977">
        <f t="shared" si="62"/>
        <v>178080</v>
      </c>
      <c r="H3087" s="1024"/>
    </row>
    <row r="3088" spans="1:8" ht="21" hidden="1" x14ac:dyDescent="0.25">
      <c r="A3088" s="112">
        <v>45164</v>
      </c>
      <c r="B3088" s="21" t="s">
        <v>9353</v>
      </c>
      <c r="C3088" s="13" t="s">
        <v>169</v>
      </c>
      <c r="D3088" s="764" t="s">
        <v>9329</v>
      </c>
      <c r="E3088" s="953">
        <v>73333</v>
      </c>
      <c r="F3088" s="19"/>
      <c r="G3088" s="977">
        <f t="shared" si="62"/>
        <v>73333</v>
      </c>
      <c r="H3088" s="1024"/>
    </row>
    <row r="3089" spans="1:8" ht="17.25" hidden="1" customHeight="1" x14ac:dyDescent="0.25">
      <c r="A3089" s="112">
        <v>45166</v>
      </c>
      <c r="B3089" s="21" t="s">
        <v>10376</v>
      </c>
      <c r="C3089" s="13" t="s">
        <v>8391</v>
      </c>
      <c r="D3089" s="764" t="s">
        <v>10923</v>
      </c>
      <c r="E3089" s="781">
        <v>37567</v>
      </c>
      <c r="F3089" s="19"/>
      <c r="G3089" s="782">
        <f t="shared" si="62"/>
        <v>37567</v>
      </c>
      <c r="H3089" s="1024"/>
    </row>
    <row r="3090" spans="1:8" ht="17.25" hidden="1" customHeight="1" x14ac:dyDescent="0.25">
      <c r="A3090" s="112">
        <v>45166</v>
      </c>
      <c r="B3090" s="21" t="s">
        <v>9353</v>
      </c>
      <c r="C3090" s="13" t="s">
        <v>8391</v>
      </c>
      <c r="D3090" s="764" t="s">
        <v>10924</v>
      </c>
      <c r="E3090" s="781">
        <v>29368</v>
      </c>
      <c r="F3090" s="19"/>
      <c r="G3090" s="782">
        <f t="shared" si="62"/>
        <v>29368</v>
      </c>
      <c r="H3090" s="1024"/>
    </row>
    <row r="3091" spans="1:8" ht="17.25" hidden="1" customHeight="1" x14ac:dyDescent="0.25">
      <c r="A3091" s="112">
        <v>45166</v>
      </c>
      <c r="B3091" s="21" t="s">
        <v>10229</v>
      </c>
      <c r="C3091" s="13" t="s">
        <v>8391</v>
      </c>
      <c r="D3091" s="764" t="s">
        <v>10925</v>
      </c>
      <c r="E3091" s="22">
        <v>275805</v>
      </c>
      <c r="F3091" s="19"/>
      <c r="G3091" s="14">
        <f t="shared" si="62"/>
        <v>275805</v>
      </c>
      <c r="H3091" s="1024"/>
    </row>
    <row r="3092" spans="1:8" ht="17.25" hidden="1" customHeight="1" x14ac:dyDescent="0.25">
      <c r="A3092" s="112">
        <v>45166</v>
      </c>
      <c r="B3092" s="21" t="s">
        <v>10573</v>
      </c>
      <c r="C3092" s="13" t="s">
        <v>8391</v>
      </c>
      <c r="D3092" s="764" t="s">
        <v>10926</v>
      </c>
      <c r="E3092" s="22">
        <v>1759647</v>
      </c>
      <c r="F3092" s="19"/>
      <c r="G3092" s="14">
        <f t="shared" si="62"/>
        <v>1759647</v>
      </c>
      <c r="H3092" s="1024"/>
    </row>
    <row r="3093" spans="1:8" ht="17.25" hidden="1" customHeight="1" x14ac:dyDescent="0.25">
      <c r="A3093" s="112">
        <v>45167</v>
      </c>
      <c r="B3093" s="21" t="s">
        <v>10376</v>
      </c>
      <c r="C3093" s="13" t="s">
        <v>166</v>
      </c>
      <c r="D3093" s="764" t="s">
        <v>10928</v>
      </c>
      <c r="E3093" s="282">
        <v>32000</v>
      </c>
      <c r="F3093" s="111"/>
      <c r="G3093" s="959">
        <f t="shared" si="62"/>
        <v>32000</v>
      </c>
      <c r="H3093" s="1024"/>
    </row>
    <row r="3094" spans="1:8" ht="17.25" hidden="1" customHeight="1" x14ac:dyDescent="0.25">
      <c r="A3094" s="112">
        <v>45167</v>
      </c>
      <c r="B3094" s="21" t="s">
        <v>10468</v>
      </c>
      <c r="C3094" s="13" t="s">
        <v>166</v>
      </c>
      <c r="D3094" s="764" t="s">
        <v>10929</v>
      </c>
      <c r="E3094" s="282">
        <v>76455</v>
      </c>
      <c r="F3094" s="111"/>
      <c r="G3094" s="959">
        <f t="shared" si="62"/>
        <v>76455</v>
      </c>
      <c r="H3094" s="1024"/>
    </row>
    <row r="3095" spans="1:8" ht="17.25" hidden="1" customHeight="1" x14ac:dyDescent="0.25">
      <c r="A3095" s="112">
        <v>45167</v>
      </c>
      <c r="B3095" s="21" t="s">
        <v>10568</v>
      </c>
      <c r="C3095" s="13" t="s">
        <v>169</v>
      </c>
      <c r="D3095" s="764" t="s">
        <v>10935</v>
      </c>
      <c r="E3095" s="282">
        <v>85500</v>
      </c>
      <c r="F3095" s="111"/>
      <c r="G3095" s="959">
        <f t="shared" si="62"/>
        <v>85500</v>
      </c>
      <c r="H3095" s="1024"/>
    </row>
    <row r="3096" spans="1:8" ht="17.25" hidden="1"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hidden="1" x14ac:dyDescent="0.25">
      <c r="A3098" s="112">
        <v>45168</v>
      </c>
      <c r="B3098" s="21" t="s">
        <v>8041</v>
      </c>
      <c r="C3098" s="13" t="s">
        <v>8089</v>
      </c>
      <c r="D3098" s="764"/>
      <c r="E3098" s="282"/>
      <c r="F3098" s="111">
        <v>800000</v>
      </c>
      <c r="G3098" s="959">
        <f t="shared" si="62"/>
        <v>-800000</v>
      </c>
      <c r="H3098" s="13" t="s">
        <v>10718</v>
      </c>
    </row>
    <row r="3099" spans="1:8" hidden="1" x14ac:dyDescent="0.25">
      <c r="A3099" s="112">
        <v>45168</v>
      </c>
      <c r="B3099" s="21" t="s">
        <v>8041</v>
      </c>
      <c r="C3099" s="13" t="s">
        <v>8089</v>
      </c>
      <c r="D3099" s="764"/>
      <c r="E3099" s="22"/>
      <c r="F3099" s="19">
        <v>200000</v>
      </c>
      <c r="G3099" s="14">
        <f t="shared" si="62"/>
        <v>-200000</v>
      </c>
      <c r="H3099" s="13" t="s">
        <v>10907</v>
      </c>
    </row>
    <row r="3100" spans="1:8" hidden="1" x14ac:dyDescent="0.25">
      <c r="A3100" s="112">
        <v>45168</v>
      </c>
      <c r="B3100" s="21" t="s">
        <v>8041</v>
      </c>
      <c r="C3100" s="13" t="s">
        <v>8089</v>
      </c>
      <c r="D3100" s="764"/>
      <c r="E3100" s="22"/>
      <c r="F3100" s="19">
        <v>202000</v>
      </c>
      <c r="G3100" s="14">
        <f t="shared" si="62"/>
        <v>-202000</v>
      </c>
      <c r="H3100" s="13" t="s">
        <v>10908</v>
      </c>
    </row>
    <row r="3101" spans="1:8" hidden="1" x14ac:dyDescent="0.25">
      <c r="A3101" s="112">
        <v>45168</v>
      </c>
      <c r="B3101" s="21" t="s">
        <v>8041</v>
      </c>
      <c r="C3101" s="13" t="s">
        <v>8089</v>
      </c>
      <c r="D3101" s="764"/>
      <c r="E3101" s="22"/>
      <c r="F3101" s="19">
        <v>148000</v>
      </c>
      <c r="G3101" s="14">
        <f t="shared" si="62"/>
        <v>-148000</v>
      </c>
      <c r="H3101" s="13" t="s">
        <v>10909</v>
      </c>
    </row>
    <row r="3102" spans="1:8" hidden="1" x14ac:dyDescent="0.25">
      <c r="A3102" s="112">
        <v>45168</v>
      </c>
      <c r="B3102" s="21" t="s">
        <v>10899</v>
      </c>
      <c r="C3102" s="13" t="s">
        <v>12470</v>
      </c>
      <c r="D3102" s="764"/>
      <c r="E3102" s="22"/>
      <c r="F3102" s="19">
        <v>2500000</v>
      </c>
      <c r="G3102" s="14">
        <f t="shared" si="62"/>
        <v>-2500000</v>
      </c>
      <c r="H3102" s="13" t="s">
        <v>12472</v>
      </c>
    </row>
    <row r="3103" spans="1:8" hidden="1" x14ac:dyDescent="0.25">
      <c r="A3103" s="112">
        <v>45168</v>
      </c>
      <c r="B3103" s="21" t="s">
        <v>10568</v>
      </c>
      <c r="C3103" s="13" t="s">
        <v>7465</v>
      </c>
      <c r="D3103" s="764" t="s">
        <v>10920</v>
      </c>
      <c r="E3103" s="22">
        <v>32000</v>
      </c>
      <c r="F3103" s="19"/>
      <c r="G3103" s="14">
        <f t="shared" si="62"/>
        <v>32000</v>
      </c>
      <c r="H3103" s="13"/>
    </row>
    <row r="3104" spans="1:8" hidden="1" x14ac:dyDescent="0.25">
      <c r="A3104" s="112">
        <v>45169</v>
      </c>
      <c r="B3104" s="21" t="s">
        <v>9353</v>
      </c>
      <c r="C3104" s="13" t="s">
        <v>7465</v>
      </c>
      <c r="D3104" s="764" t="s">
        <v>11002</v>
      </c>
      <c r="E3104" s="22">
        <v>119294</v>
      </c>
      <c r="F3104" s="19"/>
      <c r="G3104" s="14">
        <f t="shared" si="62"/>
        <v>119294</v>
      </c>
      <c r="H3104" s="13"/>
    </row>
    <row r="3105" spans="1:8" hidden="1" x14ac:dyDescent="0.25">
      <c r="A3105" s="112">
        <v>45169</v>
      </c>
      <c r="B3105" s="21" t="s">
        <v>10573</v>
      </c>
      <c r="C3105" s="13" t="s">
        <v>8391</v>
      </c>
      <c r="D3105" s="764"/>
      <c r="E3105" s="22"/>
      <c r="F3105" s="19">
        <v>657900</v>
      </c>
      <c r="G3105" s="14">
        <f t="shared" si="62"/>
        <v>-657900</v>
      </c>
      <c r="H3105" s="13" t="s">
        <v>10234</v>
      </c>
    </row>
    <row r="3106" spans="1:8" hidden="1" x14ac:dyDescent="0.25">
      <c r="A3106" s="112">
        <v>45169</v>
      </c>
      <c r="B3106" s="21" t="s">
        <v>10468</v>
      </c>
      <c r="C3106" s="13" t="s">
        <v>166</v>
      </c>
      <c r="D3106" s="764" t="s">
        <v>10930</v>
      </c>
      <c r="E3106" s="22">
        <v>25300</v>
      </c>
      <c r="F3106" s="19"/>
      <c r="G3106" s="14">
        <f t="shared" si="62"/>
        <v>25300</v>
      </c>
      <c r="H3106" s="13"/>
    </row>
    <row r="3107" spans="1:8" hidden="1" x14ac:dyDescent="0.25">
      <c r="A3107" s="112">
        <v>45169</v>
      </c>
      <c r="B3107" s="21" t="s">
        <v>10468</v>
      </c>
      <c r="C3107" s="13" t="s">
        <v>164</v>
      </c>
      <c r="D3107" s="764" t="s">
        <v>10933</v>
      </c>
      <c r="E3107" s="22">
        <v>8079</v>
      </c>
      <c r="F3107" s="19"/>
      <c r="G3107" s="14">
        <f t="shared" si="62"/>
        <v>8079</v>
      </c>
      <c r="H3107" s="13"/>
    </row>
    <row r="3108" spans="1:8" hidden="1" x14ac:dyDescent="0.25">
      <c r="A3108" s="112">
        <v>45173</v>
      </c>
      <c r="B3108" s="21" t="s">
        <v>9353</v>
      </c>
      <c r="C3108" s="13" t="s">
        <v>7465</v>
      </c>
      <c r="D3108" s="764" t="s">
        <v>11003</v>
      </c>
      <c r="E3108" s="22">
        <v>119296</v>
      </c>
      <c r="F3108" s="19"/>
      <c r="G3108" s="14">
        <f t="shared" si="62"/>
        <v>119296</v>
      </c>
      <c r="H3108" s="53"/>
    </row>
    <row r="3109" spans="1:8" hidden="1" x14ac:dyDescent="0.25">
      <c r="A3109" s="112">
        <v>45174</v>
      </c>
      <c r="B3109" s="21" t="s">
        <v>10229</v>
      </c>
      <c r="C3109" s="13" t="s">
        <v>164</v>
      </c>
      <c r="D3109" s="764" t="s">
        <v>11034</v>
      </c>
      <c r="E3109" s="22">
        <v>9551</v>
      </c>
      <c r="F3109" s="19"/>
      <c r="G3109" s="14">
        <f t="shared" si="62"/>
        <v>9551</v>
      </c>
      <c r="H3109" s="53"/>
    </row>
    <row r="3110" spans="1:8" hidden="1" x14ac:dyDescent="0.25">
      <c r="A3110" s="112">
        <v>45174</v>
      </c>
      <c r="B3110" s="21" t="s">
        <v>10229</v>
      </c>
      <c r="C3110" s="13" t="s">
        <v>180</v>
      </c>
      <c r="D3110" s="764"/>
      <c r="E3110" s="22"/>
      <c r="F3110" s="19">
        <v>374080</v>
      </c>
      <c r="G3110" s="14">
        <f t="shared" si="62"/>
        <v>-374080</v>
      </c>
      <c r="H3110" s="1119" t="s">
        <v>10994</v>
      </c>
    </row>
    <row r="3111" spans="1:8" hidden="1" x14ac:dyDescent="0.25">
      <c r="A3111" s="112">
        <v>45174</v>
      </c>
      <c r="B3111" s="21" t="s">
        <v>10568</v>
      </c>
      <c r="C3111" s="13" t="s">
        <v>180</v>
      </c>
      <c r="D3111" s="764"/>
      <c r="E3111" s="22"/>
      <c r="F3111" s="19">
        <v>120960</v>
      </c>
      <c r="G3111" s="14">
        <f t="shared" si="62"/>
        <v>-120960</v>
      </c>
      <c r="H3111" s="1120"/>
    </row>
    <row r="3112" spans="1:8" hidden="1" x14ac:dyDescent="0.25">
      <c r="A3112" s="112">
        <v>45174</v>
      </c>
      <c r="B3112" s="21" t="s">
        <v>10376</v>
      </c>
      <c r="C3112" s="13" t="s">
        <v>180</v>
      </c>
      <c r="D3112" s="764"/>
      <c r="E3112" s="22"/>
      <c r="F3112" s="19">
        <v>4960</v>
      </c>
      <c r="G3112" s="14">
        <f t="shared" si="62"/>
        <v>-4960</v>
      </c>
      <c r="H3112" s="1121"/>
    </row>
    <row r="3113" spans="1:8" hidden="1" x14ac:dyDescent="0.25">
      <c r="A3113" s="112">
        <v>45173</v>
      </c>
      <c r="B3113" s="21" t="s">
        <v>10995</v>
      </c>
      <c r="C3113" s="13" t="s">
        <v>166</v>
      </c>
      <c r="D3113" s="764" t="s">
        <v>11025</v>
      </c>
      <c r="E3113" s="22">
        <v>23500</v>
      </c>
      <c r="F3113" s="19"/>
      <c r="G3113" s="14">
        <f t="shared" si="62"/>
        <v>23500</v>
      </c>
      <c r="H3113" s="954" t="s">
        <v>11027</v>
      </c>
    </row>
    <row r="3114" spans="1:8" hidden="1" x14ac:dyDescent="0.25">
      <c r="A3114" s="112">
        <v>45173</v>
      </c>
      <c r="B3114" s="21" t="s">
        <v>9353</v>
      </c>
      <c r="C3114" s="13" t="s">
        <v>169</v>
      </c>
      <c r="D3114" s="764" t="s">
        <v>11028</v>
      </c>
      <c r="E3114" s="22">
        <v>439558</v>
      </c>
      <c r="F3114" s="19"/>
      <c r="G3114" s="14">
        <f t="shared" si="62"/>
        <v>439558</v>
      </c>
      <c r="H3114" s="954"/>
    </row>
    <row r="3115" spans="1:8" hidden="1" x14ac:dyDescent="0.25">
      <c r="A3115" s="112">
        <v>45173</v>
      </c>
      <c r="B3115" s="21" t="s">
        <v>9766</v>
      </c>
      <c r="C3115" s="13" t="s">
        <v>5186</v>
      </c>
      <c r="D3115" s="764" t="s">
        <v>12239</v>
      </c>
      <c r="E3115" s="22">
        <v>613647</v>
      </c>
      <c r="F3115" s="19"/>
      <c r="G3115" s="14">
        <f t="shared" si="62"/>
        <v>613647</v>
      </c>
      <c r="H3115" s="954"/>
    </row>
    <row r="3116" spans="1:8" hidden="1" x14ac:dyDescent="0.25">
      <c r="A3116" s="112">
        <v>45173</v>
      </c>
      <c r="B3116" s="21" t="s">
        <v>8873</v>
      </c>
      <c r="C3116" s="13" t="s">
        <v>5186</v>
      </c>
      <c r="D3116" s="764" t="s">
        <v>12236</v>
      </c>
      <c r="E3116" s="22">
        <v>19540</v>
      </c>
      <c r="F3116" s="19"/>
      <c r="G3116" s="14">
        <f t="shared" si="62"/>
        <v>19540</v>
      </c>
      <c r="H3116" s="954"/>
    </row>
    <row r="3117" spans="1:8" hidden="1" x14ac:dyDescent="0.25">
      <c r="A3117" s="112">
        <v>45173</v>
      </c>
      <c r="B3117" s="21" t="s">
        <v>10293</v>
      </c>
      <c r="C3117" s="13" t="s">
        <v>5186</v>
      </c>
      <c r="D3117" s="764" t="s">
        <v>12238</v>
      </c>
      <c r="E3117" s="22">
        <v>127320</v>
      </c>
      <c r="F3117" s="19"/>
      <c r="G3117" s="14">
        <f t="shared" si="62"/>
        <v>127320</v>
      </c>
      <c r="H3117" s="954"/>
    </row>
    <row r="3118" spans="1:8" hidden="1" x14ac:dyDescent="0.25">
      <c r="A3118" s="112">
        <v>45173</v>
      </c>
      <c r="B3118" s="21" t="s">
        <v>10293</v>
      </c>
      <c r="C3118" s="13" t="s">
        <v>5186</v>
      </c>
      <c r="D3118" s="764" t="s">
        <v>12237</v>
      </c>
      <c r="E3118" s="22">
        <v>40720</v>
      </c>
      <c r="F3118" s="19"/>
      <c r="G3118" s="14">
        <f t="shared" si="62"/>
        <v>40720</v>
      </c>
      <c r="H3118" s="954"/>
    </row>
    <row r="3119" spans="1:8" hidden="1" x14ac:dyDescent="0.25">
      <c r="A3119" s="112">
        <v>45173</v>
      </c>
      <c r="B3119" s="21" t="s">
        <v>10119</v>
      </c>
      <c r="C3119" s="13" t="s">
        <v>5186</v>
      </c>
      <c r="D3119" s="764" t="s">
        <v>12120</v>
      </c>
      <c r="E3119" s="22">
        <v>80000</v>
      </c>
      <c r="F3119" s="19"/>
      <c r="G3119" s="14">
        <f t="shared" si="62"/>
        <v>80000</v>
      </c>
      <c r="H3119" s="954"/>
    </row>
    <row r="3120" spans="1:8" hidden="1" x14ac:dyDescent="0.25">
      <c r="A3120" s="112">
        <v>45173</v>
      </c>
      <c r="B3120" s="21" t="s">
        <v>10293</v>
      </c>
      <c r="C3120" s="13" t="s">
        <v>5186</v>
      </c>
      <c r="D3120" s="764" t="s">
        <v>12235</v>
      </c>
      <c r="E3120" s="22">
        <v>48600</v>
      </c>
      <c r="F3120" s="19"/>
      <c r="G3120" s="14">
        <f t="shared" si="62"/>
        <v>48600</v>
      </c>
      <c r="H3120" s="954"/>
    </row>
    <row r="3121" spans="1:10" hidden="1" x14ac:dyDescent="0.25">
      <c r="A3121" s="112">
        <v>45173</v>
      </c>
      <c r="B3121" s="21" t="s">
        <v>8873</v>
      </c>
      <c r="C3121" s="13" t="s">
        <v>5186</v>
      </c>
      <c r="D3121" s="764" t="s">
        <v>12234</v>
      </c>
      <c r="E3121" s="22">
        <v>30240</v>
      </c>
      <c r="F3121" s="19"/>
      <c r="G3121" s="14">
        <f t="shared" si="62"/>
        <v>30240</v>
      </c>
      <c r="H3121" s="954"/>
    </row>
    <row r="3122" spans="1:10" hidden="1"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hidden="1" x14ac:dyDescent="0.25">
      <c r="A3125" s="112">
        <v>45175</v>
      </c>
      <c r="B3125" s="21" t="s">
        <v>9353</v>
      </c>
      <c r="C3125" s="13" t="s">
        <v>169</v>
      </c>
      <c r="D3125" s="764" t="s">
        <v>11029</v>
      </c>
      <c r="E3125" s="22">
        <v>13278</v>
      </c>
      <c r="F3125" s="19"/>
      <c r="G3125" s="14">
        <f t="shared" si="62"/>
        <v>13278</v>
      </c>
      <c r="H3125" s="954"/>
    </row>
    <row r="3126" spans="1:10" hidden="1" x14ac:dyDescent="0.25">
      <c r="A3126" s="112">
        <v>45175</v>
      </c>
      <c r="B3126" s="21" t="s">
        <v>9983</v>
      </c>
      <c r="C3126" s="13" t="s">
        <v>169</v>
      </c>
      <c r="D3126" s="764" t="s">
        <v>11030</v>
      </c>
      <c r="E3126" s="22">
        <v>189003</v>
      </c>
      <c r="F3126" s="19"/>
      <c r="G3126" s="14">
        <f t="shared" si="62"/>
        <v>189003</v>
      </c>
      <c r="H3126" s="954"/>
    </row>
    <row r="3127" spans="1:10" hidden="1" x14ac:dyDescent="0.25">
      <c r="A3127" s="112">
        <v>45175</v>
      </c>
      <c r="B3127" s="21" t="s">
        <v>10376</v>
      </c>
      <c r="C3127" s="13" t="s">
        <v>166</v>
      </c>
      <c r="D3127" s="764" t="s">
        <v>11026</v>
      </c>
      <c r="E3127" s="22">
        <v>35715</v>
      </c>
      <c r="F3127" s="19"/>
      <c r="G3127" s="14">
        <f t="shared" si="62"/>
        <v>35715</v>
      </c>
      <c r="H3127" s="954"/>
    </row>
    <row r="3128" spans="1:10" hidden="1" x14ac:dyDescent="0.25">
      <c r="A3128" s="112">
        <v>45175</v>
      </c>
      <c r="B3128" s="21" t="s">
        <v>9353</v>
      </c>
      <c r="C3128" s="13" t="s">
        <v>169</v>
      </c>
      <c r="D3128" s="764"/>
      <c r="E3128" s="22"/>
      <c r="F3128" s="19">
        <v>36500</v>
      </c>
      <c r="G3128" s="14">
        <f t="shared" si="62"/>
        <v>-36500</v>
      </c>
      <c r="H3128" s="13" t="s">
        <v>10966</v>
      </c>
    </row>
    <row r="3129" spans="1:10" hidden="1" x14ac:dyDescent="0.25">
      <c r="A3129" s="112">
        <v>45175</v>
      </c>
      <c r="B3129" s="21" t="s">
        <v>10229</v>
      </c>
      <c r="C3129" s="13" t="s">
        <v>8391</v>
      </c>
      <c r="D3129" s="764" t="s">
        <v>11005</v>
      </c>
      <c r="E3129" s="22">
        <v>107536</v>
      </c>
      <c r="F3129" s="19"/>
      <c r="G3129" s="14">
        <f t="shared" si="62"/>
        <v>107536</v>
      </c>
      <c r="H3129" s="13"/>
    </row>
    <row r="3130" spans="1:10" hidden="1" x14ac:dyDescent="0.25">
      <c r="A3130" s="112">
        <v>45175</v>
      </c>
      <c r="B3130" s="21" t="s">
        <v>10899</v>
      </c>
      <c r="C3130" s="13" t="s">
        <v>12257</v>
      </c>
      <c r="D3130" s="764"/>
      <c r="E3130" s="22"/>
      <c r="F3130" s="19">
        <v>938219</v>
      </c>
      <c r="G3130" s="14">
        <f t="shared" si="62"/>
        <v>-938219</v>
      </c>
      <c r="H3130" s="13" t="s">
        <v>11217</v>
      </c>
    </row>
    <row r="3131" spans="1:10" hidden="1" x14ac:dyDescent="0.25">
      <c r="A3131" s="112">
        <v>45175</v>
      </c>
      <c r="B3131" s="21" t="s">
        <v>10899</v>
      </c>
      <c r="C3131" s="13" t="s">
        <v>12257</v>
      </c>
      <c r="D3131" s="764" t="s">
        <v>11772</v>
      </c>
      <c r="E3131" s="22">
        <v>808745</v>
      </c>
      <c r="F3131" s="19"/>
      <c r="G3131" s="14">
        <f t="shared" si="62"/>
        <v>808745</v>
      </c>
      <c r="H3131" s="13"/>
    </row>
    <row r="3132" spans="1:10" ht="16.5" hidden="1" customHeight="1" x14ac:dyDescent="0.25">
      <c r="A3132" s="112">
        <v>45178</v>
      </c>
      <c r="B3132" s="21" t="s">
        <v>9353</v>
      </c>
      <c r="C3132" s="13" t="s">
        <v>7465</v>
      </c>
      <c r="D3132" s="764" t="s">
        <v>11004</v>
      </c>
      <c r="E3132" s="22">
        <v>222592</v>
      </c>
      <c r="F3132" s="19"/>
      <c r="G3132" s="14">
        <f t="shared" si="62"/>
        <v>222592</v>
      </c>
      <c r="H3132" s="13"/>
      <c r="J3132" s="127"/>
    </row>
    <row r="3133" spans="1:10" hidden="1" x14ac:dyDescent="0.25">
      <c r="A3133" s="112">
        <v>45178</v>
      </c>
      <c r="B3133" s="21" t="s">
        <v>10573</v>
      </c>
      <c r="C3133" s="13" t="s">
        <v>8391</v>
      </c>
      <c r="D3133" s="764"/>
      <c r="E3133" s="22"/>
      <c r="F3133" s="19">
        <v>1000000</v>
      </c>
      <c r="G3133" s="14">
        <f t="shared" si="62"/>
        <v>-1000000</v>
      </c>
      <c r="H3133" s="13" t="s">
        <v>11007</v>
      </c>
    </row>
    <row r="3134" spans="1:10" hidden="1" x14ac:dyDescent="0.25">
      <c r="A3134" s="112">
        <v>45178</v>
      </c>
      <c r="B3134" s="21" t="s">
        <v>9983</v>
      </c>
      <c r="C3134" s="13" t="s">
        <v>164</v>
      </c>
      <c r="D3134" s="764" t="s">
        <v>11035</v>
      </c>
      <c r="E3134" s="22">
        <v>6010</v>
      </c>
      <c r="F3134" s="19"/>
      <c r="G3134" s="14">
        <f t="shared" si="62"/>
        <v>6010</v>
      </c>
      <c r="H3134" s="13"/>
    </row>
    <row r="3135" spans="1:10" hidden="1" x14ac:dyDescent="0.25">
      <c r="A3135" s="112">
        <v>45178</v>
      </c>
      <c r="B3135" s="21" t="s">
        <v>10573</v>
      </c>
      <c r="C3135" s="13" t="s">
        <v>7465</v>
      </c>
      <c r="D3135" s="764" t="s">
        <v>11061</v>
      </c>
      <c r="E3135" s="22">
        <v>804137</v>
      </c>
      <c r="F3135" s="19"/>
      <c r="G3135" s="14">
        <f t="shared" si="62"/>
        <v>804137</v>
      </c>
      <c r="H3135" s="13"/>
    </row>
    <row r="3136" spans="1:10" hidden="1" x14ac:dyDescent="0.25">
      <c r="A3136" s="112">
        <v>45180</v>
      </c>
      <c r="B3136" s="21" t="s">
        <v>9353</v>
      </c>
      <c r="C3136" s="13" t="s">
        <v>7465</v>
      </c>
      <c r="D3136" s="764" t="s">
        <v>11062</v>
      </c>
      <c r="E3136" s="22">
        <v>119296</v>
      </c>
      <c r="F3136" s="19"/>
      <c r="G3136" s="14">
        <f t="shared" si="62"/>
        <v>119296</v>
      </c>
      <c r="H3136" s="13"/>
    </row>
    <row r="3137" spans="1:8" hidden="1" x14ac:dyDescent="0.25">
      <c r="A3137" s="112">
        <v>45180</v>
      </c>
      <c r="B3137" s="21" t="s">
        <v>10573</v>
      </c>
      <c r="C3137" s="13" t="s">
        <v>7465</v>
      </c>
      <c r="D3137" s="764" t="s">
        <v>11065</v>
      </c>
      <c r="E3137" s="22">
        <v>891939</v>
      </c>
      <c r="F3137" s="19"/>
      <c r="G3137" s="14">
        <f t="shared" si="62"/>
        <v>891939</v>
      </c>
      <c r="H3137" s="13"/>
    </row>
    <row r="3138" spans="1:8" hidden="1" x14ac:dyDescent="0.25">
      <c r="A3138" s="112">
        <v>45180</v>
      </c>
      <c r="B3138" s="21" t="s">
        <v>11063</v>
      </c>
      <c r="C3138" s="13" t="s">
        <v>7465</v>
      </c>
      <c r="D3138" s="764" t="s">
        <v>11064</v>
      </c>
      <c r="E3138" s="22">
        <v>235504</v>
      </c>
      <c r="F3138" s="19"/>
      <c r="G3138" s="14">
        <f t="shared" si="62"/>
        <v>235504</v>
      </c>
      <c r="H3138" s="13"/>
    </row>
    <row r="3139" spans="1:8" hidden="1"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hidden="1" x14ac:dyDescent="0.25">
      <c r="A3143" s="112">
        <v>45183</v>
      </c>
      <c r="B3143" s="21" t="s">
        <v>9353</v>
      </c>
      <c r="C3143" s="13" t="s">
        <v>164</v>
      </c>
      <c r="D3143" s="764" t="s">
        <v>10933</v>
      </c>
      <c r="E3143" s="22">
        <v>20807</v>
      </c>
      <c r="F3143" s="19"/>
      <c r="G3143" s="14">
        <f t="shared" si="62"/>
        <v>20807</v>
      </c>
      <c r="H3143" s="13"/>
    </row>
    <row r="3144" spans="1:8" hidden="1" x14ac:dyDescent="0.25">
      <c r="A3144" s="112">
        <v>45184</v>
      </c>
      <c r="B3144" s="21" t="s">
        <v>9353</v>
      </c>
      <c r="C3144" s="13" t="s">
        <v>7465</v>
      </c>
      <c r="D3144" s="764" t="s">
        <v>11192</v>
      </c>
      <c r="E3144" s="22">
        <v>103296</v>
      </c>
      <c r="F3144" s="19"/>
      <c r="G3144" s="14">
        <f t="shared" si="62"/>
        <v>103296</v>
      </c>
      <c r="H3144" s="13"/>
    </row>
    <row r="3145" spans="1:8" hidden="1" x14ac:dyDescent="0.25">
      <c r="A3145" s="112">
        <v>45184</v>
      </c>
      <c r="B3145" s="21" t="s">
        <v>10573</v>
      </c>
      <c r="C3145" s="13" t="s">
        <v>7465</v>
      </c>
      <c r="D3145" s="764" t="s">
        <v>11193</v>
      </c>
      <c r="E3145" s="22">
        <v>804137</v>
      </c>
      <c r="F3145" s="19"/>
      <c r="G3145" s="14">
        <f t="shared" si="62"/>
        <v>804137</v>
      </c>
      <c r="H3145" s="13"/>
    </row>
    <row r="3146" spans="1:8" hidden="1" x14ac:dyDescent="0.25">
      <c r="A3146" s="112">
        <v>45185</v>
      </c>
      <c r="B3146" s="21" t="s">
        <v>10229</v>
      </c>
      <c r="C3146" s="13" t="s">
        <v>8391</v>
      </c>
      <c r="D3146" s="764" t="s">
        <v>11149</v>
      </c>
      <c r="E3146" s="22">
        <v>772607</v>
      </c>
      <c r="F3146" s="19"/>
      <c r="G3146" s="14">
        <f t="shared" si="62"/>
        <v>772607</v>
      </c>
      <c r="H3146" s="13"/>
    </row>
    <row r="3147" spans="1:8" hidden="1" x14ac:dyDescent="0.25">
      <c r="A3147" s="112">
        <v>45185</v>
      </c>
      <c r="B3147" s="21" t="s">
        <v>9353</v>
      </c>
      <c r="C3147" s="13" t="s">
        <v>8391</v>
      </c>
      <c r="D3147" s="764" t="s">
        <v>11150</v>
      </c>
      <c r="E3147" s="22">
        <v>86838</v>
      </c>
      <c r="F3147" s="19"/>
      <c r="G3147" s="14">
        <f t="shared" si="62"/>
        <v>86838</v>
      </c>
      <c r="H3147" s="13"/>
    </row>
    <row r="3148" spans="1:8" hidden="1" x14ac:dyDescent="0.25">
      <c r="A3148" s="112">
        <v>45187</v>
      </c>
      <c r="B3148" s="21" t="s">
        <v>11187</v>
      </c>
      <c r="C3148" s="13" t="s">
        <v>166</v>
      </c>
      <c r="D3148" s="775" t="s">
        <v>11188</v>
      </c>
      <c r="E3148" s="22">
        <v>30250</v>
      </c>
      <c r="F3148" s="19"/>
      <c r="G3148" s="14">
        <f t="shared" si="62"/>
        <v>30250</v>
      </c>
      <c r="H3148" s="13"/>
    </row>
    <row r="3149" spans="1:8" hidden="1"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hidden="1" x14ac:dyDescent="0.25">
      <c r="A3152" s="112">
        <v>45190</v>
      </c>
      <c r="B3152" s="21" t="s">
        <v>10376</v>
      </c>
      <c r="C3152" s="13" t="s">
        <v>8391</v>
      </c>
      <c r="D3152" s="1141" t="s">
        <v>11151</v>
      </c>
      <c r="E3152" s="22">
        <v>35941</v>
      </c>
      <c r="F3152" s="19"/>
      <c r="G3152" s="14">
        <f t="shared" si="62"/>
        <v>35941</v>
      </c>
      <c r="H3152" s="13"/>
    </row>
    <row r="3153" spans="1:8" hidden="1" x14ac:dyDescent="0.25">
      <c r="A3153" s="112">
        <v>45190</v>
      </c>
      <c r="B3153" s="21" t="s">
        <v>11063</v>
      </c>
      <c r="C3153" s="13" t="s">
        <v>8391</v>
      </c>
      <c r="D3153" s="1142"/>
      <c r="E3153" s="22">
        <v>158865</v>
      </c>
      <c r="F3153" s="19"/>
      <c r="G3153" s="14">
        <f t="shared" si="62"/>
        <v>158865</v>
      </c>
      <c r="H3153" s="13"/>
    </row>
    <row r="3154" spans="1:8" hidden="1" x14ac:dyDescent="0.25">
      <c r="A3154" s="112">
        <v>45190</v>
      </c>
      <c r="B3154" s="21" t="s">
        <v>10573</v>
      </c>
      <c r="C3154" s="13" t="s">
        <v>8391</v>
      </c>
      <c r="D3154" s="764" t="s">
        <v>11152</v>
      </c>
      <c r="E3154" s="22">
        <v>909670</v>
      </c>
      <c r="F3154" s="19"/>
      <c r="G3154" s="14">
        <f t="shared" si="62"/>
        <v>909670</v>
      </c>
      <c r="H3154" s="13"/>
    </row>
    <row r="3155" spans="1:8" hidden="1" x14ac:dyDescent="0.25">
      <c r="A3155" s="112">
        <v>45190</v>
      </c>
      <c r="B3155" s="21" t="s">
        <v>9353</v>
      </c>
      <c r="C3155" s="13" t="s">
        <v>8391</v>
      </c>
      <c r="D3155" s="1141" t="s">
        <v>11153</v>
      </c>
      <c r="E3155" s="22">
        <v>3870</v>
      </c>
      <c r="F3155" s="19"/>
      <c r="G3155" s="14">
        <f t="shared" si="62"/>
        <v>3870</v>
      </c>
      <c r="H3155" s="13"/>
    </row>
    <row r="3156" spans="1:8" hidden="1" x14ac:dyDescent="0.25">
      <c r="A3156" s="112">
        <v>45190</v>
      </c>
      <c r="B3156" s="21" t="s">
        <v>11063</v>
      </c>
      <c r="C3156" s="13" t="s">
        <v>8391</v>
      </c>
      <c r="D3156" s="1142"/>
      <c r="E3156" s="22">
        <v>44691</v>
      </c>
      <c r="F3156" s="19"/>
      <c r="G3156" s="14">
        <f t="shared" si="62"/>
        <v>44691</v>
      </c>
      <c r="H3156" s="13"/>
    </row>
    <row r="3157" spans="1:8" hidden="1" x14ac:dyDescent="0.25">
      <c r="A3157" s="112">
        <v>45190</v>
      </c>
      <c r="B3157" s="21" t="s">
        <v>10899</v>
      </c>
      <c r="C3157" s="13" t="s">
        <v>7952</v>
      </c>
      <c r="D3157" s="764"/>
      <c r="E3157" s="22">
        <v>1375000</v>
      </c>
      <c r="F3157" s="19"/>
      <c r="G3157" s="14">
        <f t="shared" si="62"/>
        <v>1375000</v>
      </c>
      <c r="H3157" s="13" t="s">
        <v>11129</v>
      </c>
    </row>
    <row r="3158" spans="1:8" hidden="1"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hidden="1" x14ac:dyDescent="0.25">
      <c r="A3160" s="112">
        <v>45190</v>
      </c>
      <c r="B3160" s="30"/>
      <c r="C3160" s="13" t="s">
        <v>7240</v>
      </c>
      <c r="D3160" s="764"/>
      <c r="E3160" s="22">
        <v>13918</v>
      </c>
      <c r="F3160" s="109"/>
      <c r="G3160" s="14">
        <f t="shared" si="62"/>
        <v>13918</v>
      </c>
      <c r="H3160" s="13" t="s">
        <v>11134</v>
      </c>
    </row>
    <row r="3161" spans="1:8" hidden="1" x14ac:dyDescent="0.25">
      <c r="A3161" s="112">
        <v>45191</v>
      </c>
      <c r="B3161" s="21" t="s">
        <v>9353</v>
      </c>
      <c r="C3161" s="13" t="s">
        <v>7465</v>
      </c>
      <c r="D3161" s="764" t="s">
        <v>11197</v>
      </c>
      <c r="E3161" s="22">
        <v>16000</v>
      </c>
      <c r="F3161" s="109"/>
      <c r="G3161" s="1029">
        <f t="shared" si="62"/>
        <v>16000</v>
      </c>
      <c r="H3161" s="53"/>
    </row>
    <row r="3162" spans="1:8" hidden="1" x14ac:dyDescent="0.25">
      <c r="A3162" s="112">
        <v>45191</v>
      </c>
      <c r="B3162" s="21" t="s">
        <v>10229</v>
      </c>
      <c r="C3162" s="13" t="s">
        <v>7465</v>
      </c>
      <c r="D3162" s="764" t="s">
        <v>11195</v>
      </c>
      <c r="E3162" s="22">
        <v>684336</v>
      </c>
      <c r="F3162" s="109"/>
      <c r="G3162" s="1029">
        <f t="shared" si="62"/>
        <v>684336</v>
      </c>
      <c r="H3162" s="53"/>
    </row>
    <row r="3163" spans="1:8" hidden="1" x14ac:dyDescent="0.25">
      <c r="A3163" s="112">
        <v>45191</v>
      </c>
      <c r="B3163" s="21" t="s">
        <v>10148</v>
      </c>
      <c r="C3163" s="13" t="s">
        <v>7465</v>
      </c>
      <c r="D3163" s="764" t="s">
        <v>11200</v>
      </c>
      <c r="E3163" s="781">
        <v>43900</v>
      </c>
      <c r="F3163" s="213"/>
      <c r="G3163" s="1029">
        <f t="shared" si="62"/>
        <v>43900</v>
      </c>
      <c r="H3163" s="53"/>
    </row>
    <row r="3164" spans="1:8" hidden="1" x14ac:dyDescent="0.25">
      <c r="A3164" s="112">
        <v>45191</v>
      </c>
      <c r="B3164" s="21" t="s">
        <v>9353</v>
      </c>
      <c r="C3164" s="13" t="s">
        <v>7465</v>
      </c>
      <c r="D3164" s="764" t="s">
        <v>11199</v>
      </c>
      <c r="E3164" s="781">
        <v>67648</v>
      </c>
      <c r="F3164" s="213"/>
      <c r="G3164" s="1029">
        <f>E3164-F3164</f>
        <v>67648</v>
      </c>
      <c r="H3164" s="53"/>
    </row>
    <row r="3165" spans="1:8" hidden="1" x14ac:dyDescent="0.25">
      <c r="A3165" s="112">
        <v>45191</v>
      </c>
      <c r="B3165" s="21" t="s">
        <v>10573</v>
      </c>
      <c r="C3165" s="13" t="s">
        <v>7465</v>
      </c>
      <c r="D3165" s="764" t="s">
        <v>11198</v>
      </c>
      <c r="E3165" s="781">
        <v>804137</v>
      </c>
      <c r="F3165" s="213"/>
      <c r="G3165" s="1029">
        <f t="shared" si="62"/>
        <v>804137</v>
      </c>
      <c r="H3165" s="53"/>
    </row>
    <row r="3166" spans="1:8" hidden="1"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hidden="1" x14ac:dyDescent="0.25">
      <c r="A3168" s="112">
        <v>45194</v>
      </c>
      <c r="B3168" s="21" t="s">
        <v>10995</v>
      </c>
      <c r="C3168" s="13" t="s">
        <v>166</v>
      </c>
      <c r="D3168" s="764" t="s">
        <v>11770</v>
      </c>
      <c r="E3168" s="781">
        <v>11750</v>
      </c>
      <c r="F3168" s="213"/>
      <c r="G3168" s="1029">
        <f t="shared" si="62"/>
        <v>11750</v>
      </c>
      <c r="H3168" s="53"/>
    </row>
    <row r="3169" spans="1:8" hidden="1" x14ac:dyDescent="0.25">
      <c r="A3169" s="112">
        <v>45196</v>
      </c>
      <c r="B3169" s="21" t="s">
        <v>10229</v>
      </c>
      <c r="C3169" s="13" t="s">
        <v>164</v>
      </c>
      <c r="D3169" s="764" t="s">
        <v>11478</v>
      </c>
      <c r="E3169" s="781">
        <v>12678</v>
      </c>
      <c r="F3169" s="213"/>
      <c r="G3169" s="1029">
        <f t="shared" si="62"/>
        <v>12678</v>
      </c>
      <c r="H3169" s="53"/>
    </row>
    <row r="3170" spans="1:8" hidden="1" x14ac:dyDescent="0.25">
      <c r="A3170" s="112">
        <v>45188</v>
      </c>
      <c r="B3170" s="21" t="s">
        <v>9406</v>
      </c>
      <c r="C3170" s="13" t="s">
        <v>164</v>
      </c>
      <c r="D3170" s="764"/>
      <c r="E3170" s="781"/>
      <c r="F3170" s="783">
        <v>4370</v>
      </c>
      <c r="G3170" s="782">
        <f t="shared" si="62"/>
        <v>-4370</v>
      </c>
      <c r="H3170" s="1143" t="s">
        <v>11161</v>
      </c>
    </row>
    <row r="3171" spans="1:8" hidden="1" x14ac:dyDescent="0.25">
      <c r="A3171" s="112">
        <v>45188</v>
      </c>
      <c r="B3171" s="21" t="s">
        <v>9964</v>
      </c>
      <c r="C3171" s="13" t="s">
        <v>164</v>
      </c>
      <c r="D3171" s="764"/>
      <c r="E3171" s="781"/>
      <c r="F3171" s="141">
        <v>1260</v>
      </c>
      <c r="G3171" s="782">
        <f t="shared" ref="G3171:G3272" si="64">E3171-F3171</f>
        <v>-1260</v>
      </c>
      <c r="H3171" s="1144"/>
    </row>
    <row r="3172" spans="1:8" hidden="1" x14ac:dyDescent="0.25">
      <c r="A3172" s="112">
        <v>45188</v>
      </c>
      <c r="B3172" s="21" t="s">
        <v>9983</v>
      </c>
      <c r="C3172" s="13" t="s">
        <v>164</v>
      </c>
      <c r="D3172" s="764"/>
      <c r="E3172" s="781"/>
      <c r="F3172" s="141">
        <v>9626</v>
      </c>
      <c r="G3172" s="782">
        <f t="shared" si="64"/>
        <v>-9626</v>
      </c>
      <c r="H3172" s="1144"/>
    </row>
    <row r="3173" spans="1:8" hidden="1" x14ac:dyDescent="0.25">
      <c r="A3173" s="112">
        <v>45188</v>
      </c>
      <c r="B3173" s="21" t="s">
        <v>10148</v>
      </c>
      <c r="C3173" s="13" t="s">
        <v>164</v>
      </c>
      <c r="D3173" s="764"/>
      <c r="E3173" s="781"/>
      <c r="F3173" s="141">
        <v>6023</v>
      </c>
      <c r="G3173" s="782">
        <f t="shared" si="64"/>
        <v>-6023</v>
      </c>
      <c r="H3173" s="1144"/>
    </row>
    <row r="3174" spans="1:8" hidden="1" x14ac:dyDescent="0.25">
      <c r="A3174" s="112">
        <v>45188</v>
      </c>
      <c r="B3174" s="21" t="s">
        <v>10293</v>
      </c>
      <c r="C3174" s="13" t="s">
        <v>164</v>
      </c>
      <c r="D3174" s="764"/>
      <c r="E3174" s="781"/>
      <c r="F3174" s="141">
        <v>6055</v>
      </c>
      <c r="G3174" s="782">
        <f t="shared" si="64"/>
        <v>-6055</v>
      </c>
      <c r="H3174" s="1144"/>
    </row>
    <row r="3175" spans="1:8" hidden="1" x14ac:dyDescent="0.25">
      <c r="A3175" s="112">
        <v>45188</v>
      </c>
      <c r="B3175" s="21" t="s">
        <v>10468</v>
      </c>
      <c r="C3175" s="13" t="s">
        <v>164</v>
      </c>
      <c r="D3175" s="764"/>
      <c r="E3175" s="781"/>
      <c r="F3175" s="141">
        <v>60002</v>
      </c>
      <c r="G3175" s="782">
        <f t="shared" si="64"/>
        <v>-60002</v>
      </c>
      <c r="H3175" s="1144"/>
    </row>
    <row r="3176" spans="1:8" hidden="1" x14ac:dyDescent="0.25">
      <c r="A3176" s="112">
        <v>45188</v>
      </c>
      <c r="B3176" s="21" t="s">
        <v>10229</v>
      </c>
      <c r="C3176" s="13" t="s">
        <v>164</v>
      </c>
      <c r="D3176" s="764"/>
      <c r="E3176" s="781"/>
      <c r="F3176" s="141">
        <v>9551</v>
      </c>
      <c r="G3176" s="782">
        <f t="shared" si="64"/>
        <v>-9551</v>
      </c>
      <c r="H3176" s="1144"/>
    </row>
    <row r="3177" spans="1:8" hidden="1" x14ac:dyDescent="0.25">
      <c r="A3177" s="112">
        <v>45188</v>
      </c>
      <c r="B3177" s="21" t="s">
        <v>9353</v>
      </c>
      <c r="C3177" s="13" t="s">
        <v>164</v>
      </c>
      <c r="D3177" s="764"/>
      <c r="E3177" s="781"/>
      <c r="F3177" s="141">
        <v>20807</v>
      </c>
      <c r="G3177" s="782">
        <f t="shared" si="64"/>
        <v>-20807</v>
      </c>
      <c r="H3177" s="1144"/>
    </row>
    <row r="3178" spans="1:8" ht="16.5" hidden="1" thickBot="1" x14ac:dyDescent="0.3">
      <c r="A3178" s="112">
        <v>45188</v>
      </c>
      <c r="B3178" s="21" t="s">
        <v>10376</v>
      </c>
      <c r="C3178" s="13" t="s">
        <v>164</v>
      </c>
      <c r="D3178" s="764"/>
      <c r="E3178" s="781"/>
      <c r="F3178" s="784">
        <v>14924</v>
      </c>
      <c r="G3178" s="782">
        <f t="shared" si="64"/>
        <v>-14924</v>
      </c>
      <c r="H3178" s="1145"/>
    </row>
    <row r="3179" spans="1:8" hidden="1" x14ac:dyDescent="0.25">
      <c r="A3179" s="112">
        <v>45188</v>
      </c>
      <c r="B3179" s="21" t="s">
        <v>9353</v>
      </c>
      <c r="C3179" s="13" t="s">
        <v>169</v>
      </c>
      <c r="D3179" s="764" t="s">
        <v>11190</v>
      </c>
      <c r="E3179" s="22">
        <v>44544</v>
      </c>
      <c r="F3179" s="109"/>
      <c r="G3179" s="782">
        <f t="shared" si="64"/>
        <v>44544</v>
      </c>
      <c r="H3179" s="954"/>
    </row>
    <row r="3180" spans="1:8" hidden="1" x14ac:dyDescent="0.25">
      <c r="A3180" s="112">
        <v>45191</v>
      </c>
      <c r="B3180" s="21" t="s">
        <v>10573</v>
      </c>
      <c r="C3180" s="13" t="s">
        <v>180</v>
      </c>
      <c r="D3180" s="764"/>
      <c r="E3180" s="22"/>
      <c r="F3180" s="109">
        <v>1000000</v>
      </c>
      <c r="G3180" s="14">
        <f t="shared" si="64"/>
        <v>-1000000</v>
      </c>
      <c r="H3180" s="13" t="s">
        <v>11148</v>
      </c>
    </row>
    <row r="3181" spans="1:8" hidden="1" x14ac:dyDescent="0.25">
      <c r="A3181" s="112">
        <v>45190</v>
      </c>
      <c r="B3181" s="21" t="s">
        <v>9983</v>
      </c>
      <c r="C3181" s="13" t="s">
        <v>169</v>
      </c>
      <c r="D3181" s="764"/>
      <c r="E3181" s="781"/>
      <c r="F3181" s="783">
        <v>100000</v>
      </c>
      <c r="G3181" s="782">
        <f t="shared" si="64"/>
        <v>-100000</v>
      </c>
      <c r="H3181" s="1119" t="s">
        <v>11160</v>
      </c>
    </row>
    <row r="3182" spans="1:8" hidden="1" x14ac:dyDescent="0.25">
      <c r="A3182" s="112">
        <v>45190</v>
      </c>
      <c r="B3182" s="21" t="s">
        <v>10568</v>
      </c>
      <c r="C3182" s="13" t="s">
        <v>169</v>
      </c>
      <c r="D3182" s="764"/>
      <c r="E3182" s="781"/>
      <c r="F3182" s="141">
        <v>100000</v>
      </c>
      <c r="G3182" s="782">
        <f t="shared" si="64"/>
        <v>-100000</v>
      </c>
      <c r="H3182" s="1120"/>
    </row>
    <row r="3183" spans="1:8" ht="16.5" hidden="1" thickBot="1" x14ac:dyDescent="0.3">
      <c r="A3183" s="112">
        <v>45190</v>
      </c>
      <c r="B3183" s="21" t="s">
        <v>9353</v>
      </c>
      <c r="C3183" s="13" t="s">
        <v>169</v>
      </c>
      <c r="D3183" s="764"/>
      <c r="E3183" s="781"/>
      <c r="F3183" s="784">
        <v>300000</v>
      </c>
      <c r="G3183" s="782">
        <f t="shared" si="64"/>
        <v>-300000</v>
      </c>
      <c r="H3183" s="1121"/>
    </row>
    <row r="3184" spans="1:8" hidden="1" x14ac:dyDescent="0.25">
      <c r="A3184" s="112">
        <v>45190</v>
      </c>
      <c r="B3184" s="21" t="s">
        <v>10229</v>
      </c>
      <c r="C3184" s="13" t="s">
        <v>8391</v>
      </c>
      <c r="D3184" s="764"/>
      <c r="E3184" s="22"/>
      <c r="F3184" s="111">
        <v>500000</v>
      </c>
      <c r="G3184" s="782">
        <f t="shared" si="64"/>
        <v>-500000</v>
      </c>
      <c r="H3184" s="13" t="s">
        <v>11156</v>
      </c>
    </row>
    <row r="3185" spans="1:8" hidden="1" x14ac:dyDescent="0.25">
      <c r="A3185" s="112">
        <v>45192</v>
      </c>
      <c r="B3185" s="21" t="s">
        <v>9353</v>
      </c>
      <c r="C3185" s="13" t="s">
        <v>7465</v>
      </c>
      <c r="D3185" s="764" t="s">
        <v>11240</v>
      </c>
      <c r="E3185" s="22">
        <v>16000</v>
      </c>
      <c r="F3185" s="111"/>
      <c r="G3185" s="782">
        <f t="shared" si="64"/>
        <v>16000</v>
      </c>
      <c r="H3185" s="13"/>
    </row>
    <row r="3186" spans="1:8" hidden="1" x14ac:dyDescent="0.25">
      <c r="A3186" s="112">
        <v>45194</v>
      </c>
      <c r="B3186" s="21" t="s">
        <v>10229</v>
      </c>
      <c r="C3186" s="13" t="s">
        <v>180</v>
      </c>
      <c r="D3186" s="764" t="s">
        <v>11189</v>
      </c>
      <c r="E3186" s="22">
        <v>18060</v>
      </c>
      <c r="F3186" s="111"/>
      <c r="G3186" s="782">
        <f t="shared" si="64"/>
        <v>18060</v>
      </c>
      <c r="H3186" s="13"/>
    </row>
    <row r="3187" spans="1:8" hidden="1" x14ac:dyDescent="0.25">
      <c r="A3187" s="112">
        <v>45194</v>
      </c>
      <c r="B3187" s="21" t="s">
        <v>9964</v>
      </c>
      <c r="C3187" s="13" t="s">
        <v>169</v>
      </c>
      <c r="D3187" s="764" t="s">
        <v>11191</v>
      </c>
      <c r="E3187" s="22">
        <v>15350</v>
      </c>
      <c r="F3187" s="111"/>
      <c r="G3187" s="782">
        <f t="shared" si="64"/>
        <v>15350</v>
      </c>
      <c r="H3187" s="13"/>
    </row>
    <row r="3188" spans="1:8" hidden="1" x14ac:dyDescent="0.25">
      <c r="A3188" s="112">
        <v>45194</v>
      </c>
      <c r="B3188" s="21" t="s">
        <v>10229</v>
      </c>
      <c r="C3188" s="13" t="s">
        <v>11312</v>
      </c>
      <c r="D3188" s="764"/>
      <c r="E3188" s="22"/>
      <c r="F3188" s="110">
        <v>1000000</v>
      </c>
      <c r="G3188" s="782">
        <f t="shared" si="64"/>
        <v>-1000000</v>
      </c>
      <c r="H3188" s="13" t="s">
        <v>11313</v>
      </c>
    </row>
    <row r="3189" spans="1:8" hidden="1" x14ac:dyDescent="0.25">
      <c r="A3189" s="112">
        <v>45194</v>
      </c>
      <c r="B3189" s="21" t="s">
        <v>10568</v>
      </c>
      <c r="C3189" s="13" t="s">
        <v>7465</v>
      </c>
      <c r="D3189" s="764"/>
      <c r="E3189" s="22"/>
      <c r="F3189" s="110">
        <v>500000</v>
      </c>
      <c r="G3189" s="782">
        <f t="shared" si="64"/>
        <v>-500000</v>
      </c>
      <c r="H3189" s="13" t="s">
        <v>11162</v>
      </c>
    </row>
    <row r="3190" spans="1:8" hidden="1" x14ac:dyDescent="0.25">
      <c r="A3190" s="112">
        <v>45195</v>
      </c>
      <c r="B3190" s="21" t="s">
        <v>10148</v>
      </c>
      <c r="C3190" s="13" t="s">
        <v>8391</v>
      </c>
      <c r="D3190" s="764"/>
      <c r="E3190" s="781"/>
      <c r="F3190" s="783">
        <v>158496</v>
      </c>
      <c r="G3190" s="782">
        <f t="shared" si="64"/>
        <v>-158496</v>
      </c>
      <c r="H3190" s="1119" t="s">
        <v>11212</v>
      </c>
    </row>
    <row r="3191" spans="1:8" hidden="1" x14ac:dyDescent="0.25">
      <c r="A3191" s="112">
        <v>45195</v>
      </c>
      <c r="B3191" s="21" t="s">
        <v>10568</v>
      </c>
      <c r="C3191" s="13" t="s">
        <v>8391</v>
      </c>
      <c r="D3191" s="764"/>
      <c r="E3191" s="781"/>
      <c r="F3191" s="151">
        <v>11574</v>
      </c>
      <c r="G3191" s="782">
        <f t="shared" si="64"/>
        <v>-11574</v>
      </c>
      <c r="H3191" s="1120"/>
    </row>
    <row r="3192" spans="1:8" hidden="1" x14ac:dyDescent="0.25">
      <c r="A3192" s="112">
        <v>45195</v>
      </c>
      <c r="B3192" s="21" t="s">
        <v>9353</v>
      </c>
      <c r="C3192" s="13" t="s">
        <v>8391</v>
      </c>
      <c r="D3192" s="764"/>
      <c r="E3192" s="781"/>
      <c r="F3192" s="151">
        <v>120076</v>
      </c>
      <c r="G3192" s="782">
        <f t="shared" si="64"/>
        <v>-120076</v>
      </c>
      <c r="H3192" s="1120"/>
    </row>
    <row r="3193" spans="1:8" hidden="1" x14ac:dyDescent="0.25">
      <c r="A3193" s="112">
        <v>45195</v>
      </c>
      <c r="B3193" s="21" t="s">
        <v>10376</v>
      </c>
      <c r="C3193" s="13" t="s">
        <v>8391</v>
      </c>
      <c r="D3193" s="764"/>
      <c r="E3193" s="781"/>
      <c r="F3193" s="151">
        <v>209438</v>
      </c>
      <c r="G3193" s="782">
        <f t="shared" si="64"/>
        <v>-209438</v>
      </c>
      <c r="H3193" s="1120"/>
    </row>
    <row r="3194" spans="1:8" hidden="1" x14ac:dyDescent="0.25">
      <c r="A3194" s="112">
        <v>45195</v>
      </c>
      <c r="B3194" s="21" t="s">
        <v>11063</v>
      </c>
      <c r="C3194" s="13" t="s">
        <v>8391</v>
      </c>
      <c r="D3194" s="764"/>
      <c r="E3194" s="781"/>
      <c r="F3194" s="151">
        <v>203556</v>
      </c>
      <c r="G3194" s="782">
        <f t="shared" si="64"/>
        <v>-203556</v>
      </c>
      <c r="H3194" s="1120"/>
    </row>
    <row r="3195" spans="1:8" ht="16.5" hidden="1" customHeight="1" thickBot="1" x14ac:dyDescent="0.3">
      <c r="A3195" s="112">
        <v>45195</v>
      </c>
      <c r="B3195" s="21" t="s">
        <v>10573</v>
      </c>
      <c r="C3195" s="13" t="s">
        <v>8391</v>
      </c>
      <c r="D3195" s="764"/>
      <c r="E3195" s="781"/>
      <c r="F3195" s="295">
        <v>296860</v>
      </c>
      <c r="G3195" s="782">
        <f t="shared" si="64"/>
        <v>-296860</v>
      </c>
      <c r="H3195" s="1121"/>
    </row>
    <row r="3196" spans="1:8" hidden="1" x14ac:dyDescent="0.25">
      <c r="A3196" s="112">
        <v>45195</v>
      </c>
      <c r="B3196" s="21" t="s">
        <v>10568</v>
      </c>
      <c r="C3196" s="13" t="s">
        <v>7465</v>
      </c>
      <c r="D3196" s="764"/>
      <c r="E3196" s="781"/>
      <c r="F3196" s="783">
        <v>586928</v>
      </c>
      <c r="G3196" s="782">
        <f t="shared" si="64"/>
        <v>-586928</v>
      </c>
      <c r="H3196" s="1122" t="s">
        <v>11201</v>
      </c>
    </row>
    <row r="3197" spans="1:8" hidden="1" x14ac:dyDescent="0.25">
      <c r="A3197" s="112">
        <v>45195</v>
      </c>
      <c r="B3197" s="21" t="s">
        <v>9658</v>
      </c>
      <c r="C3197" s="13" t="s">
        <v>7465</v>
      </c>
      <c r="D3197" s="764"/>
      <c r="E3197" s="781"/>
      <c r="F3197" s="141">
        <v>130436</v>
      </c>
      <c r="G3197" s="782">
        <f t="shared" si="64"/>
        <v>-130436</v>
      </c>
      <c r="H3197" s="1123"/>
    </row>
    <row r="3198" spans="1:8" ht="16.5" hidden="1" thickBot="1" x14ac:dyDescent="0.3">
      <c r="A3198" s="112">
        <v>45195</v>
      </c>
      <c r="B3198" s="21" t="s">
        <v>10293</v>
      </c>
      <c r="C3198" s="13" t="s">
        <v>7465</v>
      </c>
      <c r="D3198" s="764"/>
      <c r="E3198" s="781"/>
      <c r="F3198" s="784">
        <v>82636</v>
      </c>
      <c r="G3198" s="782">
        <f t="shared" si="64"/>
        <v>-82636</v>
      </c>
      <c r="H3198" s="1124"/>
    </row>
    <row r="3199" spans="1:8" hidden="1" x14ac:dyDescent="0.25">
      <c r="A3199" s="112">
        <v>45195</v>
      </c>
      <c r="B3199" s="21" t="s">
        <v>10229</v>
      </c>
      <c r="C3199" s="13" t="s">
        <v>7465</v>
      </c>
      <c r="D3199" s="764" t="s">
        <v>11241</v>
      </c>
      <c r="E3199" s="781">
        <v>716336</v>
      </c>
      <c r="F3199" s="213"/>
      <c r="G3199" s="782">
        <f t="shared" si="64"/>
        <v>716336</v>
      </c>
      <c r="H3199" s="342"/>
    </row>
    <row r="3200" spans="1:8" hidden="1" x14ac:dyDescent="0.25">
      <c r="A3200" s="112">
        <v>45197</v>
      </c>
      <c r="B3200" s="21" t="s">
        <v>11063</v>
      </c>
      <c r="C3200" s="13" t="s">
        <v>7465</v>
      </c>
      <c r="D3200" s="764" t="s">
        <v>11242</v>
      </c>
      <c r="E3200" s="781">
        <v>147702</v>
      </c>
      <c r="F3200" s="213"/>
      <c r="G3200" s="782">
        <f t="shared" si="64"/>
        <v>147702</v>
      </c>
      <c r="H3200" s="342"/>
    </row>
    <row r="3201" spans="1:8" hidden="1" x14ac:dyDescent="0.25">
      <c r="A3201" s="112">
        <v>45195</v>
      </c>
      <c r="B3201" s="21" t="s">
        <v>10568</v>
      </c>
      <c r="C3201" s="13" t="s">
        <v>7465</v>
      </c>
      <c r="D3201" s="764"/>
      <c r="E3201" s="781"/>
      <c r="F3201" s="783">
        <v>32460</v>
      </c>
      <c r="G3201" s="782">
        <f t="shared" si="64"/>
        <v>-32460</v>
      </c>
      <c r="H3201" s="1119" t="s">
        <v>11160</v>
      </c>
    </row>
    <row r="3202" spans="1:8" hidden="1" x14ac:dyDescent="0.25">
      <c r="A3202" s="112">
        <v>45195</v>
      </c>
      <c r="B3202" s="21" t="s">
        <v>10148</v>
      </c>
      <c r="C3202" s="13" t="s">
        <v>7465</v>
      </c>
      <c r="D3202" s="764"/>
      <c r="E3202" s="781"/>
      <c r="F3202" s="151">
        <v>228360</v>
      </c>
      <c r="G3202" s="782">
        <f t="shared" si="64"/>
        <v>-228360</v>
      </c>
      <c r="H3202" s="1120"/>
    </row>
    <row r="3203" spans="1:8" hidden="1" x14ac:dyDescent="0.25">
      <c r="A3203" s="112">
        <v>45195</v>
      </c>
      <c r="B3203" s="21" t="s">
        <v>9983</v>
      </c>
      <c r="C3203" s="13" t="s">
        <v>7465</v>
      </c>
      <c r="D3203" s="764"/>
      <c r="E3203" s="781"/>
      <c r="F3203" s="151">
        <v>35755</v>
      </c>
      <c r="G3203" s="782">
        <f t="shared" si="64"/>
        <v>-35755</v>
      </c>
      <c r="H3203" s="1120"/>
    </row>
    <row r="3204" spans="1:8" ht="16.5" hidden="1" thickBot="1" x14ac:dyDescent="0.3">
      <c r="A3204" s="112">
        <v>45195</v>
      </c>
      <c r="B3204" s="21" t="s">
        <v>11063</v>
      </c>
      <c r="C3204" s="13" t="s">
        <v>7465</v>
      </c>
      <c r="D3204" s="764"/>
      <c r="E3204" s="781"/>
      <c r="F3204" s="295">
        <f>500000-F3203-F3202-F3201</f>
        <v>203425</v>
      </c>
      <c r="G3204" s="782">
        <f t="shared" si="64"/>
        <v>-203425</v>
      </c>
      <c r="H3204" s="1121"/>
    </row>
    <row r="3205" spans="1:8" hidden="1" x14ac:dyDescent="0.25">
      <c r="A3205" s="112">
        <v>45197</v>
      </c>
      <c r="B3205" s="21" t="s">
        <v>10573</v>
      </c>
      <c r="C3205" s="13" t="s">
        <v>8391</v>
      </c>
      <c r="D3205" s="764" t="s">
        <v>11246</v>
      </c>
      <c r="E3205" s="781">
        <v>198542</v>
      </c>
      <c r="F3205" s="213"/>
      <c r="G3205" s="782">
        <f t="shared" si="64"/>
        <v>198542</v>
      </c>
      <c r="H3205" s="954"/>
    </row>
    <row r="3206" spans="1:8" ht="21" hidden="1" x14ac:dyDescent="0.25">
      <c r="A3206" s="112">
        <v>45197</v>
      </c>
      <c r="B3206" s="21" t="s">
        <v>11063</v>
      </c>
      <c r="C3206" s="13" t="s">
        <v>7465</v>
      </c>
      <c r="D3206" s="764"/>
      <c r="E3206" s="781"/>
      <c r="F3206" s="213">
        <v>50000</v>
      </c>
      <c r="G3206" s="782">
        <f t="shared" si="64"/>
        <v>-50000</v>
      </c>
      <c r="H3206" s="1030" t="s">
        <v>11252</v>
      </c>
    </row>
    <row r="3207" spans="1:8" hidden="1" x14ac:dyDescent="0.25">
      <c r="A3207" s="112">
        <v>45197</v>
      </c>
      <c r="B3207" s="21" t="s">
        <v>10573</v>
      </c>
      <c r="C3207" s="13" t="s">
        <v>8391</v>
      </c>
      <c r="D3207" s="764" t="s">
        <v>11247</v>
      </c>
      <c r="E3207" s="781">
        <v>43188</v>
      </c>
      <c r="F3207" s="213"/>
      <c r="G3207" s="782">
        <f t="shared" si="64"/>
        <v>43188</v>
      </c>
      <c r="H3207" s="954"/>
    </row>
    <row r="3208" spans="1:8" hidden="1" x14ac:dyDescent="0.25">
      <c r="A3208" s="112">
        <v>45197</v>
      </c>
      <c r="B3208" s="21" t="s">
        <v>11063</v>
      </c>
      <c r="C3208" s="13" t="s">
        <v>8391</v>
      </c>
      <c r="D3208" s="764" t="s">
        <v>11248</v>
      </c>
      <c r="E3208" s="781">
        <v>137198</v>
      </c>
      <c r="F3208" s="213"/>
      <c r="G3208" s="782">
        <f t="shared" si="64"/>
        <v>137198</v>
      </c>
      <c r="H3208" s="954"/>
    </row>
    <row r="3209" spans="1:8" hidden="1" x14ac:dyDescent="0.25">
      <c r="A3209" s="112">
        <v>45197</v>
      </c>
      <c r="B3209" s="21" t="s">
        <v>9353</v>
      </c>
      <c r="C3209" s="13" t="s">
        <v>8391</v>
      </c>
      <c r="D3209" s="764" t="s">
        <v>11249</v>
      </c>
      <c r="E3209" s="781">
        <v>3763</v>
      </c>
      <c r="F3209" s="213"/>
      <c r="G3209" s="782">
        <f t="shared" si="64"/>
        <v>3763</v>
      </c>
      <c r="H3209" s="954"/>
    </row>
    <row r="3210" spans="1:8" ht="16.5" thickBot="1" x14ac:dyDescent="0.3">
      <c r="A3210" s="112">
        <v>45199</v>
      </c>
      <c r="B3210" s="21" t="s">
        <v>10573</v>
      </c>
      <c r="C3210" s="13" t="s">
        <v>168</v>
      </c>
      <c r="D3210" s="764" t="s">
        <v>11250</v>
      </c>
      <c r="E3210" s="781">
        <v>3780</v>
      </c>
      <c r="F3210" s="213"/>
      <c r="G3210" s="782">
        <f t="shared" si="64"/>
        <v>3780</v>
      </c>
      <c r="H3210" s="954"/>
    </row>
    <row r="3211" spans="1:8" ht="16.5" hidden="1" thickBot="1" x14ac:dyDescent="0.3">
      <c r="A3211" s="112">
        <v>45201</v>
      </c>
      <c r="B3211" s="21" t="s">
        <v>9983</v>
      </c>
      <c r="C3211" s="13" t="s">
        <v>169</v>
      </c>
      <c r="D3211" s="764"/>
      <c r="E3211" s="781">
        <v>13532</v>
      </c>
      <c r="F3211" s="213"/>
      <c r="G3211" s="782">
        <f t="shared" si="64"/>
        <v>13532</v>
      </c>
      <c r="H3211" s="954"/>
    </row>
    <row r="3212" spans="1:8" ht="16.5" hidden="1" thickBot="1" x14ac:dyDescent="0.3">
      <c r="A3212" s="112">
        <v>45201</v>
      </c>
      <c r="B3212" s="21" t="s">
        <v>10573</v>
      </c>
      <c r="C3212" s="13" t="s">
        <v>5186</v>
      </c>
      <c r="D3212" s="764" t="s">
        <v>12240</v>
      </c>
      <c r="E3212" s="781">
        <v>198000</v>
      </c>
      <c r="F3212" s="213"/>
      <c r="G3212" s="782">
        <f t="shared" si="64"/>
        <v>198000</v>
      </c>
      <c r="H3212" s="954"/>
    </row>
    <row r="3213" spans="1:8" ht="16.5" hidden="1" thickBot="1" x14ac:dyDescent="0.3">
      <c r="A3213" s="112">
        <v>45201</v>
      </c>
      <c r="B3213" s="21" t="s">
        <v>10293</v>
      </c>
      <c r="C3213" s="13" t="s">
        <v>5186</v>
      </c>
      <c r="D3213" s="764" t="s">
        <v>12234</v>
      </c>
      <c r="E3213" s="781">
        <v>151948</v>
      </c>
      <c r="F3213" s="213"/>
      <c r="G3213" s="782">
        <f t="shared" si="64"/>
        <v>151948</v>
      </c>
      <c r="H3213" s="954"/>
    </row>
    <row r="3214" spans="1:8" ht="16.5" hidden="1" thickBot="1" x14ac:dyDescent="0.3">
      <c r="A3214" s="112">
        <v>45202</v>
      </c>
      <c r="B3214" s="21" t="s">
        <v>10148</v>
      </c>
      <c r="C3214" s="13" t="s">
        <v>8391</v>
      </c>
      <c r="D3214" s="764" t="s">
        <v>11333</v>
      </c>
      <c r="E3214" s="781">
        <v>75140</v>
      </c>
      <c r="F3214" s="213"/>
      <c r="G3214" s="782">
        <f t="shared" si="64"/>
        <v>75140</v>
      </c>
      <c r="H3214" s="954"/>
    </row>
    <row r="3215" spans="1:8" ht="16.5" hidden="1" thickBot="1" x14ac:dyDescent="0.3">
      <c r="A3215" s="112">
        <v>45202</v>
      </c>
      <c r="B3215" s="21" t="s">
        <v>10573</v>
      </c>
      <c r="C3215" s="13" t="s">
        <v>7465</v>
      </c>
      <c r="D3215" s="764" t="s">
        <v>11243</v>
      </c>
      <c r="E3215" s="22">
        <v>64000</v>
      </c>
      <c r="F3215" s="111"/>
      <c r="G3215" s="782">
        <f t="shared" si="64"/>
        <v>64000</v>
      </c>
      <c r="H3215" s="13"/>
    </row>
    <row r="3216" spans="1:8" ht="16.5" hidden="1"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19" t="s">
        <v>11160</v>
      </c>
    </row>
    <row r="3218" spans="1:8" x14ac:dyDescent="0.25">
      <c r="A3218" s="112">
        <v>45202</v>
      </c>
      <c r="B3218" s="21" t="s">
        <v>8865</v>
      </c>
      <c r="C3218" s="13" t="s">
        <v>168</v>
      </c>
      <c r="D3218" s="764"/>
      <c r="E3218" s="781"/>
      <c r="F3218" s="151">
        <v>227720</v>
      </c>
      <c r="G3218" s="782">
        <f t="shared" si="64"/>
        <v>-227720</v>
      </c>
      <c r="H3218" s="1120"/>
    </row>
    <row r="3219" spans="1:8" x14ac:dyDescent="0.25">
      <c r="A3219" s="112">
        <v>45202</v>
      </c>
      <c r="B3219" s="21" t="s">
        <v>9504</v>
      </c>
      <c r="C3219" s="13" t="s">
        <v>168</v>
      </c>
      <c r="D3219" s="764"/>
      <c r="E3219" s="781"/>
      <c r="F3219" s="151">
        <v>9820</v>
      </c>
      <c r="G3219" s="782">
        <f t="shared" si="64"/>
        <v>-9820</v>
      </c>
      <c r="H3219" s="1120"/>
    </row>
    <row r="3220" spans="1:8" ht="16.5" thickBot="1" x14ac:dyDescent="0.3">
      <c r="A3220" s="112">
        <v>45202</v>
      </c>
      <c r="B3220" s="21" t="s">
        <v>10293</v>
      </c>
      <c r="C3220" s="13" t="s">
        <v>168</v>
      </c>
      <c r="D3220" s="764"/>
      <c r="E3220" s="781"/>
      <c r="F3220" s="295">
        <v>179260</v>
      </c>
      <c r="G3220" s="782">
        <f t="shared" si="64"/>
        <v>-179260</v>
      </c>
      <c r="H3220" s="1121"/>
    </row>
    <row r="3221" spans="1:8" hidden="1" x14ac:dyDescent="0.25">
      <c r="A3221" s="112">
        <v>45202</v>
      </c>
      <c r="B3221" s="21" t="s">
        <v>9353</v>
      </c>
      <c r="C3221" s="13" t="s">
        <v>7465</v>
      </c>
      <c r="D3221" s="764"/>
      <c r="E3221" s="22"/>
      <c r="F3221" s="111">
        <v>200000</v>
      </c>
      <c r="G3221" s="14">
        <f t="shared" si="64"/>
        <v>-200000</v>
      </c>
      <c r="H3221" s="13" t="s">
        <v>11162</v>
      </c>
    </row>
    <row r="3222" spans="1:8" hidden="1" x14ac:dyDescent="0.25">
      <c r="A3222" s="112">
        <v>45203</v>
      </c>
      <c r="B3222" s="21" t="s">
        <v>10573</v>
      </c>
      <c r="C3222" s="13" t="s">
        <v>180</v>
      </c>
      <c r="D3222" s="764"/>
      <c r="E3222" s="22"/>
      <c r="F3222" s="19">
        <v>500000</v>
      </c>
      <c r="G3222" s="14">
        <f t="shared" si="64"/>
        <v>-500000</v>
      </c>
      <c r="H3222" s="13" t="s">
        <v>11162</v>
      </c>
    </row>
    <row r="3223" spans="1:8" hidden="1" x14ac:dyDescent="0.25">
      <c r="A3223" s="112">
        <v>45204</v>
      </c>
      <c r="B3223" s="21" t="s">
        <v>9983</v>
      </c>
      <c r="C3223" s="13" t="s">
        <v>169</v>
      </c>
      <c r="D3223" s="764" t="s">
        <v>11346</v>
      </c>
      <c r="E3223" s="22">
        <v>149219</v>
      </c>
      <c r="F3223" s="19"/>
      <c r="G3223" s="14">
        <f t="shared" si="64"/>
        <v>149219</v>
      </c>
      <c r="H3223" s="13"/>
    </row>
    <row r="3224" spans="1:8" hidden="1" x14ac:dyDescent="0.25">
      <c r="A3224" s="112">
        <v>45205</v>
      </c>
      <c r="B3224" s="21" t="s">
        <v>10229</v>
      </c>
      <c r="C3224" s="13" t="s">
        <v>7465</v>
      </c>
      <c r="D3224" s="764" t="s">
        <v>11341</v>
      </c>
      <c r="E3224" s="22">
        <v>461969</v>
      </c>
      <c r="F3224" s="19"/>
      <c r="G3224" s="14">
        <f t="shared" si="64"/>
        <v>461969</v>
      </c>
      <c r="H3224" s="13"/>
    </row>
    <row r="3225" spans="1:8" hidden="1" x14ac:dyDescent="0.25">
      <c r="A3225" s="112">
        <v>45205</v>
      </c>
      <c r="B3225" s="21" t="s">
        <v>10573</v>
      </c>
      <c r="C3225" s="13" t="s">
        <v>7465</v>
      </c>
      <c r="D3225" s="764" t="s">
        <v>11342</v>
      </c>
      <c r="E3225" s="22">
        <v>461969</v>
      </c>
      <c r="F3225" s="19"/>
      <c r="G3225" s="14">
        <f t="shared" si="64"/>
        <v>461969</v>
      </c>
      <c r="H3225" s="13"/>
    </row>
    <row r="3226" spans="1:8" hidden="1"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hidden="1" x14ac:dyDescent="0.25">
      <c r="A3228" s="112">
        <v>45206</v>
      </c>
      <c r="B3228" s="21" t="s">
        <v>10229</v>
      </c>
      <c r="C3228" s="13" t="s">
        <v>8391</v>
      </c>
      <c r="D3228" s="764" t="s">
        <v>11334</v>
      </c>
      <c r="E3228" s="22">
        <v>324466</v>
      </c>
      <c r="F3228" s="19"/>
      <c r="G3228" s="14">
        <f t="shared" si="64"/>
        <v>324466</v>
      </c>
      <c r="H3228" s="13"/>
    </row>
    <row r="3229" spans="1:8" hidden="1" x14ac:dyDescent="0.25">
      <c r="A3229" s="112">
        <v>45206</v>
      </c>
      <c r="B3229" s="21" t="s">
        <v>10573</v>
      </c>
      <c r="C3229" s="13" t="s">
        <v>8391</v>
      </c>
      <c r="D3229" s="764" t="s">
        <v>11335</v>
      </c>
      <c r="E3229" s="22">
        <v>61576</v>
      </c>
      <c r="F3229" s="19"/>
      <c r="G3229" s="14">
        <f t="shared" si="64"/>
        <v>61576</v>
      </c>
      <c r="H3229" s="13"/>
    </row>
    <row r="3230" spans="1:8" hidden="1"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hidden="1" x14ac:dyDescent="0.25">
      <c r="A3233" s="112">
        <v>45208</v>
      </c>
      <c r="B3233" s="21" t="s">
        <v>11063</v>
      </c>
      <c r="C3233" s="13" t="s">
        <v>8391</v>
      </c>
      <c r="D3233" s="764" t="s">
        <v>11337</v>
      </c>
      <c r="E3233" s="22">
        <v>57660</v>
      </c>
      <c r="F3233" s="19"/>
      <c r="G3233" s="14">
        <f t="shared" si="64"/>
        <v>57660</v>
      </c>
      <c r="H3233" s="13"/>
    </row>
    <row r="3234" spans="1:8" hidden="1" x14ac:dyDescent="0.25">
      <c r="A3234" s="112">
        <v>45208</v>
      </c>
      <c r="B3234" s="21" t="s">
        <v>10899</v>
      </c>
      <c r="C3234" s="13" t="s">
        <v>8391</v>
      </c>
      <c r="D3234" s="764" t="s">
        <v>11338</v>
      </c>
      <c r="E3234" s="22">
        <v>352873</v>
      </c>
      <c r="F3234" s="19"/>
      <c r="G3234" s="14">
        <f t="shared" si="64"/>
        <v>352873</v>
      </c>
      <c r="H3234" s="13"/>
    </row>
    <row r="3235" spans="1:8" hidden="1" x14ac:dyDescent="0.25">
      <c r="A3235" s="112">
        <v>45209</v>
      </c>
      <c r="B3235" s="21" t="s">
        <v>10229</v>
      </c>
      <c r="C3235" s="13" t="s">
        <v>11312</v>
      </c>
      <c r="D3235" s="764"/>
      <c r="E3235" s="22"/>
      <c r="F3235" s="19">
        <v>1000000</v>
      </c>
      <c r="G3235" s="14">
        <f t="shared" si="64"/>
        <v>-1000000</v>
      </c>
      <c r="H3235" s="13" t="s">
        <v>11314</v>
      </c>
    </row>
    <row r="3236" spans="1:8" hidden="1" x14ac:dyDescent="0.25">
      <c r="A3236" s="112">
        <v>45209</v>
      </c>
      <c r="B3236" s="21" t="s">
        <v>10899</v>
      </c>
      <c r="C3236" s="13" t="s">
        <v>5186</v>
      </c>
      <c r="D3236" s="764" t="s">
        <v>12243</v>
      </c>
      <c r="E3236" s="22">
        <v>291621.59999999998</v>
      </c>
      <c r="F3236" s="19"/>
      <c r="G3236" s="14">
        <f t="shared" si="64"/>
        <v>291621.59999999998</v>
      </c>
      <c r="H3236" s="13" t="s">
        <v>12247</v>
      </c>
    </row>
    <row r="3237" spans="1:8" hidden="1" x14ac:dyDescent="0.25">
      <c r="A3237" s="112">
        <v>45209</v>
      </c>
      <c r="B3237" s="21" t="s">
        <v>10899</v>
      </c>
      <c r="C3237" s="13" t="s">
        <v>5186</v>
      </c>
      <c r="D3237" s="764" t="s">
        <v>12244</v>
      </c>
      <c r="E3237" s="22">
        <v>87097.5</v>
      </c>
      <c r="F3237" s="19"/>
      <c r="G3237" s="14">
        <f t="shared" si="64"/>
        <v>87097.5</v>
      </c>
      <c r="H3237" s="13" t="s">
        <v>12247</v>
      </c>
    </row>
    <row r="3238" spans="1:8" hidden="1" x14ac:dyDescent="0.25">
      <c r="A3238" s="112">
        <v>45209</v>
      </c>
      <c r="B3238" s="21" t="s">
        <v>10899</v>
      </c>
      <c r="C3238" s="13" t="s">
        <v>5186</v>
      </c>
      <c r="D3238" s="764" t="s">
        <v>12245</v>
      </c>
      <c r="E3238" s="22">
        <v>214930.8</v>
      </c>
      <c r="F3238" s="19"/>
      <c r="G3238" s="14">
        <f t="shared" si="64"/>
        <v>214930.8</v>
      </c>
      <c r="H3238" s="13" t="s">
        <v>12247</v>
      </c>
    </row>
    <row r="3239" spans="1:8" hidden="1" x14ac:dyDescent="0.25">
      <c r="A3239" s="112">
        <v>45209</v>
      </c>
      <c r="B3239" s="21" t="s">
        <v>10899</v>
      </c>
      <c r="C3239" s="13" t="s">
        <v>5186</v>
      </c>
      <c r="D3239" s="764" t="s">
        <v>12246</v>
      </c>
      <c r="E3239" s="22">
        <v>253933.2</v>
      </c>
      <c r="F3239" s="19"/>
      <c r="G3239" s="14">
        <f t="shared" si="64"/>
        <v>253933.2</v>
      </c>
      <c r="H3239" s="13" t="s">
        <v>12247</v>
      </c>
    </row>
    <row r="3240" spans="1:8" hidden="1" x14ac:dyDescent="0.25">
      <c r="A3240" s="112">
        <v>45210</v>
      </c>
      <c r="B3240" s="21" t="s">
        <v>10899</v>
      </c>
      <c r="C3240" s="13" t="s">
        <v>5186</v>
      </c>
      <c r="D3240" s="764"/>
      <c r="E3240" s="22"/>
      <c r="F3240" s="19">
        <v>300000</v>
      </c>
      <c r="G3240" s="14">
        <f t="shared" si="64"/>
        <v>-300000</v>
      </c>
      <c r="H3240" s="13" t="s">
        <v>11314</v>
      </c>
    </row>
    <row r="3241" spans="1:8" hidden="1" x14ac:dyDescent="0.25">
      <c r="A3241" s="112">
        <v>45210</v>
      </c>
      <c r="B3241" s="21" t="s">
        <v>10899</v>
      </c>
      <c r="C3241" s="13" t="s">
        <v>5186</v>
      </c>
      <c r="D3241" s="764"/>
      <c r="E3241" s="22"/>
      <c r="F3241" s="19">
        <v>300000</v>
      </c>
      <c r="G3241" s="14">
        <f t="shared" si="64"/>
        <v>-300000</v>
      </c>
      <c r="H3241" s="13" t="s">
        <v>11311</v>
      </c>
    </row>
    <row r="3242" spans="1:8" hidden="1" x14ac:dyDescent="0.25">
      <c r="A3242" s="112">
        <v>45210</v>
      </c>
      <c r="B3242" s="21" t="s">
        <v>10573</v>
      </c>
      <c r="C3242" s="13" t="s">
        <v>5186</v>
      </c>
      <c r="D3242" s="764"/>
      <c r="E3242" s="22"/>
      <c r="F3242" s="19">
        <v>198000</v>
      </c>
      <c r="G3242" s="14">
        <f t="shared" si="64"/>
        <v>-198000</v>
      </c>
      <c r="H3242" s="13" t="s">
        <v>11309</v>
      </c>
    </row>
    <row r="3243" spans="1:8" hidden="1" x14ac:dyDescent="0.25">
      <c r="A3243" s="112">
        <v>45210</v>
      </c>
      <c r="B3243" s="21" t="s">
        <v>10899</v>
      </c>
      <c r="C3243" s="13" t="s">
        <v>5186</v>
      </c>
      <c r="D3243" s="764"/>
      <c r="E3243" s="22"/>
      <c r="F3243" s="19">
        <v>200000</v>
      </c>
      <c r="G3243" s="14">
        <f t="shared" si="64"/>
        <v>-200000</v>
      </c>
      <c r="H3243" s="13" t="s">
        <v>12241</v>
      </c>
    </row>
    <row r="3244" spans="1:8" hidden="1" x14ac:dyDescent="0.25">
      <c r="A3244" s="112">
        <v>45211</v>
      </c>
      <c r="B3244" s="21" t="s">
        <v>9766</v>
      </c>
      <c r="C3244" s="13" t="s">
        <v>8897</v>
      </c>
      <c r="D3244" s="764"/>
      <c r="E3244" s="22">
        <v>300000</v>
      </c>
      <c r="F3244" s="19"/>
      <c r="G3244" s="14">
        <f t="shared" si="64"/>
        <v>300000</v>
      </c>
      <c r="H3244" s="13" t="s">
        <v>11316</v>
      </c>
    </row>
    <row r="3245" spans="1:8" hidden="1" x14ac:dyDescent="0.25">
      <c r="A3245" s="112">
        <v>45211</v>
      </c>
      <c r="B3245" s="21" t="s">
        <v>9766</v>
      </c>
      <c r="C3245" s="13" t="s">
        <v>8897</v>
      </c>
      <c r="D3245" s="764"/>
      <c r="E3245" s="22"/>
      <c r="F3245" s="19">
        <v>100000</v>
      </c>
      <c r="G3245" s="14">
        <f t="shared" si="64"/>
        <v>-100000</v>
      </c>
      <c r="H3245" s="13" t="s">
        <v>4976</v>
      </c>
    </row>
    <row r="3246" spans="1:8" hidden="1" x14ac:dyDescent="0.25">
      <c r="A3246" s="112">
        <v>45211</v>
      </c>
      <c r="B3246" s="21" t="s">
        <v>7805</v>
      </c>
      <c r="C3246" s="13" t="s">
        <v>11317</v>
      </c>
      <c r="D3246" s="764"/>
      <c r="E3246" s="22">
        <v>1061510</v>
      </c>
      <c r="F3246" s="19"/>
      <c r="G3246" s="14">
        <f t="shared" si="64"/>
        <v>1061510</v>
      </c>
      <c r="H3246" s="13" t="s">
        <v>11316</v>
      </c>
    </row>
    <row r="3247" spans="1:8" hidden="1" x14ac:dyDescent="0.25">
      <c r="A3247" s="112">
        <v>45211</v>
      </c>
      <c r="B3247" s="21" t="s">
        <v>10573</v>
      </c>
      <c r="C3247" s="13" t="s">
        <v>9077</v>
      </c>
      <c r="D3247" s="764"/>
      <c r="E3247" s="22">
        <v>885000</v>
      </c>
      <c r="F3247" s="19"/>
      <c r="G3247" s="14">
        <f t="shared" si="64"/>
        <v>885000</v>
      </c>
      <c r="H3247" s="13" t="s">
        <v>11316</v>
      </c>
    </row>
    <row r="3248" spans="1:8" hidden="1" x14ac:dyDescent="0.25">
      <c r="A3248" s="112">
        <v>45211</v>
      </c>
      <c r="B3248" s="21" t="s">
        <v>10573</v>
      </c>
      <c r="C3248" s="13" t="s">
        <v>8089</v>
      </c>
      <c r="D3248" s="764"/>
      <c r="E3248" s="22">
        <v>4000000</v>
      </c>
      <c r="F3248" s="19"/>
      <c r="G3248" s="14">
        <f t="shared" si="64"/>
        <v>4000000</v>
      </c>
      <c r="H3248" s="13" t="s">
        <v>11316</v>
      </c>
    </row>
    <row r="3249" spans="1:8" hidden="1" x14ac:dyDescent="0.25">
      <c r="A3249" s="112">
        <v>45211</v>
      </c>
      <c r="B3249" s="21" t="s">
        <v>10899</v>
      </c>
      <c r="C3249" s="13" t="s">
        <v>8391</v>
      </c>
      <c r="D3249" s="764" t="s">
        <v>11339</v>
      </c>
      <c r="E3249" s="22">
        <v>131554</v>
      </c>
      <c r="F3249" s="19"/>
      <c r="G3249" s="14">
        <f t="shared" si="64"/>
        <v>131554</v>
      </c>
      <c r="H3249" s="13"/>
    </row>
    <row r="3250" spans="1:8" hidden="1" x14ac:dyDescent="0.25">
      <c r="A3250" s="112">
        <v>45212</v>
      </c>
      <c r="B3250" s="21" t="s">
        <v>10573</v>
      </c>
      <c r="C3250" s="13" t="s">
        <v>8391</v>
      </c>
      <c r="D3250" s="764" t="s">
        <v>11340</v>
      </c>
      <c r="E3250" s="22">
        <v>64949</v>
      </c>
      <c r="F3250" s="19"/>
      <c r="G3250" s="14">
        <f t="shared" si="64"/>
        <v>64949</v>
      </c>
      <c r="H3250" s="13"/>
    </row>
    <row r="3251" spans="1:8" hidden="1" x14ac:dyDescent="0.25">
      <c r="A3251" s="112">
        <v>45212</v>
      </c>
      <c r="B3251" s="21" t="s">
        <v>11433</v>
      </c>
      <c r="C3251" s="13" t="s">
        <v>166</v>
      </c>
      <c r="D3251" s="764" t="s">
        <v>11345</v>
      </c>
      <c r="E3251" s="22">
        <v>43750</v>
      </c>
      <c r="F3251" s="19"/>
      <c r="G3251" s="14">
        <f t="shared" si="64"/>
        <v>43750</v>
      </c>
      <c r="H3251" s="13"/>
    </row>
    <row r="3252" spans="1:8" hidden="1" x14ac:dyDescent="0.25">
      <c r="A3252" s="112">
        <v>45213</v>
      </c>
      <c r="B3252" s="21" t="s">
        <v>7805</v>
      </c>
      <c r="C3252" s="13" t="s">
        <v>11317</v>
      </c>
      <c r="D3252" s="764"/>
      <c r="E3252" s="22"/>
      <c r="F3252" s="19">
        <v>700000</v>
      </c>
      <c r="G3252" s="14">
        <f t="shared" si="64"/>
        <v>-700000</v>
      </c>
      <c r="H3252" s="13" t="s">
        <v>11349</v>
      </c>
    </row>
    <row r="3253" spans="1:8" hidden="1" x14ac:dyDescent="0.25">
      <c r="A3253" s="112">
        <v>45213</v>
      </c>
      <c r="B3253" s="21" t="s">
        <v>2651</v>
      </c>
      <c r="C3253" s="13" t="s">
        <v>5680</v>
      </c>
      <c r="D3253" s="764"/>
      <c r="E3253" s="22">
        <v>9700</v>
      </c>
      <c r="F3253" s="19"/>
      <c r="G3253" s="14">
        <f t="shared" si="64"/>
        <v>9700</v>
      </c>
      <c r="H3253" s="13" t="s">
        <v>11358</v>
      </c>
    </row>
    <row r="3254" spans="1:8" hidden="1" x14ac:dyDescent="0.25">
      <c r="A3254" s="112">
        <v>45213</v>
      </c>
      <c r="B3254" s="21" t="s">
        <v>1399</v>
      </c>
      <c r="C3254" s="13" t="s">
        <v>5680</v>
      </c>
      <c r="D3254" s="764"/>
      <c r="E3254" s="22"/>
      <c r="F3254" s="19">
        <v>8180</v>
      </c>
      <c r="G3254" s="14">
        <f t="shared" si="64"/>
        <v>-8180</v>
      </c>
      <c r="H3254" s="13" t="s">
        <v>11358</v>
      </c>
    </row>
    <row r="3255" spans="1:8" hidden="1" x14ac:dyDescent="0.25">
      <c r="A3255" s="112">
        <v>45213</v>
      </c>
      <c r="B3255" s="21" t="s">
        <v>8654</v>
      </c>
      <c r="C3255" s="13" t="s">
        <v>5680</v>
      </c>
      <c r="D3255" s="764"/>
      <c r="E3255" s="22"/>
      <c r="F3255" s="19">
        <f>53900-12000</f>
        <v>41900</v>
      </c>
      <c r="G3255" s="14">
        <f t="shared" si="64"/>
        <v>-41900</v>
      </c>
      <c r="H3255" s="13" t="s">
        <v>11358</v>
      </c>
    </row>
    <row r="3256" spans="1:8" hidden="1" x14ac:dyDescent="0.25">
      <c r="A3256" s="112">
        <v>45213</v>
      </c>
      <c r="B3256" s="21" t="s">
        <v>10148</v>
      </c>
      <c r="C3256" s="13" t="s">
        <v>5680</v>
      </c>
      <c r="D3256" s="764" t="s">
        <v>8553</v>
      </c>
      <c r="E3256" s="22">
        <v>105000</v>
      </c>
      <c r="F3256" s="19"/>
      <c r="G3256" s="14">
        <f t="shared" si="64"/>
        <v>105000</v>
      </c>
      <c r="H3256" s="13"/>
    </row>
    <row r="3257" spans="1:8" hidden="1" x14ac:dyDescent="0.25">
      <c r="A3257" s="112">
        <v>45213</v>
      </c>
      <c r="B3257" s="21" t="s">
        <v>10148</v>
      </c>
      <c r="C3257" s="13" t="s">
        <v>5680</v>
      </c>
      <c r="D3257" s="764" t="s">
        <v>9855</v>
      </c>
      <c r="E3257" s="22">
        <v>35400</v>
      </c>
      <c r="F3257" s="19"/>
      <c r="G3257" s="14">
        <f t="shared" si="64"/>
        <v>35400</v>
      </c>
      <c r="H3257" s="13"/>
    </row>
    <row r="3258" spans="1:8" hidden="1" x14ac:dyDescent="0.25">
      <c r="A3258" s="112">
        <v>45213</v>
      </c>
      <c r="B3258" s="21" t="s">
        <v>9766</v>
      </c>
      <c r="C3258" s="13" t="s">
        <v>5680</v>
      </c>
      <c r="D3258" s="764" t="s">
        <v>9870</v>
      </c>
      <c r="E3258" s="22">
        <v>57000</v>
      </c>
      <c r="F3258" s="19"/>
      <c r="G3258" s="14">
        <f t="shared" si="64"/>
        <v>57000</v>
      </c>
      <c r="H3258" s="13"/>
    </row>
    <row r="3259" spans="1:8" hidden="1" x14ac:dyDescent="0.25">
      <c r="A3259" s="112">
        <v>45213</v>
      </c>
      <c r="B3259" s="21" t="s">
        <v>10376</v>
      </c>
      <c r="C3259" s="13" t="s">
        <v>5680</v>
      </c>
      <c r="D3259" s="764" t="s">
        <v>9871</v>
      </c>
      <c r="E3259" s="22">
        <v>390000</v>
      </c>
      <c r="F3259" s="19"/>
      <c r="G3259" s="14">
        <f t="shared" si="64"/>
        <v>390000</v>
      </c>
      <c r="H3259" s="13"/>
    </row>
    <row r="3260" spans="1:8" hidden="1" x14ac:dyDescent="0.25">
      <c r="A3260" s="112">
        <v>45213</v>
      </c>
      <c r="B3260" s="21" t="s">
        <v>10568</v>
      </c>
      <c r="C3260" s="13" t="s">
        <v>5680</v>
      </c>
      <c r="D3260" s="764" t="s">
        <v>9957</v>
      </c>
      <c r="E3260" s="22">
        <v>93900</v>
      </c>
      <c r="F3260" s="19"/>
      <c r="G3260" s="14">
        <f t="shared" si="64"/>
        <v>93900</v>
      </c>
      <c r="H3260" s="13"/>
    </row>
    <row r="3261" spans="1:8" hidden="1" x14ac:dyDescent="0.25">
      <c r="A3261" s="112">
        <v>45213</v>
      </c>
      <c r="B3261" s="21" t="s">
        <v>8865</v>
      </c>
      <c r="C3261" s="13" t="s">
        <v>5680</v>
      </c>
      <c r="D3261" s="764" t="s">
        <v>8623</v>
      </c>
      <c r="E3261" s="22">
        <v>15600</v>
      </c>
      <c r="F3261" s="19"/>
      <c r="G3261" s="14">
        <f t="shared" si="64"/>
        <v>15600</v>
      </c>
      <c r="H3261" s="13"/>
    </row>
    <row r="3262" spans="1:8" hidden="1" x14ac:dyDescent="0.25">
      <c r="A3262" s="112">
        <v>45213</v>
      </c>
      <c r="B3262" s="21" t="s">
        <v>9353</v>
      </c>
      <c r="C3262" s="13" t="s">
        <v>5680</v>
      </c>
      <c r="D3262" s="764" t="s">
        <v>9958</v>
      </c>
      <c r="E3262" s="22">
        <v>529000</v>
      </c>
      <c r="F3262" s="19"/>
      <c r="G3262" s="14">
        <f t="shared" si="64"/>
        <v>529000</v>
      </c>
      <c r="H3262" s="13"/>
    </row>
    <row r="3263" spans="1:8" hidden="1" x14ac:dyDescent="0.25">
      <c r="A3263" s="112">
        <v>45213</v>
      </c>
      <c r="B3263" s="21" t="s">
        <v>10468</v>
      </c>
      <c r="C3263" s="13" t="s">
        <v>5680</v>
      </c>
      <c r="D3263" s="764" t="s">
        <v>9959</v>
      </c>
      <c r="E3263" s="22">
        <v>6000</v>
      </c>
      <c r="F3263" s="19"/>
      <c r="G3263" s="14">
        <f t="shared" si="64"/>
        <v>6000</v>
      </c>
      <c r="H3263" s="13"/>
    </row>
    <row r="3264" spans="1:8" hidden="1" x14ac:dyDescent="0.25">
      <c r="A3264" s="112">
        <v>45213</v>
      </c>
      <c r="B3264" s="21" t="s">
        <v>10229</v>
      </c>
      <c r="C3264" s="13" t="s">
        <v>5680</v>
      </c>
      <c r="D3264" s="764" t="s">
        <v>9960</v>
      </c>
      <c r="E3264" s="22">
        <v>72682</v>
      </c>
      <c r="F3264" s="19"/>
      <c r="G3264" s="14">
        <f t="shared" si="64"/>
        <v>72682</v>
      </c>
      <c r="H3264" s="13"/>
    </row>
    <row r="3265" spans="1:8" hidden="1" x14ac:dyDescent="0.25">
      <c r="A3265" s="112">
        <v>45213</v>
      </c>
      <c r="B3265" s="21" t="s">
        <v>10229</v>
      </c>
      <c r="C3265" s="13" t="s">
        <v>5680</v>
      </c>
      <c r="D3265" s="764" t="s">
        <v>10144</v>
      </c>
      <c r="E3265" s="22">
        <v>14170</v>
      </c>
      <c r="F3265" s="19"/>
      <c r="G3265" s="14">
        <f t="shared" si="64"/>
        <v>14170</v>
      </c>
      <c r="H3265" s="13"/>
    </row>
    <row r="3266" spans="1:8" hidden="1" x14ac:dyDescent="0.25">
      <c r="A3266" s="112">
        <v>45213</v>
      </c>
      <c r="B3266" s="21" t="s">
        <v>10573</v>
      </c>
      <c r="C3266" s="13" t="s">
        <v>8391</v>
      </c>
      <c r="D3266" s="764" t="s">
        <v>11359</v>
      </c>
      <c r="E3266" s="22">
        <v>102465</v>
      </c>
      <c r="F3266" s="19"/>
      <c r="G3266" s="14">
        <f t="shared" si="64"/>
        <v>102465</v>
      </c>
      <c r="H3266" s="13"/>
    </row>
    <row r="3267" spans="1:8" hidden="1" x14ac:dyDescent="0.25">
      <c r="A3267" s="112">
        <v>45213</v>
      </c>
      <c r="B3267" s="21" t="s">
        <v>9983</v>
      </c>
      <c r="C3267" s="13" t="s">
        <v>169</v>
      </c>
      <c r="D3267" s="764" t="s">
        <v>11360</v>
      </c>
      <c r="E3267" s="22">
        <v>206226</v>
      </c>
      <c r="F3267" s="19"/>
      <c r="G3267" s="14">
        <f t="shared" si="64"/>
        <v>206226</v>
      </c>
      <c r="H3267" s="13"/>
    </row>
    <row r="3268" spans="1:8" hidden="1" x14ac:dyDescent="0.25">
      <c r="A3268" s="112">
        <v>45213</v>
      </c>
      <c r="B3268" s="21" t="s">
        <v>10229</v>
      </c>
      <c r="C3268" s="13" t="s">
        <v>7465</v>
      </c>
      <c r="D3268" s="764" t="s">
        <v>11398</v>
      </c>
      <c r="E3268" s="22">
        <v>48000</v>
      </c>
      <c r="F3268" s="19"/>
      <c r="G3268" s="14">
        <f t="shared" si="64"/>
        <v>48000</v>
      </c>
      <c r="H3268" s="13"/>
    </row>
    <row r="3269" spans="1:8" hidden="1" x14ac:dyDescent="0.25">
      <c r="A3269" s="112">
        <v>45213</v>
      </c>
      <c r="B3269" s="21" t="s">
        <v>10573</v>
      </c>
      <c r="C3269" s="13" t="s">
        <v>7465</v>
      </c>
      <c r="D3269" s="764" t="s">
        <v>11399</v>
      </c>
      <c r="E3269" s="22">
        <v>374168</v>
      </c>
      <c r="F3269" s="19"/>
      <c r="G3269" s="14">
        <f t="shared" si="64"/>
        <v>374168</v>
      </c>
      <c r="H3269" s="13"/>
    </row>
    <row r="3270" spans="1:8" hidden="1" x14ac:dyDescent="0.25">
      <c r="A3270" s="112">
        <v>45213</v>
      </c>
      <c r="B3270" s="21" t="s">
        <v>9983</v>
      </c>
      <c r="C3270" s="13" t="s">
        <v>164</v>
      </c>
      <c r="D3270" s="764" t="s">
        <v>11196</v>
      </c>
      <c r="E3270" s="22">
        <v>29554</v>
      </c>
      <c r="F3270" s="19"/>
      <c r="G3270" s="14">
        <f t="shared" si="64"/>
        <v>29554</v>
      </c>
      <c r="H3270" s="13"/>
    </row>
    <row r="3271" spans="1:8" hidden="1" x14ac:dyDescent="0.25">
      <c r="A3271" s="112">
        <v>45215</v>
      </c>
      <c r="B3271" s="21" t="s">
        <v>10573</v>
      </c>
      <c r="C3271" s="13" t="s">
        <v>8089</v>
      </c>
      <c r="D3271" s="764"/>
      <c r="E3271" s="22"/>
      <c r="F3271" s="19">
        <v>1000000</v>
      </c>
      <c r="G3271" s="14">
        <f t="shared" si="64"/>
        <v>-1000000</v>
      </c>
      <c r="H3271" s="13" t="s">
        <v>11366</v>
      </c>
    </row>
    <row r="3272" spans="1:8" hidden="1" x14ac:dyDescent="0.25">
      <c r="A3272" s="112">
        <v>45216</v>
      </c>
      <c r="B3272" s="21" t="s">
        <v>10148</v>
      </c>
      <c r="C3272" s="13" t="s">
        <v>8391</v>
      </c>
      <c r="D3272" s="764"/>
      <c r="E3272" s="22"/>
      <c r="F3272" s="19">
        <v>75140</v>
      </c>
      <c r="G3272" s="14">
        <f t="shared" si="64"/>
        <v>-75140</v>
      </c>
      <c r="H3272" s="1119" t="s">
        <v>11383</v>
      </c>
    </row>
    <row r="3273" spans="1:8" hidden="1" x14ac:dyDescent="0.25">
      <c r="A3273" s="112">
        <v>45216</v>
      </c>
      <c r="B3273" s="21" t="s">
        <v>9353</v>
      </c>
      <c r="C3273" s="13" t="s">
        <v>8391</v>
      </c>
      <c r="D3273" s="764"/>
      <c r="E3273" s="22"/>
      <c r="F3273" s="19">
        <v>3763</v>
      </c>
      <c r="G3273" s="14">
        <f t="shared" ref="G3273:G3369" si="65">E3273-F3273</f>
        <v>-3763</v>
      </c>
      <c r="H3273" s="1120"/>
    </row>
    <row r="3274" spans="1:8" hidden="1" x14ac:dyDescent="0.25">
      <c r="A3274" s="112">
        <v>45216</v>
      </c>
      <c r="B3274" s="21" t="s">
        <v>10376</v>
      </c>
      <c r="C3274" s="13" t="s">
        <v>8391</v>
      </c>
      <c r="D3274" s="764"/>
      <c r="E3274" s="22"/>
      <c r="F3274" s="19">
        <v>17368</v>
      </c>
      <c r="G3274" s="14">
        <f t="shared" si="65"/>
        <v>-17368</v>
      </c>
      <c r="H3274" s="1120"/>
    </row>
    <row r="3275" spans="1:8" hidden="1" x14ac:dyDescent="0.25">
      <c r="A3275" s="112">
        <v>45216</v>
      </c>
      <c r="B3275" s="21" t="s">
        <v>11063</v>
      </c>
      <c r="C3275" s="13" t="s">
        <v>8391</v>
      </c>
      <c r="D3275" s="764"/>
      <c r="E3275" s="22"/>
      <c r="F3275" s="19">
        <v>194858</v>
      </c>
      <c r="G3275" s="14">
        <f t="shared" si="65"/>
        <v>-194858</v>
      </c>
      <c r="H3275" s="1120"/>
    </row>
    <row r="3276" spans="1:8" hidden="1" x14ac:dyDescent="0.25">
      <c r="A3276" s="112">
        <v>45216</v>
      </c>
      <c r="B3276" s="21" t="s">
        <v>10229</v>
      </c>
      <c r="C3276" s="13" t="s">
        <v>8391</v>
      </c>
      <c r="D3276" s="764"/>
      <c r="E3276" s="22"/>
      <c r="F3276" s="19">
        <v>650000</v>
      </c>
      <c r="G3276" s="14">
        <f t="shared" si="65"/>
        <v>-650000</v>
      </c>
      <c r="H3276" s="1120"/>
    </row>
    <row r="3277" spans="1:8" hidden="1" x14ac:dyDescent="0.25">
      <c r="A3277" s="112">
        <v>45216</v>
      </c>
      <c r="B3277" s="21" t="s">
        <v>10899</v>
      </c>
      <c r="C3277" s="13" t="s">
        <v>8391</v>
      </c>
      <c r="D3277" s="764"/>
      <c r="E3277" s="22"/>
      <c r="F3277" s="19">
        <v>308871</v>
      </c>
      <c r="G3277" s="14">
        <f t="shared" si="65"/>
        <v>-308871</v>
      </c>
      <c r="H3277" s="1120"/>
    </row>
    <row r="3278" spans="1:8" hidden="1" x14ac:dyDescent="0.25">
      <c r="A3278" s="112">
        <v>45216</v>
      </c>
      <c r="B3278" s="21" t="s">
        <v>10573</v>
      </c>
      <c r="C3278" s="13" t="s">
        <v>8391</v>
      </c>
      <c r="D3278" s="764"/>
      <c r="E3278" s="22"/>
      <c r="F3278" s="19">
        <v>250000</v>
      </c>
      <c r="G3278" s="14">
        <f t="shared" si="65"/>
        <v>-250000</v>
      </c>
      <c r="H3278" s="1121"/>
    </row>
    <row r="3279" spans="1:8" hidden="1" x14ac:dyDescent="0.25">
      <c r="A3279" s="112">
        <v>45216</v>
      </c>
      <c r="B3279" s="21" t="s">
        <v>10573</v>
      </c>
      <c r="C3279" s="13" t="s">
        <v>169</v>
      </c>
      <c r="D3279" s="764" t="s">
        <v>11403</v>
      </c>
      <c r="E3279" s="22">
        <v>161000</v>
      </c>
      <c r="F3279" s="19"/>
      <c r="G3279" s="14">
        <f t="shared" si="65"/>
        <v>161000</v>
      </c>
      <c r="H3279" s="954"/>
    </row>
    <row r="3280" spans="1:8" hidden="1" x14ac:dyDescent="0.25">
      <c r="A3280" s="112">
        <v>45216</v>
      </c>
      <c r="B3280" s="21" t="s">
        <v>9983</v>
      </c>
      <c r="C3280" s="13" t="s">
        <v>166</v>
      </c>
      <c r="D3280" s="764" t="s">
        <v>8401</v>
      </c>
      <c r="E3280" s="22">
        <v>23330</v>
      </c>
      <c r="F3280" s="19"/>
      <c r="G3280" s="14">
        <f t="shared" si="65"/>
        <v>23330</v>
      </c>
      <c r="H3280" s="954"/>
    </row>
    <row r="3281" spans="1:8" hidden="1" x14ac:dyDescent="0.25">
      <c r="A3281" s="112">
        <v>45217</v>
      </c>
      <c r="B3281" s="21" t="s">
        <v>9766</v>
      </c>
      <c r="C3281" s="13" t="s">
        <v>8897</v>
      </c>
      <c r="D3281" s="764"/>
      <c r="E3281" s="22"/>
      <c r="F3281" s="19">
        <v>200000</v>
      </c>
      <c r="G3281" s="14">
        <f t="shared" si="65"/>
        <v>-200000</v>
      </c>
      <c r="H3281" s="13" t="s">
        <v>11385</v>
      </c>
    </row>
    <row r="3282" spans="1:8" hidden="1" x14ac:dyDescent="0.25">
      <c r="A3282" s="112">
        <v>45217</v>
      </c>
      <c r="B3282" s="21" t="s">
        <v>10229</v>
      </c>
      <c r="C3282" s="13" t="s">
        <v>7465</v>
      </c>
      <c r="D3282" s="764" t="s">
        <v>11400</v>
      </c>
      <c r="E3282" s="22">
        <v>374168</v>
      </c>
      <c r="F3282" s="19"/>
      <c r="G3282" s="14">
        <f t="shared" si="65"/>
        <v>374168</v>
      </c>
      <c r="H3282" s="13"/>
    </row>
    <row r="3283" spans="1:8" hidden="1" x14ac:dyDescent="0.25">
      <c r="A3283" s="112">
        <v>45217</v>
      </c>
      <c r="B3283" s="21" t="s">
        <v>10573</v>
      </c>
      <c r="C3283" s="13" t="s">
        <v>7465</v>
      </c>
      <c r="D3283" s="764" t="s">
        <v>11401</v>
      </c>
      <c r="E3283" s="22">
        <v>374168</v>
      </c>
      <c r="F3283" s="19"/>
      <c r="G3283" s="14">
        <f t="shared" si="65"/>
        <v>374168</v>
      </c>
      <c r="H3283" s="13"/>
    </row>
    <row r="3284" spans="1:8" hidden="1" x14ac:dyDescent="0.25">
      <c r="A3284" s="112">
        <v>45217</v>
      </c>
      <c r="B3284" s="21" t="s">
        <v>9964</v>
      </c>
      <c r="C3284" s="13" t="s">
        <v>164</v>
      </c>
      <c r="D3284" s="764" t="s">
        <v>11214</v>
      </c>
      <c r="E3284" s="22">
        <v>5520</v>
      </c>
      <c r="F3284" s="19"/>
      <c r="G3284" s="14">
        <f t="shared" si="65"/>
        <v>5520</v>
      </c>
      <c r="H3284" s="13"/>
    </row>
    <row r="3285" spans="1:8" hidden="1" x14ac:dyDescent="0.25">
      <c r="A3285" s="112">
        <v>45219</v>
      </c>
      <c r="B3285" s="21" t="s">
        <v>9983</v>
      </c>
      <c r="C3285" s="13" t="s">
        <v>166</v>
      </c>
      <c r="D3285" s="764" t="s">
        <v>11404</v>
      </c>
      <c r="E3285" s="22">
        <v>18575</v>
      </c>
      <c r="F3285" s="19"/>
      <c r="G3285" s="14">
        <f t="shared" si="65"/>
        <v>18575</v>
      </c>
      <c r="H3285" s="13"/>
    </row>
    <row r="3286" spans="1:8" hidden="1" x14ac:dyDescent="0.25">
      <c r="A3286" s="112">
        <v>45219</v>
      </c>
      <c r="B3286" s="21" t="s">
        <v>10229</v>
      </c>
      <c r="C3286" s="13" t="s">
        <v>8391</v>
      </c>
      <c r="D3286" s="764" t="s">
        <v>11431</v>
      </c>
      <c r="E3286" s="22">
        <v>306092</v>
      </c>
      <c r="F3286" s="19"/>
      <c r="G3286" s="14">
        <f t="shared" si="65"/>
        <v>306092</v>
      </c>
      <c r="H3286" s="13"/>
    </row>
    <row r="3287" spans="1:8" hidden="1" x14ac:dyDescent="0.25">
      <c r="A3287" s="112">
        <v>45219</v>
      </c>
      <c r="B3287" s="21" t="s">
        <v>9983</v>
      </c>
      <c r="C3287" s="13" t="s">
        <v>166</v>
      </c>
      <c r="D3287" s="764" t="s">
        <v>11771</v>
      </c>
      <c r="E3287" s="22">
        <v>11875</v>
      </c>
      <c r="F3287" s="19"/>
      <c r="G3287" s="14">
        <f t="shared" si="65"/>
        <v>11875</v>
      </c>
      <c r="H3287" s="13"/>
    </row>
    <row r="3288" spans="1:8" hidden="1" x14ac:dyDescent="0.25">
      <c r="A3288" s="112">
        <v>45219</v>
      </c>
      <c r="B3288" s="21" t="s">
        <v>10899</v>
      </c>
      <c r="C3288" s="13" t="s">
        <v>169</v>
      </c>
      <c r="D3288" s="764" t="s">
        <v>12686</v>
      </c>
      <c r="E3288" s="22">
        <v>76000</v>
      </c>
      <c r="F3288" s="19"/>
      <c r="G3288" s="14">
        <f t="shared" si="65"/>
        <v>76000</v>
      </c>
    </row>
    <row r="3289" spans="1:8" hidden="1" x14ac:dyDescent="0.25">
      <c r="A3289" s="112">
        <v>45220</v>
      </c>
      <c r="B3289" s="21" t="s">
        <v>10899</v>
      </c>
      <c r="C3289" s="13" t="s">
        <v>8391</v>
      </c>
      <c r="D3289" s="764" t="s">
        <v>11432</v>
      </c>
      <c r="E3289" s="22">
        <v>120971</v>
      </c>
      <c r="F3289" s="19"/>
      <c r="G3289" s="14">
        <f t="shared" si="65"/>
        <v>120971</v>
      </c>
    </row>
    <row r="3290" spans="1:8" hidden="1" x14ac:dyDescent="0.25">
      <c r="A3290" s="112">
        <v>45220</v>
      </c>
      <c r="B3290" s="21" t="s">
        <v>11433</v>
      </c>
      <c r="C3290" s="13" t="s">
        <v>8391</v>
      </c>
      <c r="D3290" s="1125" t="s">
        <v>11434</v>
      </c>
      <c r="E3290" s="22">
        <v>20103</v>
      </c>
      <c r="F3290" s="19"/>
      <c r="G3290" s="14">
        <f t="shared" si="65"/>
        <v>20103</v>
      </c>
      <c r="H3290" s="13"/>
    </row>
    <row r="3291" spans="1:8" hidden="1" x14ac:dyDescent="0.25">
      <c r="A3291" s="112">
        <v>45220</v>
      </c>
      <c r="B3291" s="21" t="s">
        <v>11187</v>
      </c>
      <c r="C3291" s="13" t="s">
        <v>8391</v>
      </c>
      <c r="D3291" s="1125"/>
      <c r="E3291" s="22">
        <v>4390</v>
      </c>
      <c r="F3291" s="19"/>
      <c r="G3291" s="14">
        <f t="shared" si="65"/>
        <v>4390</v>
      </c>
      <c r="H3291" s="13"/>
    </row>
    <row r="3292" spans="1:8" hidden="1"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hidden="1" x14ac:dyDescent="0.25">
      <c r="A3294" s="112">
        <v>45220</v>
      </c>
      <c r="B3294" s="21" t="s">
        <v>10899</v>
      </c>
      <c r="C3294" s="13" t="s">
        <v>180</v>
      </c>
      <c r="D3294" s="764" t="s">
        <v>11475</v>
      </c>
      <c r="E3294" s="22">
        <v>148500</v>
      </c>
      <c r="F3294" s="19"/>
      <c r="G3294" s="14">
        <f t="shared" si="65"/>
        <v>148500</v>
      </c>
      <c r="H3294" s="13"/>
    </row>
    <row r="3295" spans="1:8" hidden="1" x14ac:dyDescent="0.25">
      <c r="A3295" s="112">
        <v>45220</v>
      </c>
      <c r="B3295" s="21" t="s">
        <v>10229</v>
      </c>
      <c r="C3295" s="13" t="s">
        <v>180</v>
      </c>
      <c r="D3295" s="764" t="s">
        <v>11476</v>
      </c>
      <c r="E3295" s="22">
        <v>89600</v>
      </c>
      <c r="F3295" s="19"/>
      <c r="G3295" s="14">
        <f t="shared" si="65"/>
        <v>89600</v>
      </c>
      <c r="H3295" s="13"/>
    </row>
    <row r="3296" spans="1:8" hidden="1"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hidden="1" x14ac:dyDescent="0.25">
      <c r="A3298" s="112">
        <v>45223</v>
      </c>
      <c r="B3298" s="21" t="s">
        <v>10899</v>
      </c>
      <c r="C3298" s="13" t="s">
        <v>12257</v>
      </c>
      <c r="D3298" s="764" t="s">
        <v>11468</v>
      </c>
      <c r="E3298" s="22">
        <v>602000</v>
      </c>
      <c r="F3298" s="19"/>
      <c r="G3298" s="14">
        <f t="shared" si="65"/>
        <v>602000</v>
      </c>
      <c r="H3298" s="13" t="s">
        <v>11469</v>
      </c>
    </row>
    <row r="3299" spans="1:8" hidden="1" x14ac:dyDescent="0.25">
      <c r="A3299" s="112">
        <v>45223</v>
      </c>
      <c r="B3299" s="21" t="s">
        <v>9983</v>
      </c>
      <c r="C3299" s="13" t="s">
        <v>166</v>
      </c>
      <c r="D3299" s="764" t="s">
        <v>11470</v>
      </c>
      <c r="E3299" s="22">
        <v>20485</v>
      </c>
      <c r="F3299" s="19"/>
      <c r="G3299" s="14">
        <f t="shared" si="65"/>
        <v>20485</v>
      </c>
      <c r="H3299" s="13"/>
    </row>
    <row r="3300" spans="1:8" hidden="1"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hidden="1" x14ac:dyDescent="0.25">
      <c r="A3302" s="112">
        <v>45225</v>
      </c>
      <c r="B3302" s="21" t="s">
        <v>11433</v>
      </c>
      <c r="C3302" s="13" t="s">
        <v>8391</v>
      </c>
      <c r="D3302" s="764" t="s">
        <v>11483</v>
      </c>
      <c r="E3302" s="22">
        <v>251153</v>
      </c>
      <c r="F3302" s="19"/>
      <c r="G3302" s="14">
        <f t="shared" si="65"/>
        <v>251153</v>
      </c>
      <c r="H3302" s="13"/>
    </row>
    <row r="3303" spans="1:8" hidden="1" x14ac:dyDescent="0.25">
      <c r="A3303" s="112">
        <v>45225</v>
      </c>
      <c r="B3303" s="21" t="s">
        <v>10293</v>
      </c>
      <c r="C3303" s="13" t="s">
        <v>8391</v>
      </c>
      <c r="D3303" s="764" t="s">
        <v>11484</v>
      </c>
      <c r="E3303" s="22">
        <v>25780</v>
      </c>
      <c r="F3303" s="19"/>
      <c r="G3303" s="14">
        <f t="shared" si="65"/>
        <v>25780</v>
      </c>
      <c r="H3303" s="13"/>
    </row>
    <row r="3304" spans="1:8" hidden="1" x14ac:dyDescent="0.25">
      <c r="A3304" s="112">
        <v>45225</v>
      </c>
      <c r="B3304" s="21" t="s">
        <v>10468</v>
      </c>
      <c r="C3304" s="13" t="s">
        <v>166</v>
      </c>
      <c r="D3304" s="764" t="s">
        <v>11472</v>
      </c>
      <c r="E3304" s="22">
        <v>18060</v>
      </c>
      <c r="F3304" s="19"/>
      <c r="G3304" s="14">
        <f t="shared" si="65"/>
        <v>18060</v>
      </c>
      <c r="H3304" s="13"/>
    </row>
    <row r="3305" spans="1:8" hidden="1" x14ac:dyDescent="0.25">
      <c r="A3305" s="112">
        <v>45225</v>
      </c>
      <c r="B3305" s="21" t="s">
        <v>10229</v>
      </c>
      <c r="C3305" s="13" t="s">
        <v>166</v>
      </c>
      <c r="D3305" s="764" t="s">
        <v>11473</v>
      </c>
      <c r="E3305" s="22">
        <v>15980</v>
      </c>
      <c r="F3305" s="19"/>
      <c r="G3305" s="14">
        <f t="shared" si="65"/>
        <v>15980</v>
      </c>
      <c r="H3305" s="13"/>
    </row>
    <row r="3306" spans="1:8" hidden="1" x14ac:dyDescent="0.25">
      <c r="A3306" s="112">
        <v>45225</v>
      </c>
      <c r="B3306" s="21" t="s">
        <v>10468</v>
      </c>
      <c r="C3306" s="13" t="s">
        <v>166</v>
      </c>
      <c r="D3306" s="764" t="s">
        <v>11474</v>
      </c>
      <c r="E3306" s="22">
        <v>8670</v>
      </c>
      <c r="F3306" s="19"/>
      <c r="G3306" s="14">
        <f t="shared" si="65"/>
        <v>8670</v>
      </c>
      <c r="H3306" s="13"/>
    </row>
    <row r="3307" spans="1:8" hidden="1" x14ac:dyDescent="0.25">
      <c r="A3307" s="112">
        <v>45225</v>
      </c>
      <c r="B3307" s="21" t="s">
        <v>10899</v>
      </c>
      <c r="C3307" s="13" t="s">
        <v>5186</v>
      </c>
      <c r="D3307" s="764" t="s">
        <v>12242</v>
      </c>
      <c r="E3307" s="22">
        <v>416400</v>
      </c>
      <c r="F3307" s="19"/>
      <c r="G3307" s="14">
        <f t="shared" si="65"/>
        <v>416400</v>
      </c>
      <c r="H3307" s="13"/>
    </row>
    <row r="3308" spans="1:8" hidden="1" x14ac:dyDescent="0.25">
      <c r="A3308" s="112">
        <v>45225</v>
      </c>
      <c r="B3308" s="21" t="s">
        <v>10229</v>
      </c>
      <c r="C3308" s="13" t="s">
        <v>164</v>
      </c>
      <c r="D3308" s="764" t="s">
        <v>11479</v>
      </c>
      <c r="E3308" s="22">
        <v>7240</v>
      </c>
      <c r="F3308" s="19"/>
      <c r="G3308" s="14">
        <f t="shared" si="65"/>
        <v>7240</v>
      </c>
      <c r="H3308" s="13"/>
    </row>
    <row r="3309" spans="1:8" hidden="1" x14ac:dyDescent="0.25">
      <c r="A3309" s="112">
        <v>45226</v>
      </c>
      <c r="B3309" s="21" t="s">
        <v>10573</v>
      </c>
      <c r="C3309" s="13" t="s">
        <v>8391</v>
      </c>
      <c r="D3309" s="764" t="s">
        <v>11485</v>
      </c>
      <c r="E3309" s="22">
        <v>82305</v>
      </c>
      <c r="F3309" s="19"/>
      <c r="G3309" s="14">
        <f t="shared" si="65"/>
        <v>82305</v>
      </c>
      <c r="H3309" s="13"/>
    </row>
    <row r="3310" spans="1:8" hidden="1" x14ac:dyDescent="0.25">
      <c r="A3310" s="112">
        <v>45226</v>
      </c>
      <c r="B3310" s="21" t="s">
        <v>10899</v>
      </c>
      <c r="C3310" s="13" t="s">
        <v>8391</v>
      </c>
      <c r="D3310" s="764" t="s">
        <v>11486</v>
      </c>
      <c r="E3310" s="22">
        <v>43922</v>
      </c>
      <c r="F3310" s="19"/>
      <c r="G3310" s="14">
        <f t="shared" si="65"/>
        <v>43922</v>
      </c>
      <c r="H3310" s="13"/>
    </row>
    <row r="3311" spans="1:8" hidden="1" x14ac:dyDescent="0.25">
      <c r="A3311" s="112">
        <v>45227</v>
      </c>
      <c r="B3311" s="21" t="s">
        <v>11433</v>
      </c>
      <c r="C3311" s="13" t="s">
        <v>164</v>
      </c>
      <c r="D3311" s="764" t="s">
        <v>11480</v>
      </c>
      <c r="E3311" s="22">
        <v>40947</v>
      </c>
      <c r="F3311" s="22"/>
      <c r="G3311" s="14">
        <f t="shared" si="65"/>
        <v>40947</v>
      </c>
      <c r="H3311" s="13"/>
    </row>
    <row r="3312" spans="1:8" hidden="1" x14ac:dyDescent="0.25">
      <c r="A3312" s="112">
        <v>45227</v>
      </c>
      <c r="B3312" s="21" t="s">
        <v>10376</v>
      </c>
      <c r="C3312" s="13" t="s">
        <v>5680</v>
      </c>
      <c r="D3312" s="764"/>
      <c r="E3312" s="22"/>
      <c r="F3312" s="19">
        <v>200000</v>
      </c>
      <c r="G3312" s="14">
        <f t="shared" si="65"/>
        <v>-200000</v>
      </c>
      <c r="H3312" s="13" t="s">
        <v>11487</v>
      </c>
    </row>
    <row r="3313" spans="1:10" hidden="1" x14ac:dyDescent="0.25">
      <c r="A3313" s="112">
        <v>45227</v>
      </c>
      <c r="B3313" s="21" t="s">
        <v>10148</v>
      </c>
      <c r="C3313" s="13" t="s">
        <v>5680</v>
      </c>
      <c r="D3313" s="764"/>
      <c r="E3313" s="22"/>
      <c r="F3313" s="19">
        <v>9400</v>
      </c>
      <c r="G3313" s="14">
        <f t="shared" si="65"/>
        <v>-9400</v>
      </c>
      <c r="H3313" s="13" t="s">
        <v>11358</v>
      </c>
    </row>
    <row r="3314" spans="1:10" hidden="1" x14ac:dyDescent="0.25">
      <c r="A3314" s="112">
        <v>45227</v>
      </c>
      <c r="B3314" s="21" t="s">
        <v>9766</v>
      </c>
      <c r="C3314" s="13" t="s">
        <v>5680</v>
      </c>
      <c r="D3314" s="764"/>
      <c r="E3314" s="22"/>
      <c r="F3314" s="19">
        <v>57000</v>
      </c>
      <c r="G3314" s="14">
        <f t="shared" si="65"/>
        <v>-57000</v>
      </c>
      <c r="H3314" s="13" t="s">
        <v>11358</v>
      </c>
      <c r="J3314" s="127"/>
    </row>
    <row r="3315" spans="1:10" hidden="1" x14ac:dyDescent="0.25">
      <c r="A3315" s="112">
        <v>45227</v>
      </c>
      <c r="B3315" s="21" t="s">
        <v>10468</v>
      </c>
      <c r="C3315" s="13" t="s">
        <v>5680</v>
      </c>
      <c r="D3315" s="764"/>
      <c r="E3315" s="22"/>
      <c r="F3315" s="19">
        <v>1500</v>
      </c>
      <c r="G3315" s="14">
        <f t="shared" si="65"/>
        <v>-1500</v>
      </c>
      <c r="H3315" s="13" t="s">
        <v>11358</v>
      </c>
    </row>
    <row r="3316" spans="1:10" hidden="1" x14ac:dyDescent="0.25">
      <c r="A3316" s="112">
        <v>45229</v>
      </c>
      <c r="B3316" s="21" t="s">
        <v>10229</v>
      </c>
      <c r="C3316" s="13" t="s">
        <v>7465</v>
      </c>
      <c r="D3316" s="764" t="s">
        <v>11560</v>
      </c>
      <c r="E3316" s="22">
        <v>437436</v>
      </c>
      <c r="F3316" s="19"/>
      <c r="G3316" s="14">
        <f t="shared" si="65"/>
        <v>437436</v>
      </c>
      <c r="H3316" s="13"/>
    </row>
    <row r="3317" spans="1:10" hidden="1" x14ac:dyDescent="0.25">
      <c r="A3317" s="112">
        <v>45229</v>
      </c>
      <c r="B3317" s="21" t="s">
        <v>11433</v>
      </c>
      <c r="C3317" s="13" t="s">
        <v>8391</v>
      </c>
      <c r="D3317" s="764" t="s">
        <v>11567</v>
      </c>
      <c r="E3317" s="22">
        <v>83101</v>
      </c>
      <c r="F3317" s="19"/>
      <c r="G3317" s="14">
        <f t="shared" si="65"/>
        <v>83101</v>
      </c>
      <c r="H3317" s="13"/>
    </row>
    <row r="3318" spans="1:10" hidden="1" x14ac:dyDescent="0.25">
      <c r="A3318" s="112">
        <v>45230</v>
      </c>
      <c r="B3318" s="21" t="s">
        <v>11063</v>
      </c>
      <c r="C3318" s="13" t="s">
        <v>7465</v>
      </c>
      <c r="D3318" s="764" t="s">
        <v>11561</v>
      </c>
      <c r="E3318" s="22">
        <v>43900</v>
      </c>
      <c r="F3318" s="19"/>
      <c r="G3318" s="14">
        <f t="shared" si="65"/>
        <v>43900</v>
      </c>
      <c r="H3318" s="13"/>
    </row>
    <row r="3319" spans="1:10" hidden="1" x14ac:dyDescent="0.25">
      <c r="A3319" s="112">
        <v>45230</v>
      </c>
      <c r="B3319" s="21" t="s">
        <v>10229</v>
      </c>
      <c r="C3319" s="13" t="s">
        <v>8391</v>
      </c>
      <c r="D3319" s="764" t="s">
        <v>11568</v>
      </c>
      <c r="E3319" s="22">
        <v>48244</v>
      </c>
      <c r="F3319" s="19"/>
      <c r="G3319" s="14">
        <f t="shared" si="65"/>
        <v>48244</v>
      </c>
      <c r="H3319" s="13"/>
    </row>
    <row r="3320" spans="1:10" hidden="1" x14ac:dyDescent="0.25">
      <c r="A3320" s="112">
        <v>45230</v>
      </c>
      <c r="B3320" s="21" t="s">
        <v>9983</v>
      </c>
      <c r="C3320" s="13" t="s">
        <v>166</v>
      </c>
      <c r="D3320" s="764" t="s">
        <v>11763</v>
      </c>
      <c r="E3320" s="22">
        <v>13200</v>
      </c>
      <c r="F3320" s="19"/>
      <c r="G3320" s="14">
        <f t="shared" si="65"/>
        <v>13200</v>
      </c>
      <c r="H3320" s="13"/>
    </row>
    <row r="3321" spans="1:10" hidden="1" x14ac:dyDescent="0.25">
      <c r="A3321" s="112">
        <v>45231</v>
      </c>
      <c r="B3321" s="21" t="s">
        <v>9353</v>
      </c>
      <c r="C3321" s="13" t="s">
        <v>7465</v>
      </c>
      <c r="D3321" s="764"/>
      <c r="E3321" s="22"/>
      <c r="F3321" s="19">
        <v>350000</v>
      </c>
      <c r="G3321" s="14">
        <f t="shared" si="65"/>
        <v>-350000</v>
      </c>
      <c r="H3321" s="13" t="s">
        <v>11527</v>
      </c>
    </row>
    <row r="3322" spans="1:10" hidden="1" x14ac:dyDescent="0.25">
      <c r="A3322" s="112">
        <v>45231</v>
      </c>
      <c r="B3322" s="21" t="s">
        <v>9353</v>
      </c>
      <c r="C3322" s="13" t="s">
        <v>7465</v>
      </c>
      <c r="D3322" s="764"/>
      <c r="E3322" s="22"/>
      <c r="F3322" s="19">
        <v>350000</v>
      </c>
      <c r="G3322" s="14">
        <f t="shared" si="65"/>
        <v>-350000</v>
      </c>
      <c r="H3322" s="13" t="s">
        <v>11528</v>
      </c>
    </row>
    <row r="3323" spans="1:10" hidden="1" x14ac:dyDescent="0.25">
      <c r="A3323" s="112">
        <v>45231</v>
      </c>
      <c r="B3323" s="21" t="s">
        <v>10573</v>
      </c>
      <c r="C3323" s="13" t="s">
        <v>7465</v>
      </c>
      <c r="D3323" s="764" t="s">
        <v>11563</v>
      </c>
      <c r="E3323" s="22">
        <v>168867</v>
      </c>
      <c r="F3323" s="19"/>
      <c r="G3323" s="14">
        <f t="shared" si="65"/>
        <v>168867</v>
      </c>
      <c r="H3323" s="13"/>
    </row>
    <row r="3324" spans="1:10" hidden="1" x14ac:dyDescent="0.25">
      <c r="A3324" s="112">
        <v>45231</v>
      </c>
      <c r="B3324" s="21" t="s">
        <v>9964</v>
      </c>
      <c r="C3324" s="13" t="s">
        <v>164</v>
      </c>
      <c r="D3324" s="764" t="s">
        <v>11571</v>
      </c>
      <c r="E3324" s="22">
        <v>3140</v>
      </c>
      <c r="F3324" s="109"/>
      <c r="G3324" s="14">
        <f t="shared" si="65"/>
        <v>3140</v>
      </c>
      <c r="H3324" s="13"/>
    </row>
    <row r="3325" spans="1:10" hidden="1" x14ac:dyDescent="0.25">
      <c r="A3325" s="112">
        <v>45232</v>
      </c>
      <c r="B3325" s="21" t="s">
        <v>11063</v>
      </c>
      <c r="C3325" s="13" t="s">
        <v>8391</v>
      </c>
      <c r="D3325" s="764" t="s">
        <v>11631</v>
      </c>
      <c r="E3325" s="22">
        <v>75122</v>
      </c>
      <c r="F3325" s="109"/>
      <c r="G3325" s="14">
        <f t="shared" si="65"/>
        <v>75122</v>
      </c>
      <c r="H3325" s="13"/>
    </row>
    <row r="3326" spans="1:10" hidden="1" x14ac:dyDescent="0.25">
      <c r="A3326" s="112">
        <v>45233</v>
      </c>
      <c r="B3326" s="21" t="s">
        <v>9353</v>
      </c>
      <c r="C3326" s="13" t="s">
        <v>7465</v>
      </c>
      <c r="D3326" s="764"/>
      <c r="E3326" s="22"/>
      <c r="F3326" s="109">
        <v>350000</v>
      </c>
      <c r="G3326" s="14">
        <f t="shared" si="65"/>
        <v>-350000</v>
      </c>
      <c r="H3326" s="13" t="s">
        <v>11534</v>
      </c>
    </row>
    <row r="3327" spans="1:10" hidden="1" x14ac:dyDescent="0.25">
      <c r="A3327" s="112">
        <v>45233</v>
      </c>
      <c r="B3327" s="21" t="s">
        <v>9353</v>
      </c>
      <c r="C3327" s="13" t="s">
        <v>7465</v>
      </c>
      <c r="D3327" s="764"/>
      <c r="E3327" s="781"/>
      <c r="F3327" s="783">
        <f>350000-F3328</f>
        <v>176319</v>
      </c>
      <c r="G3327" s="782">
        <f t="shared" si="65"/>
        <v>-176319</v>
      </c>
      <c r="H3327" s="1122" t="s">
        <v>11565</v>
      </c>
    </row>
    <row r="3328" spans="1:10" ht="16.5" hidden="1" thickBot="1" x14ac:dyDescent="0.3">
      <c r="A3328" s="112">
        <v>45233</v>
      </c>
      <c r="B3328" s="21" t="s">
        <v>11063</v>
      </c>
      <c r="C3328" s="13" t="s">
        <v>7465</v>
      </c>
      <c r="D3328" s="764"/>
      <c r="E3328" s="781"/>
      <c r="F3328" s="784">
        <v>173681</v>
      </c>
      <c r="G3328" s="782">
        <f t="shared" si="65"/>
        <v>-173681</v>
      </c>
      <c r="H3328" s="1124"/>
    </row>
    <row r="3329" spans="1:8" hidden="1" x14ac:dyDescent="0.25">
      <c r="A3329" s="112">
        <v>45233</v>
      </c>
      <c r="B3329" s="21" t="s">
        <v>10573</v>
      </c>
      <c r="C3329" s="13" t="s">
        <v>9077</v>
      </c>
      <c r="D3329" s="764"/>
      <c r="E3329" s="22"/>
      <c r="F3329" s="111">
        <v>400000</v>
      </c>
      <c r="G3329" s="14">
        <f t="shared" si="65"/>
        <v>-400000</v>
      </c>
      <c r="H3329" s="13" t="s">
        <v>11536</v>
      </c>
    </row>
    <row r="3330" spans="1:8" hidden="1" x14ac:dyDescent="0.25">
      <c r="A3330" s="112">
        <v>45233</v>
      </c>
      <c r="B3330" s="21" t="s">
        <v>10573</v>
      </c>
      <c r="C3330" s="13" t="s">
        <v>9077</v>
      </c>
      <c r="D3330" s="764"/>
      <c r="E3330" s="22"/>
      <c r="F3330" s="19">
        <v>485000</v>
      </c>
      <c r="G3330" s="14">
        <f t="shared" si="65"/>
        <v>-485000</v>
      </c>
      <c r="H3330" s="13" t="s">
        <v>11537</v>
      </c>
    </row>
    <row r="3331" spans="1:8" hidden="1" x14ac:dyDescent="0.25">
      <c r="A3331" s="112">
        <v>45233</v>
      </c>
      <c r="B3331" s="21" t="s">
        <v>10573</v>
      </c>
      <c r="C3331" s="13" t="s">
        <v>7465</v>
      </c>
      <c r="D3331" s="764" t="s">
        <v>11564</v>
      </c>
      <c r="E3331" s="22">
        <v>224668</v>
      </c>
      <c r="F3331" s="19"/>
      <c r="G3331" s="14">
        <f t="shared" si="65"/>
        <v>224668</v>
      </c>
      <c r="H3331" s="13"/>
    </row>
    <row r="3332" spans="1:8" hidden="1" x14ac:dyDescent="0.25">
      <c r="A3332" s="112">
        <v>45233</v>
      </c>
      <c r="B3332" s="21" t="s">
        <v>10229</v>
      </c>
      <c r="C3332" s="13" t="s">
        <v>7465</v>
      </c>
      <c r="D3332" s="764" t="s">
        <v>11562</v>
      </c>
      <c r="E3332" s="22">
        <v>32000</v>
      </c>
      <c r="F3332" s="19"/>
      <c r="G3332" s="14">
        <f t="shared" si="65"/>
        <v>32000</v>
      </c>
      <c r="H3332" s="13"/>
    </row>
    <row r="3333" spans="1:8" hidden="1" x14ac:dyDescent="0.25">
      <c r="A3333" s="112">
        <v>45233</v>
      </c>
      <c r="B3333" s="21" t="s">
        <v>10899</v>
      </c>
      <c r="C3333" s="13" t="s">
        <v>166</v>
      </c>
      <c r="D3333" s="764" t="s">
        <v>11764</v>
      </c>
      <c r="E3333" s="22">
        <v>9240</v>
      </c>
      <c r="F3333" s="19"/>
      <c r="G3333" s="14">
        <f t="shared" si="65"/>
        <v>9240</v>
      </c>
      <c r="H3333" s="13"/>
    </row>
    <row r="3334" spans="1:8" hidden="1" x14ac:dyDescent="0.25">
      <c r="A3334" s="112">
        <v>45233</v>
      </c>
      <c r="B3334" s="21" t="s">
        <v>10899</v>
      </c>
      <c r="C3334" s="13" t="s">
        <v>12470</v>
      </c>
      <c r="D3334" s="764" t="s">
        <v>12471</v>
      </c>
      <c r="E3334" s="22">
        <v>1724483</v>
      </c>
      <c r="F3334" s="19"/>
      <c r="G3334" s="14">
        <f t="shared" si="65"/>
        <v>1724483</v>
      </c>
      <c r="H3334" s="13"/>
    </row>
    <row r="3335" spans="1:8" hidden="1" x14ac:dyDescent="0.25">
      <c r="A3335" s="112">
        <v>45234</v>
      </c>
      <c r="B3335" s="21" t="s">
        <v>10573</v>
      </c>
      <c r="C3335" s="13" t="s">
        <v>8391</v>
      </c>
      <c r="D3335" s="764"/>
      <c r="E3335" s="22"/>
      <c r="F3335" s="19">
        <v>1300000</v>
      </c>
      <c r="G3335" s="14">
        <f t="shared" si="65"/>
        <v>-1300000</v>
      </c>
      <c r="H3335" s="13" t="s">
        <v>11423</v>
      </c>
    </row>
    <row r="3336" spans="1:8" hidden="1" x14ac:dyDescent="0.25">
      <c r="A3336" s="112">
        <v>45234</v>
      </c>
      <c r="B3336" s="21" t="s">
        <v>10573</v>
      </c>
      <c r="C3336" s="13" t="s">
        <v>8391</v>
      </c>
      <c r="D3336" s="764" t="s">
        <v>11632</v>
      </c>
      <c r="E3336" s="22">
        <v>85030</v>
      </c>
      <c r="F3336" s="19"/>
      <c r="G3336" s="14">
        <f t="shared" si="65"/>
        <v>85030</v>
      </c>
      <c r="H3336" s="13"/>
    </row>
    <row r="3337" spans="1:8" hidden="1"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hidden="1" x14ac:dyDescent="0.25">
      <c r="A3339" s="112">
        <v>45236</v>
      </c>
      <c r="B3339" s="21" t="s">
        <v>10229</v>
      </c>
      <c r="C3339" s="13" t="s">
        <v>7465</v>
      </c>
      <c r="D3339" s="764" t="s">
        <v>11628</v>
      </c>
      <c r="E3339" s="22">
        <v>32000</v>
      </c>
      <c r="F3339" s="19"/>
      <c r="G3339" s="14">
        <f t="shared" si="65"/>
        <v>32000</v>
      </c>
      <c r="H3339" s="13"/>
    </row>
    <row r="3340" spans="1:8" hidden="1" x14ac:dyDescent="0.25">
      <c r="A3340" s="112">
        <v>45236</v>
      </c>
      <c r="B3340" s="21" t="s">
        <v>11433</v>
      </c>
      <c r="C3340" s="13" t="s">
        <v>166</v>
      </c>
      <c r="D3340" s="764" t="s">
        <v>11765</v>
      </c>
      <c r="E3340" s="22">
        <v>36420</v>
      </c>
      <c r="F3340" s="19"/>
      <c r="G3340" s="14">
        <f t="shared" si="65"/>
        <v>36420</v>
      </c>
      <c r="H3340" s="13"/>
    </row>
    <row r="3341" spans="1:8" hidden="1" x14ac:dyDescent="0.25">
      <c r="A3341" s="112">
        <v>45237</v>
      </c>
      <c r="B3341" s="21" t="s">
        <v>10899</v>
      </c>
      <c r="C3341" s="13" t="s">
        <v>7465</v>
      </c>
      <c r="D3341" s="764" t="s">
        <v>11629</v>
      </c>
      <c r="E3341" s="22">
        <v>32600</v>
      </c>
      <c r="F3341" s="19"/>
      <c r="G3341" s="14">
        <f t="shared" si="65"/>
        <v>32600</v>
      </c>
      <c r="H3341" s="13"/>
    </row>
    <row r="3342" spans="1:8" hidden="1" x14ac:dyDescent="0.25">
      <c r="A3342" s="112">
        <v>45237</v>
      </c>
      <c r="B3342" s="21" t="s">
        <v>10229</v>
      </c>
      <c r="C3342" s="13" t="s">
        <v>8391</v>
      </c>
      <c r="D3342" s="764" t="s">
        <v>11634</v>
      </c>
      <c r="E3342" s="22">
        <v>203960</v>
      </c>
      <c r="F3342" s="19"/>
      <c r="G3342" s="14">
        <f t="shared" si="65"/>
        <v>203960</v>
      </c>
      <c r="H3342" s="13"/>
    </row>
    <row r="3343" spans="1:8" hidden="1"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hidden="1" x14ac:dyDescent="0.25">
      <c r="A3345" s="112">
        <v>45237</v>
      </c>
      <c r="B3345" s="21" t="s">
        <v>10229</v>
      </c>
      <c r="C3345" s="13" t="s">
        <v>7465</v>
      </c>
      <c r="D3345" s="764"/>
      <c r="E3345" s="22"/>
      <c r="F3345" s="19">
        <v>350000</v>
      </c>
      <c r="G3345" s="14">
        <f t="shared" si="65"/>
        <v>-350000</v>
      </c>
      <c r="H3345" s="13" t="s">
        <v>11627</v>
      </c>
    </row>
    <row r="3346" spans="1:8" hidden="1" x14ac:dyDescent="0.25">
      <c r="A3346" s="112">
        <v>45237</v>
      </c>
      <c r="B3346" s="21" t="s">
        <v>10229</v>
      </c>
      <c r="C3346" s="13" t="s">
        <v>7465</v>
      </c>
      <c r="D3346" s="764"/>
      <c r="E3346" s="22"/>
      <c r="F3346" s="19">
        <v>350000</v>
      </c>
      <c r="G3346" s="14">
        <f t="shared" si="65"/>
        <v>-350000</v>
      </c>
      <c r="H3346" s="13" t="s">
        <v>11626</v>
      </c>
    </row>
    <row r="3347" spans="1:8" hidden="1" x14ac:dyDescent="0.25">
      <c r="A3347" s="112">
        <v>45237</v>
      </c>
      <c r="B3347" s="21" t="s">
        <v>9983</v>
      </c>
      <c r="C3347" s="13" t="s">
        <v>166</v>
      </c>
      <c r="D3347" s="764" t="s">
        <v>11766</v>
      </c>
      <c r="E3347" s="22">
        <v>4515</v>
      </c>
      <c r="F3347" s="19"/>
      <c r="G3347" s="14">
        <f t="shared" si="65"/>
        <v>4515</v>
      </c>
      <c r="H3347" s="13"/>
    </row>
    <row r="3348" spans="1:8" hidden="1" x14ac:dyDescent="0.25">
      <c r="A3348" s="112">
        <v>45237</v>
      </c>
      <c r="B3348" s="21" t="s">
        <v>11259</v>
      </c>
      <c r="C3348" s="13" t="s">
        <v>164</v>
      </c>
      <c r="D3348" s="764" t="s">
        <v>11893</v>
      </c>
      <c r="E3348" s="22">
        <v>1420</v>
      </c>
      <c r="F3348" s="19"/>
      <c r="G3348" s="14">
        <f t="shared" si="65"/>
        <v>1420</v>
      </c>
      <c r="H3348" s="13"/>
    </row>
    <row r="3349" spans="1:8" hidden="1" x14ac:dyDescent="0.25">
      <c r="A3349" s="112">
        <v>45238</v>
      </c>
      <c r="B3349" s="21" t="s">
        <v>10229</v>
      </c>
      <c r="C3349" s="13" t="s">
        <v>164</v>
      </c>
      <c r="D3349" s="764" t="s">
        <v>11900</v>
      </c>
      <c r="E3349" s="22">
        <v>6739</v>
      </c>
      <c r="F3349" s="19"/>
      <c r="G3349" s="14">
        <f t="shared" si="65"/>
        <v>6739</v>
      </c>
      <c r="H3349" s="13"/>
    </row>
    <row r="3350" spans="1:8" hidden="1" x14ac:dyDescent="0.25">
      <c r="A3350" s="112">
        <v>45240</v>
      </c>
      <c r="B3350" s="21" t="s">
        <v>11259</v>
      </c>
      <c r="C3350" s="13" t="s">
        <v>8391</v>
      </c>
      <c r="D3350" s="764" t="s">
        <v>11636</v>
      </c>
      <c r="E3350" s="22">
        <v>13416</v>
      </c>
      <c r="F3350" s="19"/>
      <c r="G3350" s="14">
        <f t="shared" si="65"/>
        <v>13416</v>
      </c>
      <c r="H3350" s="13"/>
    </row>
    <row r="3351" spans="1:8" hidden="1" x14ac:dyDescent="0.25">
      <c r="A3351" s="112">
        <v>45240</v>
      </c>
      <c r="B3351" s="21" t="s">
        <v>10899</v>
      </c>
      <c r="C3351" s="13" t="s">
        <v>12470</v>
      </c>
      <c r="D3351" s="764" t="s">
        <v>8588</v>
      </c>
      <c r="E3351" s="22">
        <v>836282</v>
      </c>
      <c r="F3351" s="19"/>
      <c r="G3351" s="14">
        <f t="shared" si="65"/>
        <v>836282</v>
      </c>
      <c r="H3351" s="13"/>
    </row>
    <row r="3352" spans="1:8" hidden="1" x14ac:dyDescent="0.25">
      <c r="A3352" s="112">
        <v>45240</v>
      </c>
      <c r="B3352" s="21" t="s">
        <v>9983</v>
      </c>
      <c r="C3352" s="13" t="s">
        <v>164</v>
      </c>
      <c r="D3352" s="764" t="s">
        <v>11638</v>
      </c>
      <c r="E3352" s="22">
        <v>168</v>
      </c>
      <c r="F3352" s="19"/>
      <c r="G3352" s="14">
        <f t="shared" si="65"/>
        <v>168</v>
      </c>
      <c r="H3352" s="13"/>
    </row>
    <row r="3353" spans="1:8" hidden="1"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hidden="1"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hidden="1" x14ac:dyDescent="0.25">
      <c r="A3357" s="112">
        <v>45241</v>
      </c>
      <c r="B3357" s="21" t="s">
        <v>10573</v>
      </c>
      <c r="C3357" s="13" t="s">
        <v>180</v>
      </c>
      <c r="D3357" s="764" t="s">
        <v>11698</v>
      </c>
      <c r="E3357" s="22">
        <v>62400</v>
      </c>
      <c r="F3357" s="19"/>
      <c r="G3357" s="14">
        <f t="shared" si="65"/>
        <v>62400</v>
      </c>
      <c r="H3357" s="13"/>
    </row>
    <row r="3358" spans="1:8" hidden="1" x14ac:dyDescent="0.25">
      <c r="A3358" s="112">
        <v>45243</v>
      </c>
      <c r="B3358" s="21" t="s">
        <v>10573</v>
      </c>
      <c r="C3358" s="13" t="s">
        <v>8391</v>
      </c>
      <c r="D3358" s="764" t="s">
        <v>11693</v>
      </c>
      <c r="E3358" s="22">
        <v>61469</v>
      </c>
      <c r="F3358" s="19"/>
      <c r="G3358" s="14">
        <f t="shared" si="65"/>
        <v>61469</v>
      </c>
      <c r="H3358" s="13"/>
    </row>
    <row r="3359" spans="1:8" hidden="1" x14ac:dyDescent="0.25">
      <c r="A3359" s="112">
        <v>45243</v>
      </c>
      <c r="B3359" s="21" t="s">
        <v>11433</v>
      </c>
      <c r="C3359" s="13" t="s">
        <v>164</v>
      </c>
      <c r="D3359" s="764" t="s">
        <v>11894</v>
      </c>
      <c r="E3359" s="22">
        <v>11157</v>
      </c>
      <c r="F3359" s="19"/>
      <c r="G3359" s="14">
        <f t="shared" si="65"/>
        <v>11157</v>
      </c>
      <c r="H3359" s="13"/>
    </row>
    <row r="3360" spans="1:8" hidden="1" x14ac:dyDescent="0.25">
      <c r="A3360" s="112">
        <v>45243</v>
      </c>
      <c r="B3360" s="21" t="s">
        <v>10899</v>
      </c>
      <c r="C3360" s="13" t="s">
        <v>5186</v>
      </c>
      <c r="D3360" s="764" t="s">
        <v>12248</v>
      </c>
      <c r="E3360" s="22">
        <v>135900</v>
      </c>
      <c r="F3360" s="19"/>
      <c r="G3360" s="14">
        <f t="shared" si="65"/>
        <v>135900</v>
      </c>
      <c r="H3360" s="13" t="s">
        <v>12250</v>
      </c>
    </row>
    <row r="3361" spans="1:8" hidden="1" x14ac:dyDescent="0.25">
      <c r="A3361" s="112">
        <v>45243</v>
      </c>
      <c r="B3361" s="21" t="s">
        <v>10899</v>
      </c>
      <c r="C3361" s="13" t="s">
        <v>12470</v>
      </c>
      <c r="D3361" s="764" t="s">
        <v>8044</v>
      </c>
      <c r="E3361" s="22">
        <v>417642</v>
      </c>
      <c r="F3361" s="19"/>
      <c r="G3361" s="14">
        <f t="shared" si="65"/>
        <v>417642</v>
      </c>
      <c r="H3361" s="13"/>
    </row>
    <row r="3362" spans="1:8" ht="17.25" hidden="1" customHeight="1" x14ac:dyDescent="0.25">
      <c r="A3362" s="112">
        <v>45243</v>
      </c>
      <c r="B3362" s="21" t="s">
        <v>10899</v>
      </c>
      <c r="C3362" s="13" t="s">
        <v>12470</v>
      </c>
      <c r="D3362" s="764" t="s">
        <v>8045</v>
      </c>
      <c r="E3362" s="22">
        <v>20015</v>
      </c>
      <c r="F3362" s="19"/>
      <c r="G3362" s="14">
        <f t="shared" si="65"/>
        <v>20015</v>
      </c>
      <c r="H3362" s="13"/>
    </row>
    <row r="3363" spans="1:8" ht="17.25" hidden="1" customHeight="1" x14ac:dyDescent="0.25">
      <c r="A3363" s="112">
        <v>45243</v>
      </c>
      <c r="B3363" s="21" t="s">
        <v>10899</v>
      </c>
      <c r="C3363" s="13" t="s">
        <v>12470</v>
      </c>
      <c r="D3363" s="764"/>
      <c r="E3363" s="22"/>
      <c r="F3363" s="19">
        <v>20000</v>
      </c>
      <c r="G3363" s="14">
        <f t="shared" si="65"/>
        <v>-20000</v>
      </c>
      <c r="H3363" s="13" t="s">
        <v>10772</v>
      </c>
    </row>
    <row r="3364" spans="1:8" hidden="1" x14ac:dyDescent="0.25">
      <c r="A3364" s="112">
        <v>45243</v>
      </c>
      <c r="B3364" s="21" t="s">
        <v>10899</v>
      </c>
      <c r="C3364" s="13" t="s">
        <v>5186</v>
      </c>
      <c r="D3364" s="764" t="s">
        <v>12249</v>
      </c>
      <c r="E3364" s="22">
        <v>213854.4</v>
      </c>
      <c r="F3364" s="19"/>
      <c r="G3364" s="14">
        <f t="shared" si="65"/>
        <v>213854.4</v>
      </c>
      <c r="H3364" s="13" t="s">
        <v>12250</v>
      </c>
    </row>
    <row r="3365" spans="1:8" hidden="1"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hidden="1" x14ac:dyDescent="0.25">
      <c r="A3368" s="112">
        <v>45244</v>
      </c>
      <c r="B3368" s="21" t="s">
        <v>10573</v>
      </c>
      <c r="C3368" s="13" t="s">
        <v>7465</v>
      </c>
      <c r="D3368" s="764" t="s">
        <v>11724</v>
      </c>
      <c r="E3368" s="22">
        <v>152867</v>
      </c>
      <c r="F3368" s="19"/>
      <c r="G3368" s="14">
        <f t="shared" si="65"/>
        <v>152867</v>
      </c>
      <c r="H3368" s="13"/>
    </row>
    <row r="3369" spans="1:8" hidden="1" x14ac:dyDescent="0.25">
      <c r="A3369" s="112">
        <v>45245</v>
      </c>
      <c r="B3369" s="21" t="s">
        <v>10573</v>
      </c>
      <c r="C3369" s="13" t="s">
        <v>7465</v>
      </c>
      <c r="D3369" s="764"/>
      <c r="E3369" s="22"/>
      <c r="F3369" s="19">
        <v>350000</v>
      </c>
      <c r="G3369" s="14">
        <f t="shared" si="65"/>
        <v>-350000</v>
      </c>
      <c r="H3369" s="13" t="s">
        <v>11658</v>
      </c>
    </row>
    <row r="3370" spans="1:8" hidden="1" x14ac:dyDescent="0.25">
      <c r="A3370" s="112">
        <v>45245</v>
      </c>
      <c r="B3370" s="21" t="s">
        <v>10573</v>
      </c>
      <c r="C3370" s="13" t="s">
        <v>7465</v>
      </c>
      <c r="D3370" s="764"/>
      <c r="E3370" s="22"/>
      <c r="F3370" s="19">
        <v>350000</v>
      </c>
      <c r="G3370" s="14">
        <f t="shared" ref="G3370:G3454" si="66">E3370-F3370</f>
        <v>-350000</v>
      </c>
      <c r="H3370" s="13" t="s">
        <v>11659</v>
      </c>
    </row>
    <row r="3371" spans="1:8" hidden="1" x14ac:dyDescent="0.25">
      <c r="A3371" s="112">
        <v>45245</v>
      </c>
      <c r="B3371" s="21" t="s">
        <v>10573</v>
      </c>
      <c r="C3371" s="13" t="s">
        <v>8089</v>
      </c>
      <c r="D3371" s="764"/>
      <c r="E3371" s="22"/>
      <c r="F3371" s="19">
        <v>500000</v>
      </c>
      <c r="G3371" s="14">
        <f t="shared" si="66"/>
        <v>-500000</v>
      </c>
      <c r="H3371" s="13" t="s">
        <v>11660</v>
      </c>
    </row>
    <row r="3372" spans="1:8" hidden="1" x14ac:dyDescent="0.25">
      <c r="A3372" s="112">
        <v>45245</v>
      </c>
      <c r="B3372" s="21" t="s">
        <v>10573</v>
      </c>
      <c r="C3372" s="13" t="s">
        <v>8089</v>
      </c>
      <c r="D3372" s="764"/>
      <c r="E3372" s="22"/>
      <c r="F3372" s="19">
        <v>500000</v>
      </c>
      <c r="G3372" s="14">
        <f t="shared" si="66"/>
        <v>-500000</v>
      </c>
      <c r="H3372" s="13" t="s">
        <v>11661</v>
      </c>
    </row>
    <row r="3373" spans="1:8" hidden="1" x14ac:dyDescent="0.25">
      <c r="A3373" s="112">
        <v>45245</v>
      </c>
      <c r="B3373" s="21" t="s">
        <v>10573</v>
      </c>
      <c r="C3373" s="13" t="s">
        <v>8089</v>
      </c>
      <c r="D3373" s="764"/>
      <c r="E3373" s="22"/>
      <c r="F3373" s="19">
        <v>500000</v>
      </c>
      <c r="G3373" s="14">
        <f t="shared" si="66"/>
        <v>-500000</v>
      </c>
      <c r="H3373" s="13" t="s">
        <v>11662</v>
      </c>
    </row>
    <row r="3374" spans="1:8" hidden="1" x14ac:dyDescent="0.25">
      <c r="A3374" s="112">
        <v>45245</v>
      </c>
      <c r="B3374" s="21" t="s">
        <v>10899</v>
      </c>
      <c r="C3374" s="13" t="s">
        <v>166</v>
      </c>
      <c r="D3374" s="764" t="s">
        <v>11768</v>
      </c>
      <c r="E3374" s="22">
        <v>7990</v>
      </c>
      <c r="F3374" s="19"/>
      <c r="G3374" s="14">
        <f t="shared" si="66"/>
        <v>7990</v>
      </c>
      <c r="H3374" s="13"/>
    </row>
    <row r="3375" spans="1:8" hidden="1"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hidden="1" x14ac:dyDescent="0.25">
      <c r="A3377" s="112">
        <v>45246</v>
      </c>
      <c r="B3377" s="21" t="s">
        <v>10573</v>
      </c>
      <c r="C3377" s="13" t="s">
        <v>8391</v>
      </c>
      <c r="D3377" s="764" t="s">
        <v>11694</v>
      </c>
      <c r="E3377" s="22">
        <v>93159</v>
      </c>
      <c r="F3377" s="19"/>
      <c r="G3377" s="14">
        <f t="shared" si="66"/>
        <v>93159</v>
      </c>
      <c r="H3377" s="13"/>
    </row>
    <row r="3378" spans="1:8" hidden="1" x14ac:dyDescent="0.25">
      <c r="A3378" s="112">
        <v>45246</v>
      </c>
      <c r="B3378" s="21" t="s">
        <v>10573</v>
      </c>
      <c r="C3378" s="13" t="s">
        <v>7465</v>
      </c>
      <c r="D3378" s="764" t="s">
        <v>11214</v>
      </c>
      <c r="E3378" s="22">
        <v>34290</v>
      </c>
      <c r="F3378" s="19"/>
      <c r="G3378" s="14">
        <f t="shared" si="66"/>
        <v>34290</v>
      </c>
      <c r="H3378" s="13"/>
    </row>
    <row r="3379" spans="1:8" hidden="1" x14ac:dyDescent="0.25">
      <c r="A3379" s="112">
        <v>45246</v>
      </c>
      <c r="B3379" s="21" t="s">
        <v>10899</v>
      </c>
      <c r="C3379" s="13" t="s">
        <v>5186</v>
      </c>
      <c r="D3379" s="764"/>
      <c r="E3379" s="22"/>
      <c r="F3379" s="19">
        <v>300000</v>
      </c>
      <c r="G3379" s="14">
        <f t="shared" si="66"/>
        <v>-300000</v>
      </c>
      <c r="H3379" s="13" t="s">
        <v>12121</v>
      </c>
    </row>
    <row r="3380" spans="1:8" hidden="1" x14ac:dyDescent="0.25">
      <c r="A3380" s="112">
        <v>45246</v>
      </c>
      <c r="B3380" s="21" t="s">
        <v>10899</v>
      </c>
      <c r="C3380" s="13" t="s">
        <v>5186</v>
      </c>
      <c r="D3380" s="764"/>
      <c r="E3380" s="22"/>
      <c r="F3380" s="19">
        <v>197000</v>
      </c>
      <c r="G3380" s="14">
        <f t="shared" si="66"/>
        <v>-197000</v>
      </c>
      <c r="H3380" s="13" t="s">
        <v>12121</v>
      </c>
    </row>
    <row r="3381" spans="1:8" hidden="1" x14ac:dyDescent="0.25">
      <c r="A3381" s="112">
        <v>45247</v>
      </c>
      <c r="B3381" s="21" t="s">
        <v>10573</v>
      </c>
      <c r="C3381" s="13" t="s">
        <v>7465</v>
      </c>
      <c r="D3381" s="764" t="s">
        <v>11725</v>
      </c>
      <c r="E3381" s="22">
        <v>212768</v>
      </c>
      <c r="F3381" s="19"/>
      <c r="G3381" s="14">
        <f t="shared" si="66"/>
        <v>212768</v>
      </c>
      <c r="H3381" s="13"/>
    </row>
    <row r="3382" spans="1:8" hidden="1" x14ac:dyDescent="0.25">
      <c r="A3382" s="112">
        <v>45247</v>
      </c>
      <c r="B3382" s="21" t="s">
        <v>10573</v>
      </c>
      <c r="C3382" s="13" t="s">
        <v>7465</v>
      </c>
      <c r="D3382" s="764"/>
      <c r="E3382" s="22"/>
      <c r="F3382" s="19">
        <v>500000</v>
      </c>
      <c r="G3382" s="14">
        <f t="shared" si="66"/>
        <v>-500000</v>
      </c>
      <c r="H3382" s="13" t="s">
        <v>11685</v>
      </c>
    </row>
    <row r="3383" spans="1:8" hidden="1" x14ac:dyDescent="0.25">
      <c r="A3383" s="112">
        <v>45247</v>
      </c>
      <c r="B3383" s="21" t="s">
        <v>10573</v>
      </c>
      <c r="C3383" s="13" t="s">
        <v>7465</v>
      </c>
      <c r="D3383" s="764"/>
      <c r="E3383" s="22"/>
      <c r="F3383" s="19">
        <v>500000</v>
      </c>
      <c r="G3383" s="14">
        <f t="shared" si="66"/>
        <v>-500000</v>
      </c>
      <c r="H3383" s="13" t="s">
        <v>11686</v>
      </c>
    </row>
    <row r="3384" spans="1:8" hidden="1" x14ac:dyDescent="0.25">
      <c r="A3384" s="112">
        <v>45247</v>
      </c>
      <c r="B3384" s="21" t="s">
        <v>11695</v>
      </c>
      <c r="C3384" s="13" t="s">
        <v>8391</v>
      </c>
      <c r="D3384" s="764" t="s">
        <v>11696</v>
      </c>
      <c r="E3384" s="22">
        <v>49822</v>
      </c>
      <c r="F3384" s="19"/>
      <c r="G3384" s="14">
        <f t="shared" si="66"/>
        <v>49822</v>
      </c>
      <c r="H3384" s="13"/>
    </row>
    <row r="3385" spans="1:8" hidden="1" x14ac:dyDescent="0.25">
      <c r="A3385" s="112">
        <v>45247</v>
      </c>
      <c r="B3385" s="21" t="s">
        <v>11596</v>
      </c>
      <c r="C3385" s="13" t="s">
        <v>8391</v>
      </c>
      <c r="D3385" s="764" t="s">
        <v>11697</v>
      </c>
      <c r="E3385" s="22">
        <v>106322</v>
      </c>
      <c r="F3385" s="19"/>
      <c r="G3385" s="14">
        <f t="shared" si="66"/>
        <v>106322</v>
      </c>
      <c r="H3385" s="13"/>
    </row>
    <row r="3386" spans="1:8" hidden="1" x14ac:dyDescent="0.25">
      <c r="A3386" s="112">
        <v>45248</v>
      </c>
      <c r="B3386" s="21" t="s">
        <v>10229</v>
      </c>
      <c r="C3386" s="13" t="s">
        <v>11312</v>
      </c>
      <c r="D3386" s="764"/>
      <c r="E3386" s="22"/>
      <c r="F3386" s="19">
        <v>495000</v>
      </c>
      <c r="G3386" s="14">
        <f>E3386-F3386</f>
        <v>-495000</v>
      </c>
      <c r="H3386" s="13" t="s">
        <v>11728</v>
      </c>
    </row>
    <row r="3387" spans="1:8" hidden="1"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22" t="s">
        <v>12259</v>
      </c>
    </row>
    <row r="3393" spans="1:8" x14ac:dyDescent="0.25">
      <c r="A3393" s="112">
        <v>45248</v>
      </c>
      <c r="B3393" s="21" t="s">
        <v>11596</v>
      </c>
      <c r="C3393" s="13" t="s">
        <v>168</v>
      </c>
      <c r="D3393" s="764"/>
      <c r="E3393" s="22"/>
      <c r="F3393" s="109">
        <v>250000</v>
      </c>
      <c r="G3393" s="14">
        <f t="shared" si="67"/>
        <v>-250000</v>
      </c>
      <c r="H3393" s="1124"/>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idden="1" x14ac:dyDescent="0.25">
      <c r="A3397" s="112">
        <v>45250</v>
      </c>
      <c r="B3397" s="21" t="s">
        <v>10229</v>
      </c>
      <c r="C3397" s="13" t="s">
        <v>7465</v>
      </c>
      <c r="D3397" s="764" t="s">
        <v>11726</v>
      </c>
      <c r="E3397" s="22">
        <v>221300</v>
      </c>
      <c r="F3397" s="109"/>
      <c r="G3397" s="14">
        <f t="shared" si="66"/>
        <v>221300</v>
      </c>
      <c r="H3397" s="13"/>
    </row>
    <row r="3398" spans="1:8" hidden="1" x14ac:dyDescent="0.25">
      <c r="A3398" s="112">
        <v>45250</v>
      </c>
      <c r="B3398" s="21" t="s">
        <v>9353</v>
      </c>
      <c r="C3398" s="13" t="s">
        <v>169</v>
      </c>
      <c r="D3398" s="764"/>
      <c r="E3398" s="781"/>
      <c r="F3398" s="783">
        <v>234213</v>
      </c>
      <c r="G3398" s="782">
        <f t="shared" si="66"/>
        <v>-234213</v>
      </c>
      <c r="H3398" s="13" t="s">
        <v>11739</v>
      </c>
    </row>
    <row r="3399" spans="1:8" hidden="1" x14ac:dyDescent="0.25">
      <c r="A3399" s="112">
        <v>45250</v>
      </c>
      <c r="B3399" s="21" t="s">
        <v>10568</v>
      </c>
      <c r="C3399" s="13" t="s">
        <v>169</v>
      </c>
      <c r="D3399" s="764"/>
      <c r="E3399" s="781"/>
      <c r="F3399" s="141">
        <v>163580</v>
      </c>
      <c r="G3399" s="782">
        <f t="shared" si="66"/>
        <v>-163580</v>
      </c>
      <c r="H3399" s="13" t="s">
        <v>11739</v>
      </c>
    </row>
    <row r="3400" spans="1:8" ht="16.5" hidden="1" thickBot="1" x14ac:dyDescent="0.3">
      <c r="A3400" s="112">
        <v>45250</v>
      </c>
      <c r="B3400" s="21" t="s">
        <v>9983</v>
      </c>
      <c r="C3400" s="13" t="s">
        <v>169</v>
      </c>
      <c r="D3400" s="764"/>
      <c r="E3400" s="781"/>
      <c r="F3400" s="784">
        <v>102207</v>
      </c>
      <c r="G3400" s="782">
        <f t="shared" si="66"/>
        <v>-102207</v>
      </c>
      <c r="H3400" s="13" t="s">
        <v>11739</v>
      </c>
    </row>
    <row r="3401" spans="1:8" hidden="1" x14ac:dyDescent="0.25">
      <c r="A3401" s="112">
        <v>45251</v>
      </c>
      <c r="B3401" s="21" t="s">
        <v>10229</v>
      </c>
      <c r="C3401" s="13" t="s">
        <v>180</v>
      </c>
      <c r="D3401" s="764"/>
      <c r="E3401" s="781"/>
      <c r="F3401" s="783">
        <v>107660</v>
      </c>
      <c r="G3401" s="782">
        <f t="shared" si="66"/>
        <v>-107660</v>
      </c>
      <c r="H3401" s="13" t="s">
        <v>11754</v>
      </c>
    </row>
    <row r="3402" spans="1:8" hidden="1" x14ac:dyDescent="0.25">
      <c r="A3402" s="112">
        <v>45251</v>
      </c>
      <c r="B3402" s="21" t="s">
        <v>10573</v>
      </c>
      <c r="C3402" s="13" t="s">
        <v>180</v>
      </c>
      <c r="D3402" s="764"/>
      <c r="E3402" s="781"/>
      <c r="F3402" s="141">
        <v>247020</v>
      </c>
      <c r="G3402" s="782">
        <f t="shared" si="66"/>
        <v>-247020</v>
      </c>
      <c r="H3402" s="13" t="s">
        <v>11754</v>
      </c>
    </row>
    <row r="3403" spans="1:8" ht="16.5" hidden="1" thickBot="1" x14ac:dyDescent="0.3">
      <c r="A3403" s="112">
        <v>45251</v>
      </c>
      <c r="B3403" s="21" t="s">
        <v>10899</v>
      </c>
      <c r="C3403" s="13" t="s">
        <v>180</v>
      </c>
      <c r="D3403" s="764"/>
      <c r="E3403" s="781"/>
      <c r="F3403" s="784">
        <v>145320</v>
      </c>
      <c r="G3403" s="782">
        <f t="shared" si="66"/>
        <v>-145320</v>
      </c>
      <c r="H3403" s="13" t="s">
        <v>11754</v>
      </c>
    </row>
    <row r="3404" spans="1:8" hidden="1" x14ac:dyDescent="0.25">
      <c r="A3404" s="112">
        <v>45251</v>
      </c>
      <c r="B3404" s="21" t="s">
        <v>10899</v>
      </c>
      <c r="C3404" s="13" t="s">
        <v>8391</v>
      </c>
      <c r="D3404" s="764" t="s">
        <v>11760</v>
      </c>
      <c r="E3404" s="22">
        <v>49712</v>
      </c>
      <c r="F3404" s="111"/>
      <c r="G3404" s="782">
        <f t="shared" si="66"/>
        <v>49712</v>
      </c>
      <c r="H3404" s="13"/>
    </row>
    <row r="3405" spans="1:8" hidden="1" x14ac:dyDescent="0.25">
      <c r="A3405" s="112">
        <v>45251</v>
      </c>
      <c r="B3405" s="21" t="s">
        <v>11433</v>
      </c>
      <c r="C3405" s="13" t="s">
        <v>8391</v>
      </c>
      <c r="D3405" s="764" t="s">
        <v>11761</v>
      </c>
      <c r="E3405" s="22">
        <v>40419</v>
      </c>
      <c r="F3405" s="111"/>
      <c r="G3405" s="782">
        <f t="shared" si="66"/>
        <v>40419</v>
      </c>
      <c r="H3405" s="13"/>
    </row>
    <row r="3406" spans="1:8" hidden="1" x14ac:dyDescent="0.25">
      <c r="A3406" s="112">
        <v>45251</v>
      </c>
      <c r="B3406" s="21" t="s">
        <v>11498</v>
      </c>
      <c r="C3406" s="13" t="s">
        <v>8391</v>
      </c>
      <c r="D3406" s="764" t="s">
        <v>11762</v>
      </c>
      <c r="E3406" s="22">
        <v>73043</v>
      </c>
      <c r="F3406" s="111"/>
      <c r="G3406" s="782">
        <f t="shared" si="66"/>
        <v>73043</v>
      </c>
      <c r="H3406" s="13"/>
    </row>
    <row r="3407" spans="1:8" hidden="1"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hidden="1" x14ac:dyDescent="0.25">
      <c r="A3409" s="112">
        <v>45251</v>
      </c>
      <c r="B3409" s="21" t="s">
        <v>10899</v>
      </c>
      <c r="C3409" s="13" t="s">
        <v>166</v>
      </c>
      <c r="D3409" s="764" t="s">
        <v>12035</v>
      </c>
      <c r="E3409" s="22">
        <v>45000</v>
      </c>
      <c r="F3409" s="110"/>
      <c r="G3409" s="14">
        <f t="shared" si="66"/>
        <v>45000</v>
      </c>
      <c r="H3409" s="13"/>
    </row>
    <row r="3410" spans="1:8" hidden="1" x14ac:dyDescent="0.25">
      <c r="A3410" s="112">
        <v>45251</v>
      </c>
      <c r="B3410" s="21" t="s">
        <v>11433</v>
      </c>
      <c r="C3410" s="13" t="s">
        <v>166</v>
      </c>
      <c r="D3410" s="764" t="s">
        <v>12036</v>
      </c>
      <c r="E3410" s="22">
        <v>10965</v>
      </c>
      <c r="F3410" s="110"/>
      <c r="G3410" s="14">
        <f t="shared" si="66"/>
        <v>10965</v>
      </c>
      <c r="H3410" s="13"/>
    </row>
    <row r="3411" spans="1:8" hidden="1" x14ac:dyDescent="0.25">
      <c r="A3411" s="112">
        <v>45252</v>
      </c>
      <c r="B3411" s="21" t="s">
        <v>10229</v>
      </c>
      <c r="C3411" s="13" t="s">
        <v>8391</v>
      </c>
      <c r="D3411" s="764"/>
      <c r="E3411" s="22"/>
      <c r="F3411" s="111">
        <v>1000000</v>
      </c>
      <c r="G3411" s="14">
        <f t="shared" si="66"/>
        <v>-1000000</v>
      </c>
      <c r="H3411" s="13" t="s">
        <v>11668</v>
      </c>
    </row>
    <row r="3412" spans="1:8" hidden="1" x14ac:dyDescent="0.25">
      <c r="A3412" s="112">
        <v>45252</v>
      </c>
      <c r="B3412" s="21" t="s">
        <v>10573</v>
      </c>
      <c r="C3412" s="13" t="s">
        <v>7465</v>
      </c>
      <c r="D3412" s="764"/>
      <c r="E3412" s="22"/>
      <c r="F3412" s="19">
        <v>850000</v>
      </c>
      <c r="G3412" s="14">
        <f t="shared" si="66"/>
        <v>-850000</v>
      </c>
      <c r="H3412" s="13" t="s">
        <v>11779</v>
      </c>
    </row>
    <row r="3413" spans="1:8" hidden="1" x14ac:dyDescent="0.25">
      <c r="A3413" s="112">
        <v>45254</v>
      </c>
      <c r="B3413" s="21" t="s">
        <v>10899</v>
      </c>
      <c r="C3413" s="13" t="s">
        <v>169</v>
      </c>
      <c r="D3413" s="764" t="s">
        <v>11806</v>
      </c>
      <c r="E3413" s="22">
        <v>4500</v>
      </c>
      <c r="F3413" s="19"/>
      <c r="G3413" s="14">
        <f t="shared" si="66"/>
        <v>4500</v>
      </c>
      <c r="H3413" s="13"/>
    </row>
    <row r="3414" spans="1:8" hidden="1" x14ac:dyDescent="0.25">
      <c r="A3414" s="112">
        <v>45255</v>
      </c>
      <c r="B3414" s="21" t="s">
        <v>10899</v>
      </c>
      <c r="C3414" s="13" t="s">
        <v>12470</v>
      </c>
      <c r="D3414" s="764" t="s">
        <v>8693</v>
      </c>
      <c r="E3414" s="22">
        <v>196267</v>
      </c>
      <c r="F3414" s="19"/>
      <c r="G3414" s="14">
        <f t="shared" si="66"/>
        <v>196267</v>
      </c>
      <c r="H3414" s="13"/>
    </row>
    <row r="3415" spans="1:8" hidden="1" x14ac:dyDescent="0.25">
      <c r="A3415" s="112">
        <v>45255</v>
      </c>
      <c r="B3415" s="21" t="s">
        <v>11695</v>
      </c>
      <c r="C3415" s="13" t="s">
        <v>8391</v>
      </c>
      <c r="D3415" s="764" t="s">
        <v>11803</v>
      </c>
      <c r="E3415" s="22">
        <v>6351</v>
      </c>
      <c r="F3415" s="19"/>
      <c r="G3415" s="14">
        <f t="shared" si="66"/>
        <v>6351</v>
      </c>
      <c r="H3415" s="13"/>
    </row>
    <row r="3416" spans="1:8" hidden="1" x14ac:dyDescent="0.25">
      <c r="A3416" s="112">
        <v>45255</v>
      </c>
      <c r="B3416" s="21" t="s">
        <v>10229</v>
      </c>
      <c r="C3416" s="13" t="s">
        <v>8391</v>
      </c>
      <c r="D3416" s="764" t="s">
        <v>11804</v>
      </c>
      <c r="E3416" s="22">
        <v>10508</v>
      </c>
      <c r="F3416" s="19"/>
      <c r="G3416" s="14">
        <f t="shared" si="66"/>
        <v>10508</v>
      </c>
      <c r="H3416" s="13"/>
    </row>
    <row r="3417" spans="1:8" hidden="1" x14ac:dyDescent="0.25">
      <c r="A3417" s="112">
        <v>45255</v>
      </c>
      <c r="B3417" s="21" t="s">
        <v>11596</v>
      </c>
      <c r="C3417" s="13" t="s">
        <v>8391</v>
      </c>
      <c r="D3417" s="764" t="s">
        <v>11805</v>
      </c>
      <c r="E3417" s="22">
        <v>42998</v>
      </c>
      <c r="F3417" s="19"/>
      <c r="G3417" s="14">
        <f t="shared" si="66"/>
        <v>42998</v>
      </c>
      <c r="H3417" s="13"/>
    </row>
    <row r="3418" spans="1:8" hidden="1" x14ac:dyDescent="0.25">
      <c r="A3418" s="112">
        <v>45257</v>
      </c>
      <c r="B3418" s="21" t="s">
        <v>10899</v>
      </c>
      <c r="C3418" s="13" t="s">
        <v>180</v>
      </c>
      <c r="D3418" s="764" t="s">
        <v>11802</v>
      </c>
      <c r="E3418" s="22">
        <v>124800</v>
      </c>
      <c r="F3418" s="19"/>
      <c r="G3418" s="14">
        <f t="shared" si="66"/>
        <v>124800</v>
      </c>
      <c r="H3418" s="13"/>
    </row>
    <row r="3419" spans="1:8" hidden="1" x14ac:dyDescent="0.25">
      <c r="A3419" s="112">
        <v>45257</v>
      </c>
      <c r="B3419" s="21" t="s">
        <v>10573</v>
      </c>
      <c r="C3419" s="13" t="s">
        <v>164</v>
      </c>
      <c r="D3419" s="764" t="s">
        <v>11895</v>
      </c>
      <c r="E3419" s="22">
        <v>5887</v>
      </c>
      <c r="F3419" s="19"/>
      <c r="G3419" s="14">
        <f t="shared" si="66"/>
        <v>5887</v>
      </c>
      <c r="H3419" s="13"/>
    </row>
    <row r="3420" spans="1:8" hidden="1" x14ac:dyDescent="0.25">
      <c r="A3420" s="112">
        <v>45258</v>
      </c>
      <c r="B3420" s="21" t="s">
        <v>11433</v>
      </c>
      <c r="C3420" s="13" t="s">
        <v>166</v>
      </c>
      <c r="D3420" s="764" t="s">
        <v>12037</v>
      </c>
      <c r="E3420" s="22">
        <v>2920</v>
      </c>
      <c r="F3420" s="19"/>
      <c r="G3420" s="14">
        <f t="shared" si="66"/>
        <v>2920</v>
      </c>
      <c r="H3420" s="13"/>
    </row>
    <row r="3421" spans="1:8" hidden="1" x14ac:dyDescent="0.25">
      <c r="A3421" s="112">
        <v>45258</v>
      </c>
      <c r="B3421" s="21" t="s">
        <v>10899</v>
      </c>
      <c r="C3421" s="13" t="s">
        <v>166</v>
      </c>
      <c r="D3421" s="764" t="s">
        <v>12043</v>
      </c>
      <c r="E3421" s="22">
        <v>21300</v>
      </c>
      <c r="F3421" s="19"/>
      <c r="G3421" s="14">
        <f t="shared" si="66"/>
        <v>21300</v>
      </c>
      <c r="H3421" s="13"/>
    </row>
    <row r="3422" spans="1:8" hidden="1" x14ac:dyDescent="0.25">
      <c r="A3422" s="112">
        <v>45259</v>
      </c>
      <c r="B3422" s="21" t="s">
        <v>11</v>
      </c>
      <c r="C3422" s="13" t="s">
        <v>2385</v>
      </c>
      <c r="D3422" s="764" t="s">
        <v>12232</v>
      </c>
      <c r="E3422" s="22">
        <v>18551</v>
      </c>
      <c r="F3422" s="19"/>
      <c r="G3422" s="14">
        <f t="shared" si="66"/>
        <v>18551</v>
      </c>
      <c r="H3422" s="13"/>
    </row>
    <row r="3423" spans="1:8" hidden="1"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hidden="1" x14ac:dyDescent="0.25">
      <c r="A3428" s="112">
        <v>45260</v>
      </c>
      <c r="B3428" s="21" t="s">
        <v>11596</v>
      </c>
      <c r="C3428" s="13" t="s">
        <v>8391</v>
      </c>
      <c r="D3428" s="764" t="s">
        <v>11889</v>
      </c>
      <c r="E3428" s="22">
        <v>30958</v>
      </c>
      <c r="F3428" s="19"/>
      <c r="G3428" s="14">
        <f t="shared" si="66"/>
        <v>30958</v>
      </c>
      <c r="H3428" s="13"/>
    </row>
    <row r="3429" spans="1:8" hidden="1" x14ac:dyDescent="0.25">
      <c r="A3429" s="112">
        <v>45260</v>
      </c>
      <c r="B3429" s="21" t="s">
        <v>10899</v>
      </c>
      <c r="C3429" s="13" t="s">
        <v>12257</v>
      </c>
      <c r="D3429" s="764" t="s">
        <v>11929</v>
      </c>
      <c r="E3429" s="22">
        <v>189553</v>
      </c>
      <c r="F3429" s="19"/>
      <c r="G3429" s="14">
        <f t="shared" si="66"/>
        <v>189553</v>
      </c>
      <c r="H3429" s="13"/>
    </row>
    <row r="3430" spans="1:8" hidden="1" x14ac:dyDescent="0.25">
      <c r="A3430" s="112">
        <v>45262</v>
      </c>
      <c r="B3430" s="21" t="s">
        <v>10573</v>
      </c>
      <c r="C3430" s="13" t="s">
        <v>7465</v>
      </c>
      <c r="D3430" s="764"/>
      <c r="E3430" s="22"/>
      <c r="F3430" s="19">
        <v>1000000</v>
      </c>
      <c r="G3430" s="14">
        <f t="shared" si="66"/>
        <v>-1000000</v>
      </c>
      <c r="H3430" s="13" t="s">
        <v>11366</v>
      </c>
    </row>
    <row r="3431" spans="1:8" hidden="1" x14ac:dyDescent="0.25">
      <c r="A3431" s="112">
        <v>45262</v>
      </c>
      <c r="B3431" s="21" t="s">
        <v>10573</v>
      </c>
      <c r="C3431" s="13" t="s">
        <v>7465</v>
      </c>
      <c r="D3431" s="764"/>
      <c r="E3431" s="22"/>
      <c r="F3431" s="19">
        <v>600000</v>
      </c>
      <c r="G3431" s="14">
        <f t="shared" si="66"/>
        <v>-600000</v>
      </c>
      <c r="H3431" s="13" t="s">
        <v>11162</v>
      </c>
    </row>
    <row r="3432" spans="1:8" hidden="1"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hidden="1" x14ac:dyDescent="0.25">
      <c r="A3435" s="112">
        <v>45264</v>
      </c>
      <c r="B3435" s="21" t="s">
        <v>11433</v>
      </c>
      <c r="C3435" s="13" t="s">
        <v>166</v>
      </c>
      <c r="D3435" s="764" t="s">
        <v>12039</v>
      </c>
      <c r="E3435" s="22">
        <v>17500</v>
      </c>
      <c r="F3435" s="19"/>
      <c r="G3435" s="14">
        <f t="shared" si="66"/>
        <v>17500</v>
      </c>
      <c r="H3435" s="13"/>
    </row>
    <row r="3436" spans="1:8" hidden="1" x14ac:dyDescent="0.25">
      <c r="A3436" s="112">
        <v>45265</v>
      </c>
      <c r="B3436" s="21" t="s">
        <v>10229</v>
      </c>
      <c r="C3436" s="13" t="s">
        <v>7465</v>
      </c>
      <c r="D3436" s="764" t="s">
        <v>11906</v>
      </c>
      <c r="E3436" s="22">
        <v>144334</v>
      </c>
      <c r="F3436" s="19"/>
      <c r="G3436" s="14">
        <f t="shared" si="66"/>
        <v>144334</v>
      </c>
      <c r="H3436" s="13"/>
    </row>
    <row r="3437" spans="1:8" hidden="1" x14ac:dyDescent="0.25">
      <c r="A3437" s="112">
        <v>45265</v>
      </c>
      <c r="B3437" s="21" t="s">
        <v>10899</v>
      </c>
      <c r="C3437" s="13" t="s">
        <v>12470</v>
      </c>
      <c r="D3437" s="764" t="s">
        <v>8695</v>
      </c>
      <c r="E3437" s="22">
        <v>113438</v>
      </c>
      <c r="F3437" s="19"/>
      <c r="G3437" s="14">
        <f t="shared" si="66"/>
        <v>113438</v>
      </c>
      <c r="H3437" s="13"/>
    </row>
    <row r="3438" spans="1:8" hidden="1" x14ac:dyDescent="0.25">
      <c r="A3438" s="112">
        <v>45266</v>
      </c>
      <c r="B3438" s="21" t="s">
        <v>10229</v>
      </c>
      <c r="C3438" s="13" t="s">
        <v>8391</v>
      </c>
      <c r="D3438" s="764" t="s">
        <v>11890</v>
      </c>
      <c r="E3438" s="22">
        <v>40849</v>
      </c>
      <c r="F3438" s="19"/>
      <c r="G3438" s="14">
        <f t="shared" si="66"/>
        <v>40849</v>
      </c>
      <c r="H3438" s="13"/>
    </row>
    <row r="3439" spans="1:8" hidden="1" x14ac:dyDescent="0.25">
      <c r="A3439" s="112">
        <v>45266</v>
      </c>
      <c r="B3439" s="21" t="s">
        <v>11596</v>
      </c>
      <c r="C3439" s="13" t="s">
        <v>8391</v>
      </c>
      <c r="D3439" s="764" t="s">
        <v>11891</v>
      </c>
      <c r="E3439" s="22">
        <v>18196</v>
      </c>
      <c r="F3439" s="19"/>
      <c r="G3439" s="14">
        <f t="shared" si="66"/>
        <v>18196</v>
      </c>
      <c r="H3439" s="13"/>
    </row>
    <row r="3440" spans="1:8" hidden="1"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hidden="1" x14ac:dyDescent="0.25">
      <c r="A3442" s="112">
        <v>45267</v>
      </c>
      <c r="B3442" s="21" t="s">
        <v>11596</v>
      </c>
      <c r="C3442" s="13" t="s">
        <v>166</v>
      </c>
      <c r="D3442" s="764" t="s">
        <v>11928</v>
      </c>
      <c r="E3442" s="22">
        <v>25430</v>
      </c>
      <c r="F3442" s="19"/>
      <c r="G3442" s="14">
        <f t="shared" si="66"/>
        <v>25430</v>
      </c>
      <c r="H3442" s="13"/>
    </row>
    <row r="3443" spans="1:8" hidden="1" x14ac:dyDescent="0.25">
      <c r="A3443" s="112">
        <v>45267</v>
      </c>
      <c r="B3443" s="21" t="s">
        <v>11596</v>
      </c>
      <c r="C3443" s="13" t="s">
        <v>180</v>
      </c>
      <c r="D3443" s="764" t="s">
        <v>11945</v>
      </c>
      <c r="E3443" s="22">
        <v>214720</v>
      </c>
      <c r="F3443" s="19"/>
      <c r="G3443" s="14">
        <f t="shared" si="66"/>
        <v>214720</v>
      </c>
      <c r="H3443" s="13"/>
    </row>
    <row r="3444" spans="1:8" hidden="1" x14ac:dyDescent="0.25">
      <c r="A3444" s="112">
        <v>45268</v>
      </c>
      <c r="B3444" s="21" t="s">
        <v>9964</v>
      </c>
      <c r="C3444" s="13" t="s">
        <v>164</v>
      </c>
      <c r="D3444" s="764" t="s">
        <v>11896</v>
      </c>
      <c r="E3444" s="22">
        <v>6047</v>
      </c>
      <c r="F3444" s="19"/>
      <c r="G3444" s="14">
        <f t="shared" si="66"/>
        <v>6047</v>
      </c>
      <c r="H3444" s="13"/>
    </row>
    <row r="3445" spans="1:8" hidden="1" x14ac:dyDescent="0.25">
      <c r="A3445" s="112">
        <v>45269</v>
      </c>
      <c r="B3445" s="21" t="s">
        <v>7805</v>
      </c>
      <c r="C3445" s="13" t="s">
        <v>11317</v>
      </c>
      <c r="D3445" s="764"/>
      <c r="E3445" s="22"/>
      <c r="F3445" s="19">
        <v>340000</v>
      </c>
      <c r="G3445" s="14">
        <f t="shared" si="66"/>
        <v>-340000</v>
      </c>
      <c r="H3445" s="13" t="s">
        <v>11366</v>
      </c>
    </row>
    <row r="3446" spans="1:8" hidden="1" x14ac:dyDescent="0.25">
      <c r="A3446" s="112">
        <v>45269</v>
      </c>
      <c r="B3446" s="21" t="s">
        <v>7805</v>
      </c>
      <c r="C3446" s="13" t="s">
        <v>11317</v>
      </c>
      <c r="D3446" s="764"/>
      <c r="E3446" s="22"/>
      <c r="F3446" s="19">
        <v>21510</v>
      </c>
      <c r="G3446" s="14">
        <f t="shared" si="66"/>
        <v>-21510</v>
      </c>
      <c r="H3446" s="13" t="s">
        <v>4976</v>
      </c>
    </row>
    <row r="3447" spans="1:8" hidden="1"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hidden="1" x14ac:dyDescent="0.25">
      <c r="A3450" s="112">
        <v>45274</v>
      </c>
      <c r="B3450" s="21" t="s">
        <v>11433</v>
      </c>
      <c r="C3450" s="13" t="s">
        <v>166</v>
      </c>
      <c r="D3450" s="764" t="s">
        <v>12040</v>
      </c>
      <c r="E3450" s="22">
        <v>4380</v>
      </c>
      <c r="F3450" s="19"/>
      <c r="G3450" s="14">
        <f t="shared" si="66"/>
        <v>4380</v>
      </c>
      <c r="H3450" s="13"/>
    </row>
    <row r="3451" spans="1:8" hidden="1" x14ac:dyDescent="0.25">
      <c r="A3451" s="112">
        <v>45275</v>
      </c>
      <c r="B3451" s="21" t="s">
        <v>11596</v>
      </c>
      <c r="C3451" s="13" t="s">
        <v>164</v>
      </c>
      <c r="D3451" s="764" t="s">
        <v>11898</v>
      </c>
      <c r="E3451" s="22">
        <v>5396</v>
      </c>
      <c r="F3451" s="19"/>
      <c r="G3451" s="14">
        <f t="shared" si="66"/>
        <v>5396</v>
      </c>
      <c r="H3451" s="13"/>
    </row>
    <row r="3452" spans="1:8" hidden="1" x14ac:dyDescent="0.25">
      <c r="A3452" s="112">
        <v>45275</v>
      </c>
      <c r="B3452" s="21" t="s">
        <v>11596</v>
      </c>
      <c r="C3452" s="13" t="s">
        <v>166</v>
      </c>
      <c r="D3452" s="764" t="s">
        <v>12041</v>
      </c>
      <c r="E3452" s="22">
        <v>9125</v>
      </c>
      <c r="F3452" s="19"/>
      <c r="G3452" s="14">
        <f t="shared" si="66"/>
        <v>9125</v>
      </c>
      <c r="H3452" s="13"/>
    </row>
    <row r="3453" spans="1:8" hidden="1" x14ac:dyDescent="0.25">
      <c r="A3453" s="112">
        <v>45275</v>
      </c>
      <c r="B3453" s="21" t="s">
        <v>11874</v>
      </c>
      <c r="C3453" s="13" t="s">
        <v>180</v>
      </c>
      <c r="D3453" s="764"/>
      <c r="E3453" s="22"/>
      <c r="F3453" s="19">
        <v>1500000</v>
      </c>
      <c r="G3453" s="14">
        <f t="shared" si="66"/>
        <v>-1500000</v>
      </c>
      <c r="H3453" s="13" t="s">
        <v>11910</v>
      </c>
    </row>
    <row r="3454" spans="1:8" hidden="1" x14ac:dyDescent="0.25">
      <c r="A3454" s="112">
        <v>45275</v>
      </c>
      <c r="B3454" s="21" t="s">
        <v>10229</v>
      </c>
      <c r="C3454" s="13" t="s">
        <v>8391</v>
      </c>
      <c r="D3454" s="764"/>
      <c r="E3454" s="22"/>
      <c r="F3454" s="19">
        <v>250000</v>
      </c>
      <c r="G3454" s="14">
        <f t="shared" si="66"/>
        <v>-250000</v>
      </c>
      <c r="H3454" s="13" t="s">
        <v>11910</v>
      </c>
    </row>
    <row r="3455" spans="1:8" hidden="1" x14ac:dyDescent="0.25">
      <c r="A3455" s="112">
        <v>45275</v>
      </c>
      <c r="B3455" s="21" t="s">
        <v>10573</v>
      </c>
      <c r="C3455" s="13" t="s">
        <v>8391</v>
      </c>
      <c r="D3455" s="764"/>
      <c r="E3455" s="22"/>
      <c r="F3455" s="19">
        <v>250000</v>
      </c>
      <c r="G3455" s="14">
        <f t="shared" ref="G3455:G3599" si="68">E3455-F3455</f>
        <v>-250000</v>
      </c>
      <c r="H3455" s="13" t="s">
        <v>11910</v>
      </c>
    </row>
    <row r="3456" spans="1:8" hidden="1" x14ac:dyDescent="0.25">
      <c r="A3456" s="112">
        <v>45275</v>
      </c>
      <c r="B3456" s="21" t="s">
        <v>10899</v>
      </c>
      <c r="C3456" s="13" t="s">
        <v>8391</v>
      </c>
      <c r="D3456" s="764"/>
      <c r="E3456" s="22"/>
      <c r="F3456" s="19">
        <v>250000</v>
      </c>
      <c r="G3456" s="14">
        <f t="shared" si="68"/>
        <v>-250000</v>
      </c>
      <c r="H3456" s="13" t="s">
        <v>11910</v>
      </c>
    </row>
    <row r="3457" spans="1:8" hidden="1" x14ac:dyDescent="0.25">
      <c r="A3457" s="112">
        <v>45275</v>
      </c>
      <c r="B3457" s="21" t="s">
        <v>11433</v>
      </c>
      <c r="C3457" s="13" t="s">
        <v>8391</v>
      </c>
      <c r="D3457" s="764"/>
      <c r="E3457" s="22"/>
      <c r="F3457" s="19">
        <v>250000</v>
      </c>
      <c r="G3457" s="14">
        <f t="shared" si="68"/>
        <v>-250000</v>
      </c>
      <c r="H3457" s="13" t="s">
        <v>11910</v>
      </c>
    </row>
    <row r="3458" spans="1:8" hidden="1" x14ac:dyDescent="0.25">
      <c r="A3458" s="112">
        <v>45275</v>
      </c>
      <c r="B3458" s="21" t="s">
        <v>10229</v>
      </c>
      <c r="C3458" s="13" t="s">
        <v>7465</v>
      </c>
      <c r="D3458" s="764"/>
      <c r="E3458" s="22"/>
      <c r="F3458" s="109">
        <v>1000000</v>
      </c>
      <c r="G3458" s="14">
        <f t="shared" si="68"/>
        <v>-1000000</v>
      </c>
      <c r="H3458" s="13" t="s">
        <v>11910</v>
      </c>
    </row>
    <row r="3459" spans="1:8" hidden="1" x14ac:dyDescent="0.25">
      <c r="A3459" s="112">
        <v>45276</v>
      </c>
      <c r="B3459" s="21" t="s">
        <v>9964</v>
      </c>
      <c r="C3459" s="13" t="s">
        <v>164</v>
      </c>
      <c r="D3459" s="764"/>
      <c r="E3459" s="781"/>
      <c r="F3459" s="783">
        <v>14707</v>
      </c>
      <c r="G3459" s="782">
        <f t="shared" si="68"/>
        <v>-14707</v>
      </c>
      <c r="H3459" s="13" t="s">
        <v>11935</v>
      </c>
    </row>
    <row r="3460" spans="1:8" hidden="1" x14ac:dyDescent="0.25">
      <c r="A3460" s="112">
        <v>45276</v>
      </c>
      <c r="B3460" s="21" t="s">
        <v>9983</v>
      </c>
      <c r="C3460" s="13" t="s">
        <v>164</v>
      </c>
      <c r="D3460" s="764"/>
      <c r="E3460" s="781"/>
      <c r="F3460" s="141">
        <v>41074</v>
      </c>
      <c r="G3460" s="782">
        <f t="shared" si="68"/>
        <v>-41074</v>
      </c>
      <c r="H3460" s="13" t="s">
        <v>11935</v>
      </c>
    </row>
    <row r="3461" spans="1:8" hidden="1" x14ac:dyDescent="0.25">
      <c r="A3461" s="112">
        <v>45276</v>
      </c>
      <c r="B3461" s="21" t="s">
        <v>10229</v>
      </c>
      <c r="C3461" s="13" t="s">
        <v>164</v>
      </c>
      <c r="D3461" s="764"/>
      <c r="E3461" s="781"/>
      <c r="F3461" s="141">
        <v>32306</v>
      </c>
      <c r="G3461" s="782">
        <f t="shared" si="68"/>
        <v>-32306</v>
      </c>
      <c r="H3461" s="13" t="s">
        <v>11935</v>
      </c>
    </row>
    <row r="3462" spans="1:8" hidden="1" x14ac:dyDescent="0.25">
      <c r="A3462" s="112">
        <v>45276</v>
      </c>
      <c r="B3462" s="21" t="s">
        <v>10573</v>
      </c>
      <c r="C3462" s="13" t="s">
        <v>164</v>
      </c>
      <c r="D3462" s="764"/>
      <c r="E3462" s="781"/>
      <c r="F3462" s="141">
        <v>5887</v>
      </c>
      <c r="G3462" s="782">
        <f t="shared" si="68"/>
        <v>-5887</v>
      </c>
      <c r="H3462" s="13" t="s">
        <v>11935</v>
      </c>
    </row>
    <row r="3463" spans="1:8" hidden="1" x14ac:dyDescent="0.25">
      <c r="A3463" s="112">
        <v>45276</v>
      </c>
      <c r="B3463" s="21" t="s">
        <v>11433</v>
      </c>
      <c r="C3463" s="13" t="s">
        <v>164</v>
      </c>
      <c r="D3463" s="764"/>
      <c r="E3463" s="781"/>
      <c r="F3463" s="141">
        <v>52104</v>
      </c>
      <c r="G3463" s="782">
        <f t="shared" si="68"/>
        <v>-52104</v>
      </c>
      <c r="H3463" s="13" t="s">
        <v>11935</v>
      </c>
    </row>
    <row r="3464" spans="1:8" hidden="1" x14ac:dyDescent="0.25">
      <c r="A3464" s="112">
        <v>45276</v>
      </c>
      <c r="B3464" s="21" t="s">
        <v>11259</v>
      </c>
      <c r="C3464" s="13" t="s">
        <v>164</v>
      </c>
      <c r="D3464" s="764"/>
      <c r="E3464" s="781"/>
      <c r="F3464" s="141">
        <v>1420</v>
      </c>
      <c r="G3464" s="782">
        <f t="shared" si="68"/>
        <v>-1420</v>
      </c>
      <c r="H3464" s="13" t="s">
        <v>11935</v>
      </c>
    </row>
    <row r="3465" spans="1:8" ht="16.5" hidden="1" thickBot="1" x14ac:dyDescent="0.3">
      <c r="A3465" s="112">
        <v>45276</v>
      </c>
      <c r="B3465" s="21" t="s">
        <v>11596</v>
      </c>
      <c r="C3465" s="13" t="s">
        <v>164</v>
      </c>
      <c r="D3465" s="764"/>
      <c r="E3465" s="781"/>
      <c r="F3465" s="784">
        <v>12502</v>
      </c>
      <c r="G3465" s="782">
        <f t="shared" si="68"/>
        <v>-12502</v>
      </c>
      <c r="H3465" s="13" t="s">
        <v>11935</v>
      </c>
    </row>
    <row r="3466" spans="1:8" hidden="1" x14ac:dyDescent="0.25">
      <c r="A3466" s="112">
        <v>45276</v>
      </c>
      <c r="B3466" s="21" t="s">
        <v>11874</v>
      </c>
      <c r="C3466" s="13" t="s">
        <v>180</v>
      </c>
      <c r="D3466" s="764" t="s">
        <v>11946</v>
      </c>
      <c r="E3466" s="22">
        <v>1343560</v>
      </c>
      <c r="F3466" s="111"/>
      <c r="G3466" s="782">
        <f t="shared" si="68"/>
        <v>1343560</v>
      </c>
      <c r="H3466" s="13"/>
    </row>
    <row r="3467" spans="1:8" hidden="1" x14ac:dyDescent="0.25">
      <c r="A3467" s="112">
        <v>45276</v>
      </c>
      <c r="B3467" s="21" t="s">
        <v>11596</v>
      </c>
      <c r="C3467" s="13" t="s">
        <v>164</v>
      </c>
      <c r="D3467" s="764" t="s">
        <v>12033</v>
      </c>
      <c r="E3467" s="22">
        <v>1113</v>
      </c>
      <c r="F3467" s="111"/>
      <c r="G3467" s="782">
        <f t="shared" si="68"/>
        <v>1113</v>
      </c>
      <c r="H3467" s="13"/>
    </row>
    <row r="3468" spans="1:8" hidden="1"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hidden="1" x14ac:dyDescent="0.25">
      <c r="A3470" s="112">
        <v>45282</v>
      </c>
      <c r="B3470" s="21" t="s">
        <v>11874</v>
      </c>
      <c r="C3470" s="13" t="s">
        <v>180</v>
      </c>
      <c r="D3470" s="764" t="s">
        <v>12034</v>
      </c>
      <c r="E3470" s="22">
        <v>987960</v>
      </c>
      <c r="F3470" s="111"/>
      <c r="G3470" s="782">
        <f t="shared" si="68"/>
        <v>987960</v>
      </c>
      <c r="H3470" s="13"/>
    </row>
    <row r="3471" spans="1:8" hidden="1" x14ac:dyDescent="0.25">
      <c r="A3471" s="112">
        <v>45283</v>
      </c>
      <c r="B3471" s="21" t="s">
        <v>10899</v>
      </c>
      <c r="C3471" s="13" t="s">
        <v>12257</v>
      </c>
      <c r="D3471" s="764"/>
      <c r="E3471" s="22"/>
      <c r="F3471" s="19">
        <v>189553</v>
      </c>
      <c r="G3471" s="782">
        <f t="shared" si="68"/>
        <v>-189553</v>
      </c>
      <c r="H3471" s="13" t="s">
        <v>11963</v>
      </c>
    </row>
    <row r="3472" spans="1:8" hidden="1" x14ac:dyDescent="0.25">
      <c r="A3472" s="112">
        <v>45285</v>
      </c>
      <c r="B3472" s="21" t="s">
        <v>11596</v>
      </c>
      <c r="C3472" s="13" t="s">
        <v>8391</v>
      </c>
      <c r="D3472" s="764" t="s">
        <v>12028</v>
      </c>
      <c r="E3472" s="22">
        <v>717268</v>
      </c>
      <c r="F3472" s="19"/>
      <c r="G3472" s="782">
        <f t="shared" si="68"/>
        <v>717268</v>
      </c>
      <c r="H3472" s="13"/>
    </row>
    <row r="3473" spans="1:8" hidden="1" x14ac:dyDescent="0.25">
      <c r="A3473" s="112">
        <v>45285</v>
      </c>
      <c r="B3473" s="21" t="s">
        <v>10899</v>
      </c>
      <c r="C3473" s="13" t="s">
        <v>12257</v>
      </c>
      <c r="D3473" s="764"/>
      <c r="E3473" s="22"/>
      <c r="F3473" s="19">
        <v>472526</v>
      </c>
      <c r="G3473" s="782">
        <f t="shared" si="68"/>
        <v>-472526</v>
      </c>
      <c r="H3473" s="13" t="s">
        <v>11963</v>
      </c>
    </row>
    <row r="3474" spans="1:8" hidden="1"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hidden="1" x14ac:dyDescent="0.25">
      <c r="A3477" s="112">
        <v>45286</v>
      </c>
      <c r="B3477" s="21" t="s">
        <v>9353</v>
      </c>
      <c r="C3477" s="13" t="s">
        <v>5680</v>
      </c>
      <c r="D3477" s="764"/>
      <c r="E3477" s="22"/>
      <c r="F3477" s="19">
        <v>500000</v>
      </c>
      <c r="G3477" s="782">
        <f t="shared" si="68"/>
        <v>-500000</v>
      </c>
      <c r="H3477" s="13" t="s">
        <v>11980</v>
      </c>
    </row>
    <row r="3478" spans="1:8" hidden="1" x14ac:dyDescent="0.25">
      <c r="A3478" s="112">
        <v>45286</v>
      </c>
      <c r="B3478" s="21" t="s">
        <v>9983</v>
      </c>
      <c r="C3478" s="13" t="s">
        <v>169</v>
      </c>
      <c r="D3478" s="764"/>
      <c r="E3478" s="22"/>
      <c r="F3478" s="109">
        <v>250000</v>
      </c>
      <c r="G3478" s="14">
        <f t="shared" si="68"/>
        <v>-250000</v>
      </c>
      <c r="H3478" s="13" t="s">
        <v>11980</v>
      </c>
    </row>
    <row r="3479" spans="1:8" hidden="1" x14ac:dyDescent="0.25">
      <c r="A3479" s="112">
        <v>45286</v>
      </c>
      <c r="B3479" s="21" t="s">
        <v>9983</v>
      </c>
      <c r="C3479" s="13" t="s">
        <v>166</v>
      </c>
      <c r="D3479" s="764"/>
      <c r="E3479" s="781"/>
      <c r="F3479" s="783">
        <v>91980</v>
      </c>
      <c r="G3479" s="782">
        <f t="shared" si="68"/>
        <v>-91980</v>
      </c>
      <c r="H3479" s="1115" t="s">
        <v>12044</v>
      </c>
    </row>
    <row r="3480" spans="1:8" hidden="1" x14ac:dyDescent="0.25">
      <c r="A3480" s="112">
        <v>45286</v>
      </c>
      <c r="B3480" s="21" t="s">
        <v>10148</v>
      </c>
      <c r="C3480" s="13" t="s">
        <v>166</v>
      </c>
      <c r="D3480" s="764"/>
      <c r="E3480" s="781"/>
      <c r="F3480" s="141">
        <v>21340</v>
      </c>
      <c r="G3480" s="782">
        <f t="shared" si="68"/>
        <v>-21340</v>
      </c>
      <c r="H3480" s="1115"/>
    </row>
    <row r="3481" spans="1:8" hidden="1" x14ac:dyDescent="0.25">
      <c r="A3481" s="112">
        <v>45286</v>
      </c>
      <c r="B3481" s="21" t="s">
        <v>10468</v>
      </c>
      <c r="C3481" s="13" t="s">
        <v>166</v>
      </c>
      <c r="D3481" s="764"/>
      <c r="E3481" s="781"/>
      <c r="F3481" s="141">
        <v>140985</v>
      </c>
      <c r="G3481" s="782">
        <f t="shared" si="68"/>
        <v>-140985</v>
      </c>
      <c r="H3481" s="1115"/>
    </row>
    <row r="3482" spans="1:8" hidden="1" x14ac:dyDescent="0.25">
      <c r="A3482" s="112">
        <v>45286</v>
      </c>
      <c r="B3482" s="21" t="s">
        <v>10229</v>
      </c>
      <c r="C3482" s="13" t="s">
        <v>166</v>
      </c>
      <c r="D3482" s="764"/>
      <c r="E3482" s="781"/>
      <c r="F3482" s="141">
        <v>15980</v>
      </c>
      <c r="G3482" s="782">
        <f t="shared" si="68"/>
        <v>-15980</v>
      </c>
      <c r="H3482" s="1115"/>
    </row>
    <row r="3483" spans="1:8" hidden="1" x14ac:dyDescent="0.25">
      <c r="A3483" s="112">
        <v>45286</v>
      </c>
      <c r="B3483" s="21" t="s">
        <v>10568</v>
      </c>
      <c r="C3483" s="13" t="s">
        <v>166</v>
      </c>
      <c r="D3483" s="764"/>
      <c r="E3483" s="781"/>
      <c r="F3483" s="141">
        <v>45000</v>
      </c>
      <c r="G3483" s="782">
        <f t="shared" si="68"/>
        <v>-45000</v>
      </c>
      <c r="H3483" s="1115"/>
    </row>
    <row r="3484" spans="1:8" hidden="1" x14ac:dyDescent="0.25">
      <c r="A3484" s="112">
        <v>45286</v>
      </c>
      <c r="B3484" s="21" t="s">
        <v>10376</v>
      </c>
      <c r="C3484" s="13" t="s">
        <v>166</v>
      </c>
      <c r="D3484" s="764"/>
      <c r="E3484" s="781"/>
      <c r="F3484" s="141">
        <v>114255</v>
      </c>
      <c r="G3484" s="782">
        <f t="shared" si="68"/>
        <v>-114255</v>
      </c>
      <c r="H3484" s="1115"/>
    </row>
    <row r="3485" spans="1:8" hidden="1" x14ac:dyDescent="0.25">
      <c r="A3485" s="112">
        <v>45286</v>
      </c>
      <c r="B3485" s="21" t="s">
        <v>10899</v>
      </c>
      <c r="C3485" s="13" t="s">
        <v>166</v>
      </c>
      <c r="D3485" s="764"/>
      <c r="E3485" s="781"/>
      <c r="F3485" s="141">
        <v>83530</v>
      </c>
      <c r="G3485" s="782">
        <f t="shared" si="68"/>
        <v>-83530</v>
      </c>
      <c r="H3485" s="1115"/>
    </row>
    <row r="3486" spans="1:8" hidden="1" x14ac:dyDescent="0.25">
      <c r="A3486" s="112">
        <v>45286</v>
      </c>
      <c r="B3486" s="21" t="s">
        <v>10995</v>
      </c>
      <c r="C3486" s="13" t="s">
        <v>166</v>
      </c>
      <c r="D3486" s="764"/>
      <c r="E3486" s="781"/>
      <c r="F3486" s="141">
        <v>65500</v>
      </c>
      <c r="G3486" s="782">
        <f t="shared" si="68"/>
        <v>-65500</v>
      </c>
      <c r="H3486" s="1115"/>
    </row>
    <row r="3487" spans="1:8" hidden="1" x14ac:dyDescent="0.25">
      <c r="A3487" s="112">
        <v>45286</v>
      </c>
      <c r="B3487" s="21" t="s">
        <v>11433</v>
      </c>
      <c r="C3487" s="13" t="s">
        <v>166</v>
      </c>
      <c r="D3487" s="764"/>
      <c r="E3487" s="781"/>
      <c r="F3487" s="141">
        <v>250855</v>
      </c>
      <c r="G3487" s="782">
        <f t="shared" si="68"/>
        <v>-250855</v>
      </c>
      <c r="H3487" s="1115"/>
    </row>
    <row r="3488" spans="1:8" hidden="1" x14ac:dyDescent="0.25">
      <c r="A3488" s="112">
        <v>45286</v>
      </c>
      <c r="B3488" s="21" t="s">
        <v>11596</v>
      </c>
      <c r="C3488" s="13" t="s">
        <v>166</v>
      </c>
      <c r="D3488" s="764"/>
      <c r="E3488" s="781"/>
      <c r="F3488" s="141">
        <v>41135</v>
      </c>
      <c r="G3488" s="782">
        <f t="shared" si="68"/>
        <v>-41135</v>
      </c>
      <c r="H3488" s="1115"/>
    </row>
    <row r="3489" spans="1:8" hidden="1" x14ac:dyDescent="0.25">
      <c r="A3489" s="112">
        <v>45286</v>
      </c>
      <c r="B3489" s="21" t="s">
        <v>10899</v>
      </c>
      <c r="C3489" s="13" t="s">
        <v>166</v>
      </c>
      <c r="D3489" s="764"/>
      <c r="E3489" s="781"/>
      <c r="F3489" s="146">
        <v>103490</v>
      </c>
      <c r="G3489" s="782">
        <f t="shared" si="68"/>
        <v>-103490</v>
      </c>
      <c r="H3489" s="1115"/>
    </row>
    <row r="3490" spans="1:8" hidden="1" x14ac:dyDescent="0.25">
      <c r="A3490" s="112">
        <v>45286</v>
      </c>
      <c r="B3490" s="21" t="s">
        <v>11874</v>
      </c>
      <c r="C3490" s="13" t="s">
        <v>166</v>
      </c>
      <c r="D3490" s="764"/>
      <c r="E3490" s="781"/>
      <c r="F3490" s="146">
        <v>56000</v>
      </c>
      <c r="G3490" s="782">
        <f t="shared" si="68"/>
        <v>-56000</v>
      </c>
      <c r="H3490" s="1115"/>
    </row>
    <row r="3491" spans="1:8" ht="16.5" hidden="1" thickBot="1" x14ac:dyDescent="0.3">
      <c r="A3491" s="112">
        <v>45286</v>
      </c>
      <c r="B3491" s="21" t="s">
        <v>12182</v>
      </c>
      <c r="C3491" s="13" t="s">
        <v>166</v>
      </c>
      <c r="D3491" s="764"/>
      <c r="E3491" s="781"/>
      <c r="F3491" s="784">
        <v>45650</v>
      </c>
      <c r="G3491" s="782">
        <f t="shared" si="68"/>
        <v>-45650</v>
      </c>
      <c r="H3491" s="1115"/>
    </row>
    <row r="3492" spans="1:8" hidden="1" x14ac:dyDescent="0.25">
      <c r="A3492" s="112">
        <v>45286</v>
      </c>
      <c r="B3492" s="21" t="s">
        <v>10899</v>
      </c>
      <c r="C3492" s="13" t="s">
        <v>166</v>
      </c>
      <c r="D3492" s="764" t="s">
        <v>9809</v>
      </c>
      <c r="E3492" s="781">
        <v>3500</v>
      </c>
      <c r="F3492" s="213"/>
      <c r="G3492" s="782">
        <f t="shared" si="68"/>
        <v>3500</v>
      </c>
      <c r="H3492" s="1056"/>
    </row>
    <row r="3493" spans="1:8" hidden="1" x14ac:dyDescent="0.25">
      <c r="A3493" s="112">
        <v>45287</v>
      </c>
      <c r="B3493" s="21" t="s">
        <v>11874</v>
      </c>
      <c r="C3493" s="13" t="s">
        <v>12015</v>
      </c>
      <c r="D3493" s="764"/>
      <c r="E3493" s="22">
        <v>1044000</v>
      </c>
      <c r="F3493" s="111"/>
      <c r="G3493" s="14">
        <f>E3493-F3493</f>
        <v>1044000</v>
      </c>
      <c r="H3493" s="13"/>
    </row>
    <row r="3494" spans="1:8" hidden="1" x14ac:dyDescent="0.25">
      <c r="A3494" s="112">
        <v>45287</v>
      </c>
      <c r="B3494" s="21" t="s">
        <v>10899</v>
      </c>
      <c r="C3494" s="13" t="s">
        <v>8391</v>
      </c>
      <c r="D3494" s="764" t="s">
        <v>12029</v>
      </c>
      <c r="E3494" s="22">
        <v>26569</v>
      </c>
      <c r="F3494" s="19"/>
      <c r="G3494" s="14">
        <f>E3494-F3494</f>
        <v>26569</v>
      </c>
      <c r="H3494" s="13"/>
    </row>
    <row r="3495" spans="1:8" hidden="1" x14ac:dyDescent="0.25">
      <c r="A3495" s="112">
        <v>45287</v>
      </c>
      <c r="B3495" s="21" t="s">
        <v>11433</v>
      </c>
      <c r="C3495" s="13" t="s">
        <v>8391</v>
      </c>
      <c r="D3495" s="764" t="s">
        <v>12030</v>
      </c>
      <c r="E3495" s="22">
        <v>15289</v>
      </c>
      <c r="F3495" s="19"/>
      <c r="G3495" s="14">
        <f>E3495-F3495</f>
        <v>15289</v>
      </c>
      <c r="H3495" s="13"/>
    </row>
    <row r="3496" spans="1:8" hidden="1" x14ac:dyDescent="0.25">
      <c r="A3496" s="112">
        <v>45287</v>
      </c>
      <c r="B3496" s="21" t="s">
        <v>11874</v>
      </c>
      <c r="C3496" s="13" t="s">
        <v>12015</v>
      </c>
      <c r="D3496" s="764"/>
      <c r="E3496" s="22"/>
      <c r="F3496" s="109">
        <v>1000000</v>
      </c>
      <c r="G3496" s="14">
        <f>E3496-F3496</f>
        <v>-1000000</v>
      </c>
      <c r="H3496" s="13" t="s">
        <v>12014</v>
      </c>
    </row>
    <row r="3497" spans="1:8" hidden="1" x14ac:dyDescent="0.25">
      <c r="A3497" s="112">
        <v>45287</v>
      </c>
      <c r="B3497" s="21" t="s">
        <v>1399</v>
      </c>
      <c r="C3497" s="13" t="s">
        <v>1802</v>
      </c>
      <c r="D3497" s="764"/>
      <c r="E3497" s="781"/>
      <c r="F3497" s="783">
        <v>159545</v>
      </c>
      <c r="G3497" s="782">
        <f t="shared" si="68"/>
        <v>-159545</v>
      </c>
      <c r="H3497" s="1122" t="s">
        <v>13033</v>
      </c>
    </row>
    <row r="3498" spans="1:8" hidden="1" x14ac:dyDescent="0.25">
      <c r="A3498" s="112">
        <v>45287</v>
      </c>
      <c r="B3498" s="21" t="s">
        <v>6407</v>
      </c>
      <c r="C3498" s="13" t="s">
        <v>1802</v>
      </c>
      <c r="D3498" s="764"/>
      <c r="E3498" s="781"/>
      <c r="F3498" s="141">
        <v>80843</v>
      </c>
      <c r="G3498" s="782">
        <f t="shared" si="68"/>
        <v>-80843</v>
      </c>
      <c r="H3498" s="1123"/>
    </row>
    <row r="3499" spans="1:8" hidden="1" x14ac:dyDescent="0.25">
      <c r="A3499" s="112">
        <v>45287</v>
      </c>
      <c r="B3499" s="21" t="s">
        <v>6506</v>
      </c>
      <c r="C3499" s="13" t="s">
        <v>1802</v>
      </c>
      <c r="D3499" s="764"/>
      <c r="E3499" s="781"/>
      <c r="F3499" s="141">
        <v>4245</v>
      </c>
      <c r="G3499" s="782">
        <f t="shared" si="68"/>
        <v>-4245</v>
      </c>
      <c r="H3499" s="1123"/>
    </row>
    <row r="3500" spans="1:8" ht="16.5" hidden="1" thickBot="1" x14ac:dyDescent="0.3">
      <c r="A3500" s="112">
        <v>45287</v>
      </c>
      <c r="B3500" s="21" t="s">
        <v>10293</v>
      </c>
      <c r="C3500" s="13" t="s">
        <v>1802</v>
      </c>
      <c r="D3500" s="764"/>
      <c r="E3500" s="781"/>
      <c r="F3500" s="784">
        <v>5367</v>
      </c>
      <c r="G3500" s="782">
        <f t="shared" si="68"/>
        <v>-5367</v>
      </c>
      <c r="H3500" s="1124"/>
    </row>
    <row r="3501" spans="1:8" hidden="1" x14ac:dyDescent="0.25">
      <c r="A3501" s="112">
        <v>45288</v>
      </c>
      <c r="B3501" s="21" t="s">
        <v>10573</v>
      </c>
      <c r="C3501" s="13" t="s">
        <v>7465</v>
      </c>
      <c r="D3501" s="764"/>
      <c r="E3501" s="22"/>
      <c r="F3501" s="111">
        <v>1500000</v>
      </c>
      <c r="G3501" s="14">
        <f t="shared" si="68"/>
        <v>-1500000</v>
      </c>
      <c r="H3501" s="13" t="s">
        <v>12014</v>
      </c>
    </row>
    <row r="3502" spans="1:8" hidden="1" x14ac:dyDescent="0.25">
      <c r="A3502" s="112">
        <v>45288</v>
      </c>
      <c r="B3502" s="21" t="s">
        <v>10899</v>
      </c>
      <c r="C3502" s="13" t="s">
        <v>166</v>
      </c>
      <c r="D3502" s="764" t="s">
        <v>12114</v>
      </c>
      <c r="E3502" s="22">
        <v>7000</v>
      </c>
      <c r="F3502" s="19"/>
      <c r="G3502" s="14">
        <f t="shared" si="68"/>
        <v>7000</v>
      </c>
      <c r="H3502" s="13"/>
    </row>
    <row r="3503" spans="1:8" hidden="1" x14ac:dyDescent="0.25">
      <c r="A3503" s="112">
        <v>45289</v>
      </c>
      <c r="B3503" s="21" t="s">
        <v>10573</v>
      </c>
      <c r="C3503" s="13" t="s">
        <v>8089</v>
      </c>
      <c r="D3503" s="764"/>
      <c r="E3503" s="22"/>
      <c r="F3503" s="19">
        <v>1000000</v>
      </c>
      <c r="G3503" s="14">
        <f t="shared" si="68"/>
        <v>-1000000</v>
      </c>
      <c r="H3503" s="13" t="s">
        <v>12014</v>
      </c>
    </row>
    <row r="3504" spans="1:8" hidden="1" x14ac:dyDescent="0.25">
      <c r="A3504" s="112">
        <v>45289</v>
      </c>
      <c r="B3504" s="21" t="s">
        <v>11596</v>
      </c>
      <c r="C3504" s="13" t="s">
        <v>180</v>
      </c>
      <c r="D3504" s="764"/>
      <c r="E3504" s="22"/>
      <c r="F3504" s="19">
        <v>250000</v>
      </c>
      <c r="G3504" s="14">
        <f t="shared" si="68"/>
        <v>-250000</v>
      </c>
      <c r="H3504" s="13" t="s">
        <v>12003</v>
      </c>
    </row>
    <row r="3505" spans="1:8" hidden="1" x14ac:dyDescent="0.25">
      <c r="A3505" s="112">
        <v>45289</v>
      </c>
      <c r="B3505" s="21" t="s">
        <v>10229</v>
      </c>
      <c r="C3505" s="13" t="s">
        <v>7465</v>
      </c>
      <c r="D3505" s="764"/>
      <c r="E3505" s="22"/>
      <c r="F3505" s="19">
        <v>1000000</v>
      </c>
      <c r="G3505" s="14">
        <f t="shared" si="68"/>
        <v>-1000000</v>
      </c>
      <c r="H3505" s="13" t="s">
        <v>12014</v>
      </c>
    </row>
    <row r="3506" spans="1:8" hidden="1" x14ac:dyDescent="0.25">
      <c r="A3506" s="112">
        <v>45289</v>
      </c>
      <c r="B3506" s="21" t="s">
        <v>11874</v>
      </c>
      <c r="C3506" s="13" t="s">
        <v>8089</v>
      </c>
      <c r="D3506" s="764"/>
      <c r="E3506" s="22">
        <v>2000000</v>
      </c>
      <c r="F3506" s="19"/>
      <c r="G3506" s="14">
        <f t="shared" si="68"/>
        <v>2000000</v>
      </c>
      <c r="H3506" s="53" t="s">
        <v>12313</v>
      </c>
    </row>
    <row r="3507" spans="1:8" hidden="1" x14ac:dyDescent="0.25">
      <c r="A3507" s="112">
        <v>45289</v>
      </c>
      <c r="B3507" s="21" t="s">
        <v>11874</v>
      </c>
      <c r="C3507" s="13" t="s">
        <v>8089</v>
      </c>
      <c r="D3507" s="764"/>
      <c r="E3507" s="22"/>
      <c r="F3507" s="19">
        <v>1000000</v>
      </c>
      <c r="G3507" s="14">
        <f t="shared" si="68"/>
        <v>-1000000</v>
      </c>
      <c r="H3507" s="53" t="s">
        <v>12012</v>
      </c>
    </row>
    <row r="3508" spans="1:8" hidden="1" x14ac:dyDescent="0.25">
      <c r="A3508" s="112">
        <v>45289</v>
      </c>
      <c r="B3508" s="21" t="s">
        <v>11874</v>
      </c>
      <c r="C3508" s="13" t="s">
        <v>8089</v>
      </c>
      <c r="D3508" s="764"/>
      <c r="E3508" s="22"/>
      <c r="F3508" s="19">
        <v>250000</v>
      </c>
      <c r="G3508" s="14">
        <f t="shared" si="68"/>
        <v>-250000</v>
      </c>
      <c r="H3508" s="53" t="s">
        <v>12013</v>
      </c>
    </row>
    <row r="3509" spans="1:8" hidden="1" x14ac:dyDescent="0.25">
      <c r="A3509" s="112">
        <v>45289</v>
      </c>
      <c r="B3509" s="21" t="s">
        <v>11874</v>
      </c>
      <c r="C3509" s="13" t="s">
        <v>8089</v>
      </c>
      <c r="D3509" s="764"/>
      <c r="E3509" s="22"/>
      <c r="F3509" s="19">
        <v>250000</v>
      </c>
      <c r="G3509" s="14">
        <f t="shared" si="68"/>
        <v>-250000</v>
      </c>
      <c r="H3509" s="53" t="s">
        <v>12013</v>
      </c>
    </row>
    <row r="3510" spans="1:8" hidden="1" x14ac:dyDescent="0.25">
      <c r="A3510" s="112">
        <v>45293</v>
      </c>
      <c r="B3510" s="21" t="s">
        <v>9829</v>
      </c>
      <c r="C3510" s="13" t="s">
        <v>180</v>
      </c>
      <c r="D3510" s="764"/>
      <c r="E3510" s="22">
        <v>199500</v>
      </c>
      <c r="F3510" s="19"/>
      <c r="G3510" s="14">
        <f t="shared" si="68"/>
        <v>199500</v>
      </c>
      <c r="H3510" s="53"/>
    </row>
    <row r="3511" spans="1:8" hidden="1" x14ac:dyDescent="0.25">
      <c r="A3511" s="112">
        <v>45294</v>
      </c>
      <c r="B3511" s="21" t="s">
        <v>10568</v>
      </c>
      <c r="C3511" s="13" t="s">
        <v>5680</v>
      </c>
      <c r="D3511" s="764"/>
      <c r="E3511" s="22"/>
      <c r="F3511" s="19">
        <v>60000</v>
      </c>
      <c r="G3511" s="14">
        <f t="shared" si="68"/>
        <v>-60000</v>
      </c>
      <c r="H3511" s="1146" t="s">
        <v>11980</v>
      </c>
    </row>
    <row r="3512" spans="1:8" hidden="1" x14ac:dyDescent="0.25">
      <c r="A3512" s="112">
        <v>45294</v>
      </c>
      <c r="B3512" s="21" t="s">
        <v>10376</v>
      </c>
      <c r="C3512" s="13" t="s">
        <v>5680</v>
      </c>
      <c r="D3512" s="764"/>
      <c r="E3512" s="22"/>
      <c r="F3512" s="19">
        <v>190000</v>
      </c>
      <c r="G3512" s="14">
        <f t="shared" si="68"/>
        <v>-190000</v>
      </c>
      <c r="H3512" s="1148"/>
    </row>
    <row r="3513" spans="1:8" hidden="1" x14ac:dyDescent="0.25">
      <c r="A3513" s="112">
        <v>45294</v>
      </c>
      <c r="B3513" s="21" t="s">
        <v>10899</v>
      </c>
      <c r="C3513" s="13" t="s">
        <v>12470</v>
      </c>
      <c r="D3513" s="764"/>
      <c r="E3513" s="22"/>
      <c r="F3513" s="19">
        <v>500000</v>
      </c>
      <c r="G3513" s="14">
        <f t="shared" si="68"/>
        <v>-500000</v>
      </c>
      <c r="H3513" s="53" t="s">
        <v>12013</v>
      </c>
    </row>
    <row r="3514" spans="1:8" ht="18.75" hidden="1" x14ac:dyDescent="0.25">
      <c r="A3514" s="112">
        <v>45294</v>
      </c>
      <c r="B3514" s="21" t="s">
        <v>11077</v>
      </c>
      <c r="C3514" s="13" t="s">
        <v>180</v>
      </c>
      <c r="D3514" s="764" t="s">
        <v>12118</v>
      </c>
      <c r="E3514" s="22">
        <v>1154145</v>
      </c>
      <c r="F3514" s="19"/>
      <c r="G3514" s="14">
        <f t="shared" si="68"/>
        <v>1154145</v>
      </c>
      <c r="H3514" s="925" t="s">
        <v>12119</v>
      </c>
    </row>
    <row r="3515" spans="1:8" hidden="1" x14ac:dyDescent="0.25">
      <c r="A3515" s="112">
        <v>45295</v>
      </c>
      <c r="B3515" s="21" t="s">
        <v>11077</v>
      </c>
      <c r="C3515" s="13" t="s">
        <v>180</v>
      </c>
      <c r="D3515" s="764"/>
      <c r="E3515" s="22"/>
      <c r="F3515" s="19">
        <v>1154145</v>
      </c>
      <c r="G3515" s="14">
        <f t="shared" si="68"/>
        <v>-1154145</v>
      </c>
      <c r="H3515" s="13" t="s">
        <v>12111</v>
      </c>
    </row>
    <row r="3516" spans="1:8" hidden="1" x14ac:dyDescent="0.25">
      <c r="A3516" s="112">
        <v>45295</v>
      </c>
      <c r="B3516" s="21" t="s">
        <v>8556</v>
      </c>
      <c r="C3516" s="13" t="s">
        <v>164</v>
      </c>
      <c r="D3516" s="764" t="s">
        <v>12467</v>
      </c>
      <c r="E3516" s="22">
        <v>111994</v>
      </c>
      <c r="F3516" s="19"/>
      <c r="G3516" s="14">
        <f t="shared" si="68"/>
        <v>111994</v>
      </c>
      <c r="H3516" s="53"/>
    </row>
    <row r="3517" spans="1:8" hidden="1" x14ac:dyDescent="0.25">
      <c r="A3517" s="112">
        <v>45295</v>
      </c>
      <c r="B3517" s="21" t="s">
        <v>10229</v>
      </c>
      <c r="C3517" s="13" t="s">
        <v>8391</v>
      </c>
      <c r="D3517" s="764"/>
      <c r="E3517" s="22"/>
      <c r="F3517" s="19">
        <v>250000</v>
      </c>
      <c r="G3517" s="14">
        <f t="shared" si="68"/>
        <v>-250000</v>
      </c>
      <c r="H3517" s="1122" t="s">
        <v>12113</v>
      </c>
    </row>
    <row r="3518" spans="1:8" hidden="1" x14ac:dyDescent="0.25">
      <c r="A3518" s="112">
        <v>45295</v>
      </c>
      <c r="B3518" s="21" t="s">
        <v>11433</v>
      </c>
      <c r="C3518" s="13" t="s">
        <v>8391</v>
      </c>
      <c r="D3518" s="764"/>
      <c r="E3518" s="22"/>
      <c r="F3518" s="19">
        <v>250000</v>
      </c>
      <c r="G3518" s="14">
        <f t="shared" si="68"/>
        <v>-250000</v>
      </c>
      <c r="H3518" s="1123"/>
    </row>
    <row r="3519" spans="1:8" hidden="1" x14ac:dyDescent="0.25">
      <c r="A3519" s="112">
        <v>45295</v>
      </c>
      <c r="B3519" s="21" t="s">
        <v>11596</v>
      </c>
      <c r="C3519" s="13" t="s">
        <v>8391</v>
      </c>
      <c r="D3519" s="764"/>
      <c r="E3519" s="22"/>
      <c r="F3519" s="19">
        <v>500000</v>
      </c>
      <c r="G3519" s="14">
        <f t="shared" si="68"/>
        <v>-500000</v>
      </c>
      <c r="H3519" s="1124"/>
    </row>
    <row r="3520" spans="1:8" hidden="1"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hidden="1" x14ac:dyDescent="0.25">
      <c r="A3522" s="112">
        <v>45297</v>
      </c>
      <c r="B3522" s="21" t="s">
        <v>11874</v>
      </c>
      <c r="C3522" s="13" t="s">
        <v>180</v>
      </c>
      <c r="D3522" s="764" t="s">
        <v>12117</v>
      </c>
      <c r="E3522" s="22">
        <v>9630</v>
      </c>
      <c r="F3522" s="19"/>
      <c r="G3522" s="14">
        <f t="shared" si="68"/>
        <v>9630</v>
      </c>
      <c r="H3522" s="342"/>
    </row>
    <row r="3523" spans="1:8" hidden="1"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hidden="1" x14ac:dyDescent="0.25">
      <c r="A3526" s="112">
        <v>45299</v>
      </c>
      <c r="B3526" s="21" t="s">
        <v>9829</v>
      </c>
      <c r="C3526" s="13" t="s">
        <v>164</v>
      </c>
      <c r="D3526" s="764" t="s">
        <v>12465</v>
      </c>
      <c r="E3526" s="22">
        <v>34317</v>
      </c>
      <c r="F3526" s="19"/>
      <c r="G3526" s="14">
        <f t="shared" si="68"/>
        <v>34317</v>
      </c>
      <c r="H3526" s="53"/>
    </row>
    <row r="3527" spans="1:8" hidden="1" x14ac:dyDescent="0.25">
      <c r="A3527" s="112">
        <v>45300</v>
      </c>
      <c r="B3527" s="21" t="s">
        <v>10293</v>
      </c>
      <c r="C3527" s="13" t="s">
        <v>8391</v>
      </c>
      <c r="D3527" s="764"/>
      <c r="E3527" s="22"/>
      <c r="F3527" s="19">
        <v>25780</v>
      </c>
      <c r="G3527" s="14">
        <f t="shared" ref="G3527:G3562" si="69">E3527-F3527</f>
        <v>-25780</v>
      </c>
      <c r="H3527" s="1119" t="s">
        <v>12286</v>
      </c>
    </row>
    <row r="3528" spans="1:8" hidden="1" x14ac:dyDescent="0.25">
      <c r="A3528" s="112">
        <v>45300</v>
      </c>
      <c r="B3528" s="21" t="s">
        <v>10229</v>
      </c>
      <c r="C3528" s="13" t="s">
        <v>8391</v>
      </c>
      <c r="D3528" s="764"/>
      <c r="E3528" s="22"/>
      <c r="F3528" s="19">
        <v>10470</v>
      </c>
      <c r="G3528" s="14">
        <f t="shared" si="69"/>
        <v>-10470</v>
      </c>
      <c r="H3528" s="1120"/>
    </row>
    <row r="3529" spans="1:8" hidden="1" x14ac:dyDescent="0.25">
      <c r="A3529" s="112">
        <v>45300</v>
      </c>
      <c r="B3529" s="21" t="s">
        <v>10573</v>
      </c>
      <c r="C3529" s="13" t="s">
        <v>8391</v>
      </c>
      <c r="D3529" s="764"/>
      <c r="E3529" s="22"/>
      <c r="F3529" s="19">
        <v>1347</v>
      </c>
      <c r="G3529" s="14">
        <f t="shared" si="69"/>
        <v>-1347</v>
      </c>
      <c r="H3529" s="1120"/>
    </row>
    <row r="3530" spans="1:8" hidden="1" x14ac:dyDescent="0.25">
      <c r="A3530" s="112">
        <v>45300</v>
      </c>
      <c r="B3530" s="21" t="s">
        <v>10899</v>
      </c>
      <c r="C3530" s="13" t="s">
        <v>8391</v>
      </c>
      <c r="D3530" s="764"/>
      <c r="E3530" s="22"/>
      <c r="F3530" s="19">
        <v>187415</v>
      </c>
      <c r="G3530" s="14">
        <f t="shared" si="69"/>
        <v>-187415</v>
      </c>
      <c r="H3530" s="1120"/>
    </row>
    <row r="3531" spans="1:8" hidden="1" x14ac:dyDescent="0.25">
      <c r="A3531" s="112">
        <v>45300</v>
      </c>
      <c r="B3531" s="21" t="s">
        <v>10995</v>
      </c>
      <c r="C3531" s="13" t="s">
        <v>8391</v>
      </c>
      <c r="D3531" s="764"/>
      <c r="E3531" s="22"/>
      <c r="F3531" s="19">
        <v>4390</v>
      </c>
      <c r="G3531" s="14">
        <f t="shared" si="69"/>
        <v>-4390</v>
      </c>
      <c r="H3531" s="1120"/>
    </row>
    <row r="3532" spans="1:8" hidden="1" x14ac:dyDescent="0.25">
      <c r="A3532" s="112">
        <v>45300</v>
      </c>
      <c r="B3532" s="21" t="s">
        <v>11063</v>
      </c>
      <c r="C3532" s="13" t="s">
        <v>8391</v>
      </c>
      <c r="D3532" s="764"/>
      <c r="E3532" s="22"/>
      <c r="F3532" s="19">
        <v>75122</v>
      </c>
      <c r="G3532" s="14">
        <f t="shared" si="69"/>
        <v>-75122</v>
      </c>
      <c r="H3532" s="1120"/>
    </row>
    <row r="3533" spans="1:8" hidden="1" x14ac:dyDescent="0.25">
      <c r="A3533" s="112">
        <v>45300</v>
      </c>
      <c r="B3533" s="21" t="s">
        <v>11433</v>
      </c>
      <c r="C3533" s="13" t="s">
        <v>8391</v>
      </c>
      <c r="D3533" s="764"/>
      <c r="E3533" s="22"/>
      <c r="F3533" s="19">
        <v>130168</v>
      </c>
      <c r="G3533" s="14">
        <f t="shared" si="69"/>
        <v>-130168</v>
      </c>
      <c r="H3533" s="1120"/>
    </row>
    <row r="3534" spans="1:8" hidden="1" x14ac:dyDescent="0.25">
      <c r="A3534" s="112">
        <v>45300</v>
      </c>
      <c r="B3534" s="21" t="s">
        <v>11259</v>
      </c>
      <c r="C3534" s="13" t="s">
        <v>8391</v>
      </c>
      <c r="D3534" s="764"/>
      <c r="E3534" s="22"/>
      <c r="F3534" s="19">
        <v>13416</v>
      </c>
      <c r="G3534" s="14">
        <f t="shared" si="69"/>
        <v>-13416</v>
      </c>
      <c r="H3534" s="1120"/>
    </row>
    <row r="3535" spans="1:8" hidden="1" x14ac:dyDescent="0.25">
      <c r="A3535" s="112">
        <v>45300</v>
      </c>
      <c r="B3535" s="21" t="s">
        <v>11695</v>
      </c>
      <c r="C3535" s="13" t="s">
        <v>8391</v>
      </c>
      <c r="D3535" s="764"/>
      <c r="E3535" s="22"/>
      <c r="F3535" s="19">
        <v>56173</v>
      </c>
      <c r="G3535" s="14">
        <f t="shared" si="69"/>
        <v>-56173</v>
      </c>
      <c r="H3535" s="1120"/>
    </row>
    <row r="3536" spans="1:8" hidden="1" x14ac:dyDescent="0.25">
      <c r="A3536" s="112">
        <v>45300</v>
      </c>
      <c r="B3536" s="21" t="s">
        <v>11498</v>
      </c>
      <c r="C3536" s="13" t="s">
        <v>8391</v>
      </c>
      <c r="D3536" s="764"/>
      <c r="E3536" s="22"/>
      <c r="F3536" s="19">
        <v>73043</v>
      </c>
      <c r="G3536" s="14">
        <f t="shared" si="69"/>
        <v>-73043</v>
      </c>
      <c r="H3536" s="1120"/>
    </row>
    <row r="3537" spans="1:8" hidden="1" x14ac:dyDescent="0.25">
      <c r="A3537" s="112">
        <v>45300</v>
      </c>
      <c r="B3537" s="21" t="s">
        <v>11596</v>
      </c>
      <c r="C3537" s="13" t="s">
        <v>8391</v>
      </c>
      <c r="D3537" s="764"/>
      <c r="E3537" s="22"/>
      <c r="F3537" s="19">
        <v>322676</v>
      </c>
      <c r="G3537" s="14">
        <f t="shared" si="69"/>
        <v>-322676</v>
      </c>
      <c r="H3537" s="1121"/>
    </row>
    <row r="3538" spans="1:8" hidden="1" x14ac:dyDescent="0.25">
      <c r="A3538" s="112">
        <v>45300</v>
      </c>
      <c r="B3538" s="21" t="s">
        <v>9829</v>
      </c>
      <c r="C3538" s="13" t="s">
        <v>164</v>
      </c>
      <c r="D3538" s="764" t="s">
        <v>12469</v>
      </c>
      <c r="E3538" s="22">
        <v>30000</v>
      </c>
      <c r="F3538" s="19"/>
      <c r="G3538" s="14">
        <f t="shared" si="69"/>
        <v>30000</v>
      </c>
      <c r="H3538" s="954"/>
    </row>
    <row r="3539" spans="1:8" hidden="1" x14ac:dyDescent="0.25">
      <c r="A3539" s="112">
        <v>45301</v>
      </c>
      <c r="B3539" s="21" t="s">
        <v>10899</v>
      </c>
      <c r="C3539" s="13" t="s">
        <v>166</v>
      </c>
      <c r="D3539" s="764" t="s">
        <v>12453</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22" t="s">
        <v>12258</v>
      </c>
    </row>
    <row r="3543" spans="1:8" x14ac:dyDescent="0.25">
      <c r="A3543" s="112">
        <v>45303</v>
      </c>
      <c r="B3543" s="21" t="s">
        <v>10293</v>
      </c>
      <c r="C3543" s="13" t="s">
        <v>168</v>
      </c>
      <c r="D3543" s="764"/>
      <c r="E3543" s="781"/>
      <c r="F3543" s="141">
        <v>8740</v>
      </c>
      <c r="G3543" s="782">
        <f t="shared" si="69"/>
        <v>-8740</v>
      </c>
      <c r="H3543" s="1123"/>
    </row>
    <row r="3544" spans="1:8" x14ac:dyDescent="0.25">
      <c r="A3544" s="112">
        <v>45303</v>
      </c>
      <c r="B3544" s="21" t="s">
        <v>10568</v>
      </c>
      <c r="C3544" s="13" t="s">
        <v>168</v>
      </c>
      <c r="D3544" s="764"/>
      <c r="E3544" s="781"/>
      <c r="F3544" s="141">
        <v>91300</v>
      </c>
      <c r="G3544" s="782">
        <f t="shared" si="69"/>
        <v>-91300</v>
      </c>
      <c r="H3544" s="1123"/>
    </row>
    <row r="3545" spans="1:8" x14ac:dyDescent="0.25">
      <c r="A3545" s="112">
        <v>45303</v>
      </c>
      <c r="B3545" s="21" t="s">
        <v>7805</v>
      </c>
      <c r="C3545" s="13" t="s">
        <v>168</v>
      </c>
      <c r="D3545" s="764"/>
      <c r="E3545" s="781"/>
      <c r="F3545" s="141">
        <v>10980</v>
      </c>
      <c r="G3545" s="782">
        <f t="shared" si="69"/>
        <v>-10980</v>
      </c>
      <c r="H3545" s="1123"/>
    </row>
    <row r="3546" spans="1:8" x14ac:dyDescent="0.25">
      <c r="A3546" s="112">
        <v>45303</v>
      </c>
      <c r="B3546" s="21" t="s">
        <v>10376</v>
      </c>
      <c r="C3546" s="13" t="s">
        <v>168</v>
      </c>
      <c r="D3546" s="764"/>
      <c r="E3546" s="781"/>
      <c r="F3546" s="141">
        <v>206520</v>
      </c>
      <c r="G3546" s="782">
        <f t="shared" si="69"/>
        <v>-206520</v>
      </c>
      <c r="H3546" s="1123"/>
    </row>
    <row r="3547" spans="1:8" x14ac:dyDescent="0.25">
      <c r="A3547" s="112">
        <v>45303</v>
      </c>
      <c r="B3547" s="21" t="s">
        <v>11259</v>
      </c>
      <c r="C3547" s="13" t="s">
        <v>168</v>
      </c>
      <c r="D3547" s="764"/>
      <c r="E3547" s="781"/>
      <c r="F3547" s="141">
        <v>19640</v>
      </c>
      <c r="G3547" s="782">
        <f t="shared" si="69"/>
        <v>-19640</v>
      </c>
      <c r="H3547" s="1123"/>
    </row>
    <row r="3548" spans="1:8" x14ac:dyDescent="0.25">
      <c r="A3548" s="112">
        <v>45303</v>
      </c>
      <c r="B3548" s="21" t="s">
        <v>10468</v>
      </c>
      <c r="C3548" s="13" t="s">
        <v>168</v>
      </c>
      <c r="D3548" s="764"/>
      <c r="E3548" s="781"/>
      <c r="F3548" s="141">
        <v>259118</v>
      </c>
      <c r="G3548" s="782">
        <f t="shared" si="69"/>
        <v>-259118</v>
      </c>
      <c r="H3548" s="1123"/>
    </row>
    <row r="3549" spans="1:8" ht="16.5" thickBot="1" x14ac:dyDescent="0.3">
      <c r="A3549" s="112">
        <v>45303</v>
      </c>
      <c r="B3549" s="21" t="s">
        <v>10573</v>
      </c>
      <c r="C3549" s="13" t="s">
        <v>168</v>
      </c>
      <c r="D3549" s="764"/>
      <c r="E3549" s="781"/>
      <c r="F3549" s="784">
        <v>5165</v>
      </c>
      <c r="G3549" s="782">
        <f t="shared" si="69"/>
        <v>-5165</v>
      </c>
      <c r="H3549" s="1124"/>
    </row>
    <row r="3550" spans="1:8" hidden="1"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hidden="1" x14ac:dyDescent="0.25">
      <c r="A3553" s="112">
        <v>45304</v>
      </c>
      <c r="B3553" s="21" t="s">
        <v>11874</v>
      </c>
      <c r="C3553" s="13" t="s">
        <v>180</v>
      </c>
      <c r="D3553" s="764" t="s">
        <v>12229</v>
      </c>
      <c r="E3553" s="22">
        <v>408700</v>
      </c>
      <c r="F3553" s="19"/>
      <c r="G3553" s="14">
        <f t="shared" si="69"/>
        <v>408700</v>
      </c>
      <c r="H3553" s="13"/>
    </row>
    <row r="3554" spans="1:8" hidden="1" x14ac:dyDescent="0.25">
      <c r="A3554" s="112">
        <v>45305</v>
      </c>
      <c r="B3554" s="21" t="s">
        <v>11874</v>
      </c>
      <c r="C3554" s="13" t="s">
        <v>4724</v>
      </c>
      <c r="D3554" s="764"/>
      <c r="E3554" s="22"/>
      <c r="F3554" s="19">
        <v>550000</v>
      </c>
      <c r="G3554" s="14">
        <f t="shared" si="69"/>
        <v>-550000</v>
      </c>
      <c r="H3554" s="13" t="s">
        <v>12159</v>
      </c>
    </row>
    <row r="3555" spans="1:8" hidden="1"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hidden="1" x14ac:dyDescent="0.25">
      <c r="A3557" s="112">
        <v>45307</v>
      </c>
      <c r="B3557" s="21" t="s">
        <v>10899</v>
      </c>
      <c r="C3557" s="13" t="s">
        <v>180</v>
      </c>
      <c r="D3557" s="764" t="s">
        <v>12230</v>
      </c>
      <c r="E3557" s="22">
        <v>36300</v>
      </c>
      <c r="F3557" s="19"/>
      <c r="G3557" s="14">
        <f t="shared" si="69"/>
        <v>36300</v>
      </c>
      <c r="H3557" s="13"/>
    </row>
    <row r="3558" spans="1:8" hidden="1" x14ac:dyDescent="0.25">
      <c r="A3558" s="112">
        <v>45307</v>
      </c>
      <c r="B3558" s="21" t="s">
        <v>10899</v>
      </c>
      <c r="C3558" s="13" t="s">
        <v>12470</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hidden="1" x14ac:dyDescent="0.25">
      <c r="A3561" s="112">
        <v>45309</v>
      </c>
      <c r="B3561" s="21" t="s">
        <v>10899</v>
      </c>
      <c r="C3561" s="13" t="s">
        <v>166</v>
      </c>
      <c r="D3561" s="764" t="s">
        <v>12454</v>
      </c>
      <c r="E3561" s="22">
        <v>5100</v>
      </c>
      <c r="F3561" s="19"/>
      <c r="G3561" s="14">
        <f t="shared" si="69"/>
        <v>5100</v>
      </c>
      <c r="H3561" s="13"/>
    </row>
    <row r="3562" spans="1:8" hidden="1" x14ac:dyDescent="0.25">
      <c r="A3562" s="112">
        <v>45310</v>
      </c>
      <c r="B3562" s="21" t="s">
        <v>10899</v>
      </c>
      <c r="C3562" s="13" t="s">
        <v>166</v>
      </c>
      <c r="D3562" s="764" t="s">
        <v>12455</v>
      </c>
      <c r="E3562" s="22">
        <v>7000</v>
      </c>
      <c r="F3562" s="19"/>
      <c r="G3562" s="14">
        <f t="shared" si="69"/>
        <v>7000</v>
      </c>
      <c r="H3562" s="13"/>
    </row>
    <row r="3563" spans="1:8" hidden="1" x14ac:dyDescent="0.25">
      <c r="A3563" s="112">
        <v>45310</v>
      </c>
      <c r="B3563" s="21" t="s">
        <v>8654</v>
      </c>
      <c r="C3563" s="13" t="s">
        <v>5186</v>
      </c>
      <c r="D3563" s="764"/>
      <c r="E3563" s="22"/>
      <c r="F3563" s="19">
        <v>200000</v>
      </c>
      <c r="G3563" s="14">
        <f t="shared" si="68"/>
        <v>-200000</v>
      </c>
      <c r="H3563" s="1119" t="s">
        <v>13029</v>
      </c>
    </row>
    <row r="3564" spans="1:8" hidden="1" x14ac:dyDescent="0.25">
      <c r="A3564" s="112">
        <v>45310</v>
      </c>
      <c r="B3564" s="21" t="s">
        <v>8865</v>
      </c>
      <c r="C3564" s="13" t="s">
        <v>5186</v>
      </c>
      <c r="D3564" s="764"/>
      <c r="E3564" s="22"/>
      <c r="F3564" s="19">
        <v>200000</v>
      </c>
      <c r="G3564" s="14">
        <f t="shared" si="68"/>
        <v>-200000</v>
      </c>
      <c r="H3564" s="1121"/>
    </row>
    <row r="3565" spans="1:8" hidden="1" x14ac:dyDescent="0.25">
      <c r="A3565" s="112">
        <v>45310</v>
      </c>
      <c r="B3565" s="21" t="s">
        <v>11874</v>
      </c>
      <c r="C3565" s="13" t="s">
        <v>4724</v>
      </c>
      <c r="D3565" s="764"/>
      <c r="E3565" s="22">
        <v>1680000</v>
      </c>
      <c r="F3565" s="19"/>
      <c r="G3565" s="14">
        <f t="shared" si="68"/>
        <v>1680000</v>
      </c>
      <c r="H3565" s="13"/>
    </row>
    <row r="3566" spans="1:8" hidden="1" x14ac:dyDescent="0.25">
      <c r="A3566" s="112">
        <v>45310</v>
      </c>
      <c r="B3566" s="21" t="s">
        <v>11874</v>
      </c>
      <c r="C3566" s="13" t="s">
        <v>4724</v>
      </c>
      <c r="D3566" s="764"/>
      <c r="E3566" s="22"/>
      <c r="F3566" s="19">
        <v>600000</v>
      </c>
      <c r="G3566" s="14">
        <f t="shared" si="68"/>
        <v>-600000</v>
      </c>
      <c r="H3566" s="13" t="s">
        <v>12125</v>
      </c>
    </row>
    <row r="3567" spans="1:8" hidden="1" x14ac:dyDescent="0.25">
      <c r="A3567" s="112">
        <v>45310</v>
      </c>
      <c r="B3567" s="21" t="s">
        <v>8041</v>
      </c>
      <c r="C3567" s="13" t="s">
        <v>3010</v>
      </c>
      <c r="D3567" s="764"/>
      <c r="E3567" s="22"/>
      <c r="F3567" s="19">
        <v>56522</v>
      </c>
      <c r="G3567" s="14">
        <f t="shared" si="68"/>
        <v>-56522</v>
      </c>
      <c r="H3567" s="13" t="s">
        <v>4976</v>
      </c>
    </row>
    <row r="3568" spans="1:8" hidden="1" x14ac:dyDescent="0.25">
      <c r="A3568" s="112">
        <v>45310</v>
      </c>
      <c r="B3568" s="21" t="s">
        <v>8041</v>
      </c>
      <c r="C3568" s="13" t="s">
        <v>8453</v>
      </c>
      <c r="D3568" s="764"/>
      <c r="E3568" s="22"/>
      <c r="F3568" s="19">
        <v>24000</v>
      </c>
      <c r="G3568" s="14">
        <f t="shared" si="68"/>
        <v>-24000</v>
      </c>
      <c r="H3568" s="13" t="s">
        <v>4976</v>
      </c>
    </row>
    <row r="3569" spans="1:8" hidden="1" x14ac:dyDescent="0.25">
      <c r="A3569" s="112">
        <v>45310</v>
      </c>
      <c r="B3569" s="21" t="s">
        <v>2932</v>
      </c>
      <c r="C3569" s="13" t="s">
        <v>10109</v>
      </c>
      <c r="D3569" s="764"/>
      <c r="E3569" s="22"/>
      <c r="F3569" s="19">
        <v>76350</v>
      </c>
      <c r="G3569" s="14">
        <f t="shared" si="68"/>
        <v>-76350</v>
      </c>
      <c r="H3569" s="13" t="s">
        <v>4976</v>
      </c>
    </row>
    <row r="3570" spans="1:8" hidden="1" x14ac:dyDescent="0.25">
      <c r="A3570" s="112">
        <v>45310</v>
      </c>
      <c r="B3570" s="21" t="s">
        <v>8041</v>
      </c>
      <c r="C3570" s="13" t="s">
        <v>161</v>
      </c>
      <c r="D3570" s="764"/>
      <c r="E3570" s="22"/>
      <c r="F3570" s="19">
        <v>33213</v>
      </c>
      <c r="G3570" s="14">
        <f t="shared" si="68"/>
        <v>-33213</v>
      </c>
      <c r="H3570" s="13" t="s">
        <v>4976</v>
      </c>
    </row>
    <row r="3571" spans="1:8" hidden="1" x14ac:dyDescent="0.25">
      <c r="A3571" s="112">
        <v>45310</v>
      </c>
      <c r="B3571" s="21" t="s">
        <v>1399</v>
      </c>
      <c r="C3571" s="13" t="s">
        <v>1814</v>
      </c>
      <c r="D3571" s="764"/>
      <c r="E3571" s="22"/>
      <c r="F3571" s="19">
        <v>101800</v>
      </c>
      <c r="G3571" s="14">
        <f t="shared" si="68"/>
        <v>-101800</v>
      </c>
      <c r="H3571" s="13" t="s">
        <v>4976</v>
      </c>
    </row>
    <row r="3572" spans="1:8" hidden="1" x14ac:dyDescent="0.25">
      <c r="A3572" s="112">
        <v>45310</v>
      </c>
      <c r="B3572" s="21" t="s">
        <v>4720</v>
      </c>
      <c r="C3572" s="13" t="s">
        <v>1814</v>
      </c>
      <c r="D3572" s="764"/>
      <c r="E3572" s="22"/>
      <c r="F3572" s="19">
        <v>99334</v>
      </c>
      <c r="G3572" s="14">
        <f t="shared" si="68"/>
        <v>-99334</v>
      </c>
      <c r="H3572" s="13" t="s">
        <v>4976</v>
      </c>
    </row>
    <row r="3573" spans="1:8" hidden="1" x14ac:dyDescent="0.25">
      <c r="A3573" s="112">
        <v>45310</v>
      </c>
      <c r="B3573" s="21" t="s">
        <v>10229</v>
      </c>
      <c r="C3573" s="13" t="s">
        <v>11312</v>
      </c>
      <c r="D3573" s="764"/>
      <c r="E3573" s="22"/>
      <c r="F3573" s="19">
        <v>120000</v>
      </c>
      <c r="G3573" s="14">
        <f t="shared" si="68"/>
        <v>-120000</v>
      </c>
      <c r="H3573" s="13" t="s">
        <v>12255</v>
      </c>
    </row>
    <row r="3574" spans="1:8" hidden="1" x14ac:dyDescent="0.25">
      <c r="A3574" s="112">
        <v>45311</v>
      </c>
      <c r="B3574" s="21" t="s">
        <v>11874</v>
      </c>
      <c r="C3574" s="13" t="s">
        <v>7465</v>
      </c>
      <c r="D3574" s="764" t="s">
        <v>11785</v>
      </c>
      <c r="E3574" s="22">
        <v>774131</v>
      </c>
      <c r="F3574" s="19"/>
      <c r="G3574" s="14">
        <f t="shared" si="68"/>
        <v>774131</v>
      </c>
      <c r="H3574" s="13"/>
    </row>
    <row r="3575" spans="1:8" hidden="1" x14ac:dyDescent="0.25">
      <c r="A3575" s="112">
        <v>45313</v>
      </c>
      <c r="B3575" s="21" t="s">
        <v>11874</v>
      </c>
      <c r="C3575" s="13" t="s">
        <v>180</v>
      </c>
      <c r="D3575" s="764"/>
      <c r="E3575" s="22"/>
      <c r="F3575" s="19">
        <v>1119250</v>
      </c>
      <c r="G3575" s="14">
        <f t="shared" si="68"/>
        <v>-1119250</v>
      </c>
      <c r="H3575" s="13" t="s">
        <v>12231</v>
      </c>
    </row>
    <row r="3576" spans="1:8" hidden="1" x14ac:dyDescent="0.25">
      <c r="A3576" s="112">
        <v>45313</v>
      </c>
      <c r="B3576" s="21" t="s">
        <v>12182</v>
      </c>
      <c r="C3576" s="13" t="s">
        <v>180</v>
      </c>
      <c r="D3576" s="764" t="s">
        <v>12287</v>
      </c>
      <c r="E3576" s="22">
        <v>33710</v>
      </c>
      <c r="F3576" s="19"/>
      <c r="G3576" s="14">
        <f t="shared" si="68"/>
        <v>33710</v>
      </c>
      <c r="H3576" s="13" t="s">
        <v>341</v>
      </c>
    </row>
    <row r="3577" spans="1:8" hidden="1" x14ac:dyDescent="0.25">
      <c r="A3577" s="112">
        <v>45313</v>
      </c>
      <c r="B3577" s="21" t="s">
        <v>12182</v>
      </c>
      <c r="C3577" s="13" t="s">
        <v>180</v>
      </c>
      <c r="D3577" s="764" t="s">
        <v>12288</v>
      </c>
      <c r="E3577" s="22">
        <v>712701</v>
      </c>
      <c r="F3577" s="19"/>
      <c r="G3577" s="14">
        <f t="shared" si="68"/>
        <v>712701</v>
      </c>
      <c r="H3577" s="13" t="s">
        <v>12289</v>
      </c>
    </row>
    <row r="3578" spans="1:8" hidden="1" x14ac:dyDescent="0.25">
      <c r="A3578" s="112">
        <v>45313</v>
      </c>
      <c r="B3578" s="21" t="s">
        <v>12182</v>
      </c>
      <c r="C3578" s="13" t="s">
        <v>8391</v>
      </c>
      <c r="D3578" s="764" t="s">
        <v>12365</v>
      </c>
      <c r="E3578" s="22">
        <v>128444</v>
      </c>
      <c r="F3578" s="19"/>
      <c r="G3578" s="14">
        <f t="shared" si="68"/>
        <v>128444</v>
      </c>
      <c r="H3578" s="13"/>
    </row>
    <row r="3579" spans="1:8" hidden="1" x14ac:dyDescent="0.25">
      <c r="A3579" s="112">
        <v>45313</v>
      </c>
      <c r="B3579" s="21" t="s">
        <v>12182</v>
      </c>
      <c r="C3579" s="13" t="s">
        <v>166</v>
      </c>
      <c r="D3579" s="764" t="s">
        <v>12456</v>
      </c>
      <c r="E3579" s="22">
        <v>140000</v>
      </c>
      <c r="F3579" s="19"/>
      <c r="G3579" s="14">
        <f t="shared" si="68"/>
        <v>140000</v>
      </c>
      <c r="H3579" s="13"/>
    </row>
    <row r="3580" spans="1:8" hidden="1" x14ac:dyDescent="0.25">
      <c r="A3580" s="112">
        <v>45314</v>
      </c>
      <c r="B3580" s="21" t="s">
        <v>12182</v>
      </c>
      <c r="C3580" s="13" t="s">
        <v>166</v>
      </c>
      <c r="D3580" s="764" t="s">
        <v>12457</v>
      </c>
      <c r="E3580" s="22">
        <v>140000</v>
      </c>
      <c r="F3580" s="19"/>
      <c r="G3580" s="14">
        <f t="shared" si="68"/>
        <v>140000</v>
      </c>
      <c r="H3580" s="13"/>
    </row>
    <row r="3581" spans="1:8" hidden="1" x14ac:dyDescent="0.25">
      <c r="A3581" s="112">
        <v>45314</v>
      </c>
      <c r="B3581" s="21" t="s">
        <v>11874</v>
      </c>
      <c r="C3581" s="13" t="s">
        <v>7465</v>
      </c>
      <c r="D3581" s="764" t="s">
        <v>12290</v>
      </c>
      <c r="E3581" s="22">
        <v>816740</v>
      </c>
      <c r="F3581" s="19"/>
      <c r="G3581" s="14">
        <f t="shared" si="68"/>
        <v>816740</v>
      </c>
      <c r="H3581" s="13"/>
    </row>
    <row r="3582" spans="1:8" hidden="1" x14ac:dyDescent="0.25">
      <c r="A3582" s="112">
        <v>45315</v>
      </c>
      <c r="B3582" s="21" t="s">
        <v>11874</v>
      </c>
      <c r="C3582" s="13" t="s">
        <v>7465</v>
      </c>
      <c r="D3582" s="764" t="s">
        <v>12291</v>
      </c>
      <c r="E3582" s="22">
        <v>45600</v>
      </c>
      <c r="F3582" s="19"/>
      <c r="G3582" s="14">
        <f t="shared" si="68"/>
        <v>45600</v>
      </c>
      <c r="H3582" s="13"/>
    </row>
    <row r="3583" spans="1:8" hidden="1" x14ac:dyDescent="0.25">
      <c r="A3583" s="112">
        <v>45315</v>
      </c>
      <c r="B3583" s="21" t="s">
        <v>12182</v>
      </c>
      <c r="C3583" s="13" t="s">
        <v>166</v>
      </c>
      <c r="D3583" s="764" t="s">
        <v>12458</v>
      </c>
      <c r="E3583" s="22">
        <v>140000</v>
      </c>
      <c r="F3583" s="19"/>
      <c r="G3583" s="14">
        <f t="shared" si="68"/>
        <v>140000</v>
      </c>
      <c r="H3583" s="13"/>
    </row>
    <row r="3584" spans="1:8" hidden="1" x14ac:dyDescent="0.25">
      <c r="A3584" s="112">
        <v>45315</v>
      </c>
      <c r="B3584" s="21" t="s">
        <v>10229</v>
      </c>
      <c r="C3584" s="13" t="s">
        <v>7465</v>
      </c>
      <c r="D3584" s="764"/>
      <c r="E3584" s="22"/>
      <c r="F3584" s="19">
        <v>1000000</v>
      </c>
      <c r="G3584" s="14">
        <f t="shared" si="68"/>
        <v>-1000000</v>
      </c>
      <c r="H3584" s="13" t="s">
        <v>12013</v>
      </c>
    </row>
    <row r="3585" spans="1:8" hidden="1" x14ac:dyDescent="0.25">
      <c r="A3585" s="112">
        <v>45315</v>
      </c>
      <c r="B3585" s="21" t="s">
        <v>12182</v>
      </c>
      <c r="C3585" s="13" t="s">
        <v>8897</v>
      </c>
      <c r="D3585" s="764"/>
      <c r="E3585" s="22">
        <v>312552</v>
      </c>
      <c r="F3585" s="19"/>
      <c r="G3585" s="14">
        <f t="shared" si="68"/>
        <v>312552</v>
      </c>
      <c r="H3585" s="13"/>
    </row>
    <row r="3586" spans="1:8" hidden="1" x14ac:dyDescent="0.25">
      <c r="A3586" s="112">
        <v>45315</v>
      </c>
      <c r="B3586" s="21" t="s">
        <v>12182</v>
      </c>
      <c r="C3586" s="13" t="s">
        <v>8897</v>
      </c>
      <c r="D3586" s="764"/>
      <c r="E3586" s="22"/>
      <c r="F3586" s="19">
        <v>150000</v>
      </c>
      <c r="G3586" s="14">
        <f t="shared" si="68"/>
        <v>-150000</v>
      </c>
      <c r="H3586" s="13" t="s">
        <v>12279</v>
      </c>
    </row>
    <row r="3587" spans="1:8" hidden="1" x14ac:dyDescent="0.25">
      <c r="A3587" s="112">
        <v>45315</v>
      </c>
      <c r="B3587" s="21" t="s">
        <v>11874</v>
      </c>
      <c r="C3587" s="13" t="s">
        <v>8391</v>
      </c>
      <c r="D3587" s="764" t="s">
        <v>12366</v>
      </c>
      <c r="E3587" s="22">
        <v>2308000</v>
      </c>
      <c r="F3587" s="19"/>
      <c r="G3587" s="14">
        <f t="shared" si="68"/>
        <v>2308000</v>
      </c>
      <c r="H3587" s="13"/>
    </row>
    <row r="3588" spans="1:8" hidden="1" x14ac:dyDescent="0.25">
      <c r="A3588" s="112">
        <v>45315</v>
      </c>
      <c r="B3588" s="21" t="s">
        <v>10899</v>
      </c>
      <c r="C3588" s="13" t="s">
        <v>8391</v>
      </c>
      <c r="D3588" s="764" t="s">
        <v>12367</v>
      </c>
      <c r="E3588" s="22">
        <v>20637</v>
      </c>
      <c r="F3588" s="19"/>
      <c r="G3588" s="14">
        <f t="shared" si="68"/>
        <v>20637</v>
      </c>
      <c r="H3588" s="13"/>
    </row>
    <row r="3589" spans="1:8" hidden="1" x14ac:dyDescent="0.25">
      <c r="A3589" s="112">
        <v>45315</v>
      </c>
      <c r="B3589" s="21" t="s">
        <v>9829</v>
      </c>
      <c r="C3589" s="13" t="s">
        <v>8391</v>
      </c>
      <c r="D3589" s="764" t="s">
        <v>12368</v>
      </c>
      <c r="E3589" s="22">
        <v>15317</v>
      </c>
      <c r="F3589" s="19"/>
      <c r="G3589" s="14">
        <f t="shared" si="68"/>
        <v>15317</v>
      </c>
      <c r="H3589" s="13"/>
    </row>
    <row r="3590" spans="1:8" hidden="1" x14ac:dyDescent="0.25">
      <c r="A3590" s="112">
        <v>45316</v>
      </c>
      <c r="B3590" s="21" t="s">
        <v>10229</v>
      </c>
      <c r="C3590" s="13" t="s">
        <v>164</v>
      </c>
      <c r="D3590" s="764" t="s">
        <v>12468</v>
      </c>
      <c r="E3590" s="22">
        <v>6729</v>
      </c>
      <c r="F3590" s="19"/>
      <c r="G3590" s="14">
        <f t="shared" si="68"/>
        <v>6729</v>
      </c>
      <c r="H3590" s="13"/>
    </row>
    <row r="3591" spans="1:8" hidden="1" x14ac:dyDescent="0.25">
      <c r="A3591" s="112">
        <v>45316</v>
      </c>
      <c r="B3591" s="21" t="s">
        <v>10899</v>
      </c>
      <c r="C3591" s="13" t="s">
        <v>12470</v>
      </c>
      <c r="D3591" s="764" t="s">
        <v>9242</v>
      </c>
      <c r="E3591" s="22">
        <v>27608</v>
      </c>
      <c r="F3591" s="19"/>
      <c r="G3591" s="14">
        <f t="shared" si="68"/>
        <v>27608</v>
      </c>
      <c r="H3591" s="13"/>
    </row>
    <row r="3592" spans="1:8" hidden="1" x14ac:dyDescent="0.25">
      <c r="A3592" s="112">
        <v>45316</v>
      </c>
      <c r="B3592" s="21" t="s">
        <v>11874</v>
      </c>
      <c r="C3592" s="13" t="s">
        <v>6845</v>
      </c>
      <c r="D3592" s="764"/>
      <c r="E3592" s="22">
        <v>903164</v>
      </c>
      <c r="F3592" s="19"/>
      <c r="G3592" s="14">
        <f t="shared" si="68"/>
        <v>903164</v>
      </c>
      <c r="H3592" s="13"/>
    </row>
    <row r="3593" spans="1:8" hidden="1" x14ac:dyDescent="0.25">
      <c r="A3593" s="112">
        <v>45316</v>
      </c>
      <c r="B3593" s="21" t="s">
        <v>11874</v>
      </c>
      <c r="C3593" s="13" t="s">
        <v>6845</v>
      </c>
      <c r="D3593" s="764"/>
      <c r="E3593" s="22"/>
      <c r="F3593" s="19">
        <v>500000</v>
      </c>
      <c r="G3593" s="14">
        <f t="shared" si="68"/>
        <v>-500000</v>
      </c>
      <c r="H3593" s="13" t="s">
        <v>12013</v>
      </c>
    </row>
    <row r="3594" spans="1:8" hidden="1" x14ac:dyDescent="0.25">
      <c r="A3594" s="112">
        <v>45316</v>
      </c>
      <c r="B3594" s="21" t="s">
        <v>11874</v>
      </c>
      <c r="C3594" s="13" t="s">
        <v>8391</v>
      </c>
      <c r="D3594" s="764"/>
      <c r="E3594" s="22"/>
      <c r="F3594" s="19">
        <v>1000000</v>
      </c>
      <c r="G3594" s="14">
        <f t="shared" si="68"/>
        <v>-1000000</v>
      </c>
      <c r="H3594" s="13" t="s">
        <v>12293</v>
      </c>
    </row>
    <row r="3595" spans="1:8" hidden="1" x14ac:dyDescent="0.25">
      <c r="A3595" s="112">
        <v>45317</v>
      </c>
      <c r="B3595" s="21" t="s">
        <v>10899</v>
      </c>
      <c r="C3595" s="13" t="s">
        <v>7952</v>
      </c>
      <c r="D3595" s="764"/>
      <c r="E3595" s="22"/>
      <c r="F3595" s="19">
        <v>500000</v>
      </c>
      <c r="G3595" s="14">
        <f t="shared" si="68"/>
        <v>-500000</v>
      </c>
      <c r="H3595" s="13" t="s">
        <v>12310</v>
      </c>
    </row>
    <row r="3596" spans="1:8" hidden="1" x14ac:dyDescent="0.25">
      <c r="A3596" s="112">
        <v>45317</v>
      </c>
      <c r="B3596" s="21" t="s">
        <v>10899</v>
      </c>
      <c r="C3596" s="13" t="s">
        <v>166</v>
      </c>
      <c r="D3596" s="764" t="s">
        <v>12459</v>
      </c>
      <c r="E3596" s="22">
        <v>22950</v>
      </c>
      <c r="F3596" s="19"/>
      <c r="G3596" s="14">
        <f t="shared" si="68"/>
        <v>22950</v>
      </c>
      <c r="H3596" s="13"/>
    </row>
    <row r="3597" spans="1:8" hidden="1" x14ac:dyDescent="0.25">
      <c r="A3597" s="112">
        <v>45317</v>
      </c>
      <c r="B3597" s="21" t="s">
        <v>10573</v>
      </c>
      <c r="C3597" s="13" t="s">
        <v>8089</v>
      </c>
      <c r="D3597" s="764"/>
      <c r="E3597" s="22"/>
      <c r="F3597" s="19">
        <v>500000</v>
      </c>
      <c r="G3597" s="14">
        <f t="shared" si="68"/>
        <v>-500000</v>
      </c>
      <c r="H3597" s="13" t="s">
        <v>12312</v>
      </c>
    </row>
    <row r="3598" spans="1:8" hidden="1" x14ac:dyDescent="0.25">
      <c r="A3598" s="112">
        <v>45320</v>
      </c>
      <c r="B3598" s="21" t="s">
        <v>9829</v>
      </c>
      <c r="C3598" s="13" t="s">
        <v>180</v>
      </c>
      <c r="D3598" s="764"/>
      <c r="E3598" s="22"/>
      <c r="F3598" s="19">
        <v>491000</v>
      </c>
      <c r="G3598" s="14">
        <f t="shared" si="68"/>
        <v>-491000</v>
      </c>
      <c r="H3598" s="13" t="s">
        <v>12335</v>
      </c>
    </row>
    <row r="3599" spans="1:8" hidden="1" x14ac:dyDescent="0.25">
      <c r="A3599" s="112">
        <v>45320</v>
      </c>
      <c r="B3599" s="21" t="s">
        <v>11874</v>
      </c>
      <c r="C3599" s="13" t="s">
        <v>7465</v>
      </c>
      <c r="D3599" s="764"/>
      <c r="E3599" s="22"/>
      <c r="F3599" s="19">
        <v>650000</v>
      </c>
      <c r="G3599" s="14">
        <f t="shared" si="68"/>
        <v>-650000</v>
      </c>
      <c r="H3599" s="13" t="s">
        <v>12336</v>
      </c>
    </row>
    <row r="3600" spans="1:8" hidden="1" x14ac:dyDescent="0.25">
      <c r="A3600" s="112">
        <v>45320</v>
      </c>
      <c r="B3600" s="21" t="s">
        <v>10573</v>
      </c>
      <c r="C3600" s="13" t="s">
        <v>7465</v>
      </c>
      <c r="D3600" s="764"/>
      <c r="E3600" s="22"/>
      <c r="F3600" s="19">
        <v>700000</v>
      </c>
      <c r="G3600" s="14">
        <f t="shared" ref="G3600:G3700" si="70">E3600-F3600</f>
        <v>-700000</v>
      </c>
      <c r="H3600" s="13" t="s">
        <v>12336</v>
      </c>
    </row>
    <row r="3601" spans="1:8" hidden="1" x14ac:dyDescent="0.25">
      <c r="A3601" s="112">
        <v>45320</v>
      </c>
      <c r="B3601" s="21" t="s">
        <v>8556</v>
      </c>
      <c r="C3601" s="13" t="s">
        <v>7465</v>
      </c>
      <c r="D3601" s="764" t="s">
        <v>12364</v>
      </c>
      <c r="E3601" s="22">
        <v>174312</v>
      </c>
      <c r="F3601" s="19"/>
      <c r="G3601" s="14">
        <f t="shared" si="70"/>
        <v>174312</v>
      </c>
      <c r="H3601" s="13"/>
    </row>
    <row r="3602" spans="1:8" hidden="1" x14ac:dyDescent="0.25">
      <c r="A3602" s="112">
        <v>45320</v>
      </c>
      <c r="B3602" s="21" t="s">
        <v>11596</v>
      </c>
      <c r="C3602" s="13" t="s">
        <v>180</v>
      </c>
      <c r="D3602" s="764" t="s">
        <v>12463</v>
      </c>
      <c r="E3602" s="22">
        <v>127710</v>
      </c>
      <c r="F3602" s="19"/>
      <c r="G3602" s="14">
        <f t="shared" si="70"/>
        <v>127710</v>
      </c>
      <c r="H3602" s="13"/>
    </row>
    <row r="3603" spans="1:8" hidden="1" x14ac:dyDescent="0.25">
      <c r="A3603" s="112">
        <v>45321</v>
      </c>
      <c r="B3603" s="21" t="s">
        <v>12182</v>
      </c>
      <c r="C3603" s="13" t="s">
        <v>180</v>
      </c>
      <c r="D3603" s="764" t="s">
        <v>12464</v>
      </c>
      <c r="E3603" s="22">
        <v>63855</v>
      </c>
      <c r="F3603" s="19"/>
      <c r="G3603" s="14">
        <f t="shared" si="70"/>
        <v>63855</v>
      </c>
      <c r="H3603" s="13"/>
    </row>
    <row r="3604" spans="1:8" hidden="1" x14ac:dyDescent="0.25">
      <c r="A3604" s="112">
        <v>45321</v>
      </c>
      <c r="B3604" s="21" t="s">
        <v>11874</v>
      </c>
      <c r="C3604" s="13" t="s">
        <v>7465</v>
      </c>
      <c r="D3604" s="764" t="s">
        <v>12359</v>
      </c>
      <c r="E3604" s="22">
        <v>789331</v>
      </c>
      <c r="F3604" s="19"/>
      <c r="G3604" s="14">
        <f t="shared" si="70"/>
        <v>789331</v>
      </c>
      <c r="H3604" s="13"/>
    </row>
    <row r="3605" spans="1:8" hidden="1" x14ac:dyDescent="0.25">
      <c r="A3605" s="112">
        <v>45321</v>
      </c>
      <c r="B3605" s="21" t="s">
        <v>12182</v>
      </c>
      <c r="C3605" s="13" t="s">
        <v>166</v>
      </c>
      <c r="D3605" s="764" t="s">
        <v>12460</v>
      </c>
      <c r="E3605" s="22">
        <v>140000</v>
      </c>
      <c r="F3605" s="19"/>
      <c r="G3605" s="14">
        <f t="shared" si="70"/>
        <v>140000</v>
      </c>
      <c r="H3605" s="13"/>
    </row>
    <row r="3606" spans="1:8" hidden="1" x14ac:dyDescent="0.25">
      <c r="A3606" s="112">
        <v>45321</v>
      </c>
      <c r="B3606" s="21" t="s">
        <v>12182</v>
      </c>
      <c r="C3606" s="13" t="s">
        <v>166</v>
      </c>
      <c r="D3606" s="764" t="s">
        <v>12461</v>
      </c>
      <c r="E3606" s="22">
        <v>140000</v>
      </c>
      <c r="F3606" s="19"/>
      <c r="G3606" s="14">
        <f t="shared" si="70"/>
        <v>140000</v>
      </c>
      <c r="H3606" s="13"/>
    </row>
    <row r="3607" spans="1:8" x14ac:dyDescent="0.25">
      <c r="A3607" s="112">
        <v>45321</v>
      </c>
      <c r="B3607" s="21" t="s">
        <v>11874</v>
      </c>
      <c r="C3607" s="13" t="s">
        <v>12362</v>
      </c>
      <c r="D3607" s="764" t="s">
        <v>12363</v>
      </c>
      <c r="E3607" s="22">
        <v>169119</v>
      </c>
      <c r="F3607" s="19"/>
      <c r="G3607" s="14">
        <f t="shared" si="70"/>
        <v>169119</v>
      </c>
      <c r="H3607" s="13"/>
    </row>
    <row r="3608" spans="1:8" hidden="1" x14ac:dyDescent="0.25">
      <c r="A3608" s="112">
        <v>45321</v>
      </c>
      <c r="B3608" s="21" t="s">
        <v>11874</v>
      </c>
      <c r="C3608" s="13" t="s">
        <v>169</v>
      </c>
      <c r="D3608" s="764" t="s">
        <v>11199</v>
      </c>
      <c r="E3608" s="22">
        <v>73000</v>
      </c>
      <c r="F3608" s="19"/>
      <c r="G3608" s="14">
        <f t="shared" si="70"/>
        <v>73000</v>
      </c>
      <c r="H3608" s="13"/>
    </row>
    <row r="3609" spans="1:8" hidden="1" x14ac:dyDescent="0.25">
      <c r="A3609" s="112">
        <v>45322</v>
      </c>
      <c r="B3609" s="21" t="s">
        <v>9983</v>
      </c>
      <c r="C3609" s="13" t="s">
        <v>169</v>
      </c>
      <c r="D3609" s="764"/>
      <c r="E3609" s="22"/>
      <c r="F3609" s="19">
        <v>100000</v>
      </c>
      <c r="G3609" s="14">
        <f t="shared" si="70"/>
        <v>-100000</v>
      </c>
      <c r="H3609" s="1208" t="s">
        <v>13022</v>
      </c>
    </row>
    <row r="3610" spans="1:8" hidden="1" x14ac:dyDescent="0.25">
      <c r="A3610" s="112">
        <v>45322</v>
      </c>
      <c r="B3610" s="21" t="s">
        <v>10573</v>
      </c>
      <c r="C3610" s="13" t="s">
        <v>169</v>
      </c>
      <c r="D3610" s="764"/>
      <c r="E3610" s="22"/>
      <c r="F3610" s="19">
        <v>200000</v>
      </c>
      <c r="G3610" s="14">
        <f t="shared" si="70"/>
        <v>-200000</v>
      </c>
      <c r="H3610" s="1209"/>
    </row>
    <row r="3611" spans="1:8" hidden="1" x14ac:dyDescent="0.25">
      <c r="A3611" s="112">
        <v>45322</v>
      </c>
      <c r="B3611" s="21" t="s">
        <v>11874</v>
      </c>
      <c r="C3611" s="13" t="s">
        <v>166</v>
      </c>
      <c r="D3611" s="764" t="s">
        <v>12462</v>
      </c>
      <c r="E3611" s="22">
        <v>56000</v>
      </c>
      <c r="F3611" s="19"/>
      <c r="G3611" s="14">
        <f t="shared" si="70"/>
        <v>56000</v>
      </c>
      <c r="H3611" s="13"/>
    </row>
    <row r="3612" spans="1:8" hidden="1" x14ac:dyDescent="0.25">
      <c r="A3612" s="112">
        <v>45323</v>
      </c>
      <c r="B3612" s="21" t="s">
        <v>11874</v>
      </c>
      <c r="C3612" s="13" t="s">
        <v>8391</v>
      </c>
      <c r="D3612" s="764" t="s">
        <v>12448</v>
      </c>
      <c r="E3612" s="22">
        <v>294353</v>
      </c>
      <c r="F3612" s="19"/>
      <c r="G3612" s="14">
        <f t="shared" si="70"/>
        <v>294353</v>
      </c>
      <c r="H3612" s="13"/>
    </row>
    <row r="3613" spans="1:8" hidden="1" x14ac:dyDescent="0.25">
      <c r="A3613" s="112">
        <v>45323</v>
      </c>
      <c r="B3613" s="21" t="s">
        <v>9829</v>
      </c>
      <c r="C3613" s="13" t="s">
        <v>8391</v>
      </c>
      <c r="D3613" s="764" t="s">
        <v>12449</v>
      </c>
      <c r="E3613" s="22">
        <v>186369</v>
      </c>
      <c r="F3613" s="19"/>
      <c r="G3613" s="14">
        <f t="shared" si="70"/>
        <v>186369</v>
      </c>
      <c r="H3613" s="13"/>
    </row>
    <row r="3614" spans="1:8" hidden="1" x14ac:dyDescent="0.25">
      <c r="A3614" s="112">
        <v>45324</v>
      </c>
      <c r="B3614" s="21" t="s">
        <v>4720</v>
      </c>
      <c r="C3614" s="13" t="s">
        <v>8391</v>
      </c>
      <c r="D3614" s="764" t="s">
        <v>12450</v>
      </c>
      <c r="E3614" s="22">
        <v>162620</v>
      </c>
      <c r="F3614" s="19"/>
      <c r="G3614" s="14">
        <f t="shared" si="70"/>
        <v>162620</v>
      </c>
      <c r="H3614" s="13"/>
    </row>
    <row r="3615" spans="1:8" hidden="1" x14ac:dyDescent="0.25">
      <c r="A3615" s="112">
        <v>45324</v>
      </c>
      <c r="B3615" s="21" t="s">
        <v>10899</v>
      </c>
      <c r="C3615" s="13" t="s">
        <v>164</v>
      </c>
      <c r="D3615" s="764" t="s">
        <v>12466</v>
      </c>
      <c r="E3615" s="22">
        <v>756</v>
      </c>
      <c r="F3615" s="19"/>
      <c r="G3615" s="14">
        <f t="shared" si="70"/>
        <v>756</v>
      </c>
      <c r="H3615" s="13"/>
    </row>
    <row r="3616" spans="1:8" hidden="1" x14ac:dyDescent="0.25">
      <c r="A3616" s="112">
        <v>45324</v>
      </c>
      <c r="B3616" s="21" t="s">
        <v>12182</v>
      </c>
      <c r="C3616" s="13" t="s">
        <v>8391</v>
      </c>
      <c r="D3616" s="764" t="s">
        <v>12451</v>
      </c>
      <c r="E3616" s="22">
        <v>220142</v>
      </c>
      <c r="F3616" s="19"/>
      <c r="G3616" s="14">
        <f t="shared" si="70"/>
        <v>220142</v>
      </c>
      <c r="H3616" s="13"/>
    </row>
    <row r="3617" spans="1:8" hidden="1" x14ac:dyDescent="0.25">
      <c r="A3617" s="112">
        <v>45324</v>
      </c>
      <c r="B3617" s="21" t="s">
        <v>9829</v>
      </c>
      <c r="C3617" s="13" t="s">
        <v>7465</v>
      </c>
      <c r="D3617" s="764" t="s">
        <v>12360</v>
      </c>
      <c r="E3617" s="22">
        <v>138352</v>
      </c>
      <c r="F3617" s="19"/>
      <c r="G3617" s="14">
        <f t="shared" si="70"/>
        <v>138352</v>
      </c>
      <c r="H3617" s="13"/>
    </row>
    <row r="3618" spans="1:8" hidden="1" x14ac:dyDescent="0.25">
      <c r="A3618" s="112">
        <v>45324</v>
      </c>
      <c r="B3618" s="21" t="s">
        <v>9829</v>
      </c>
      <c r="C3618" s="13" t="s">
        <v>7465</v>
      </c>
      <c r="D3618" s="764" t="s">
        <v>12361</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hidden="1" x14ac:dyDescent="0.25">
      <c r="A3620" s="112">
        <v>45329</v>
      </c>
      <c r="B3620" s="21" t="s">
        <v>11874</v>
      </c>
      <c r="C3620" s="13" t="s">
        <v>7465</v>
      </c>
      <c r="D3620" s="764" t="s">
        <v>12473</v>
      </c>
      <c r="E3620" s="22">
        <v>704112</v>
      </c>
      <c r="F3620" s="19"/>
      <c r="G3620" s="14">
        <f t="shared" si="70"/>
        <v>704112</v>
      </c>
      <c r="H3620" s="13"/>
    </row>
    <row r="3621" spans="1:8" hidden="1" x14ac:dyDescent="0.25">
      <c r="A3621" s="112">
        <v>45329</v>
      </c>
      <c r="B3621" s="21" t="s">
        <v>12182</v>
      </c>
      <c r="C3621" s="13" t="s">
        <v>8897</v>
      </c>
      <c r="D3621" s="764"/>
      <c r="E3621" s="22"/>
      <c r="F3621" s="19">
        <v>162500</v>
      </c>
      <c r="G3621" s="14">
        <f t="shared" si="70"/>
        <v>-162500</v>
      </c>
      <c r="H3621" s="13" t="s">
        <v>12013</v>
      </c>
    </row>
    <row r="3622" spans="1:8" hidden="1"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12452</v>
      </c>
      <c r="E3623" s="22">
        <v>158688</v>
      </c>
      <c r="F3623" s="19"/>
      <c r="G3623" s="14">
        <f t="shared" si="70"/>
        <v>158688</v>
      </c>
      <c r="H3623" s="13"/>
    </row>
    <row r="3624" spans="1:8" hidden="1" x14ac:dyDescent="0.25">
      <c r="A3624" s="112">
        <v>45331</v>
      </c>
      <c r="B3624" s="21" t="s">
        <v>11874</v>
      </c>
      <c r="C3624" s="13" t="s">
        <v>12015</v>
      </c>
      <c r="D3624" s="764"/>
      <c r="E3624" s="22">
        <v>850000</v>
      </c>
      <c r="F3624" s="19"/>
      <c r="G3624" s="14">
        <f t="shared" si="70"/>
        <v>850000</v>
      </c>
      <c r="H3624" s="13" t="s">
        <v>12423</v>
      </c>
    </row>
    <row r="3625" spans="1:8" hidden="1" x14ac:dyDescent="0.25">
      <c r="A3625" s="112">
        <v>45331</v>
      </c>
      <c r="B3625" s="21" t="s">
        <v>10899</v>
      </c>
      <c r="C3625" s="13" t="s">
        <v>166</v>
      </c>
      <c r="D3625" s="764" t="s">
        <v>12657</v>
      </c>
      <c r="E3625" s="22">
        <v>8000</v>
      </c>
      <c r="F3625" s="19"/>
      <c r="G3625" s="14">
        <f t="shared" si="70"/>
        <v>8000</v>
      </c>
      <c r="H3625" s="13"/>
    </row>
    <row r="3626" spans="1:8" hidden="1" x14ac:dyDescent="0.25">
      <c r="A3626" s="112">
        <v>45332</v>
      </c>
      <c r="B3626" s="21" t="s">
        <v>11874</v>
      </c>
      <c r="C3626" s="13" t="s">
        <v>12015</v>
      </c>
      <c r="D3626" s="764"/>
      <c r="E3626" s="22"/>
      <c r="F3626" s="19">
        <v>500000</v>
      </c>
      <c r="G3626" s="14">
        <f t="shared" si="70"/>
        <v>-500000</v>
      </c>
      <c r="H3626" s="13" t="s">
        <v>12013</v>
      </c>
    </row>
    <row r="3627" spans="1:8" hidden="1" x14ac:dyDescent="0.25">
      <c r="A3627" s="112">
        <v>45334</v>
      </c>
      <c r="B3627" s="21" t="s">
        <v>11874</v>
      </c>
      <c r="C3627" s="13" t="s">
        <v>8089</v>
      </c>
      <c r="D3627" s="764"/>
      <c r="E3627" s="22"/>
      <c r="F3627" s="19">
        <v>500000</v>
      </c>
      <c r="G3627" s="14">
        <f t="shared" si="70"/>
        <v>-500000</v>
      </c>
      <c r="H3627" s="13" t="s">
        <v>12444</v>
      </c>
    </row>
    <row r="3628" spans="1:8" hidden="1" x14ac:dyDescent="0.25">
      <c r="A3628" s="112">
        <v>45335</v>
      </c>
      <c r="B3628" s="21" t="s">
        <v>11874</v>
      </c>
      <c r="C3628" s="13" t="s">
        <v>7465</v>
      </c>
      <c r="D3628" s="764" t="s">
        <v>12474</v>
      </c>
      <c r="E3628" s="22">
        <v>688912</v>
      </c>
      <c r="F3628" s="19"/>
      <c r="G3628" s="14">
        <f t="shared" si="70"/>
        <v>688912</v>
      </c>
      <c r="H3628" s="13"/>
    </row>
    <row r="3629" spans="1:8" hidden="1" x14ac:dyDescent="0.25">
      <c r="A3629" s="112">
        <v>45335</v>
      </c>
      <c r="B3629" s="21" t="s">
        <v>8556</v>
      </c>
      <c r="C3629" s="13" t="s">
        <v>7465</v>
      </c>
      <c r="D3629" s="764" t="s">
        <v>12475</v>
      </c>
      <c r="E3629" s="22">
        <v>52109</v>
      </c>
      <c r="F3629" s="19"/>
      <c r="G3629" s="14">
        <f t="shared" si="70"/>
        <v>52109</v>
      </c>
      <c r="H3629" s="13"/>
    </row>
    <row r="3630" spans="1:8" hidden="1" x14ac:dyDescent="0.25">
      <c r="A3630" s="112">
        <v>45335</v>
      </c>
      <c r="B3630" s="21" t="s">
        <v>11874</v>
      </c>
      <c r="C3630" s="13" t="s">
        <v>7465</v>
      </c>
      <c r="D3630" s="764" t="s">
        <v>11250</v>
      </c>
      <c r="E3630" s="22">
        <v>90000</v>
      </c>
      <c r="F3630" s="19"/>
      <c r="G3630" s="14">
        <f t="shared" si="70"/>
        <v>90000</v>
      </c>
      <c r="H3630" s="13"/>
    </row>
    <row r="3631" spans="1:8" hidden="1" x14ac:dyDescent="0.25">
      <c r="A3631" s="112">
        <v>45336</v>
      </c>
      <c r="B3631" s="21" t="s">
        <v>11874</v>
      </c>
      <c r="C3631" s="13" t="s">
        <v>8391</v>
      </c>
      <c r="D3631" s="764"/>
      <c r="E3631" s="22"/>
      <c r="F3631" s="19">
        <v>1000000</v>
      </c>
      <c r="G3631" s="14">
        <f t="shared" si="70"/>
        <v>-1000000</v>
      </c>
      <c r="H3631" s="13" t="s">
        <v>12293</v>
      </c>
    </row>
    <row r="3632" spans="1:8" hidden="1" x14ac:dyDescent="0.25">
      <c r="A3632" s="112">
        <v>45336</v>
      </c>
      <c r="B3632" s="21" t="s">
        <v>8556</v>
      </c>
      <c r="C3632" s="13" t="s">
        <v>8391</v>
      </c>
      <c r="D3632" s="764" t="s">
        <v>12575</v>
      </c>
      <c r="E3632" s="22">
        <v>38932</v>
      </c>
      <c r="F3632" s="19"/>
      <c r="G3632" s="14">
        <f t="shared" si="70"/>
        <v>38932</v>
      </c>
      <c r="H3632" s="13"/>
    </row>
    <row r="3633" spans="1:8" hidden="1" x14ac:dyDescent="0.25">
      <c r="A3633" s="112">
        <v>45337</v>
      </c>
      <c r="B3633" s="21" t="s">
        <v>11874</v>
      </c>
      <c r="C3633" s="13" t="s">
        <v>8391</v>
      </c>
      <c r="D3633" s="764" t="s">
        <v>12576</v>
      </c>
      <c r="E3633" s="22">
        <v>23692</v>
      </c>
      <c r="F3633" s="19"/>
      <c r="G3633" s="14">
        <f t="shared" si="70"/>
        <v>23692</v>
      </c>
      <c r="H3633" s="13"/>
    </row>
    <row r="3634" spans="1:8" hidden="1" x14ac:dyDescent="0.25">
      <c r="A3634" s="112">
        <v>45337</v>
      </c>
      <c r="B3634" s="21" t="s">
        <v>11498</v>
      </c>
      <c r="C3634" s="13" t="s">
        <v>8391</v>
      </c>
      <c r="D3634" s="764" t="s">
        <v>12577</v>
      </c>
      <c r="E3634" s="22">
        <v>59502</v>
      </c>
      <c r="F3634" s="19"/>
      <c r="G3634" s="14">
        <f t="shared" si="70"/>
        <v>59502</v>
      </c>
      <c r="H3634" s="13"/>
    </row>
    <row r="3635" spans="1:8" hidden="1" x14ac:dyDescent="0.25">
      <c r="A3635" s="112">
        <v>45337</v>
      </c>
      <c r="B3635" s="21" t="s">
        <v>12182</v>
      </c>
      <c r="C3635" s="13" t="s">
        <v>8391</v>
      </c>
      <c r="D3635" s="764" t="s">
        <v>12578</v>
      </c>
      <c r="E3635" s="22">
        <v>136842</v>
      </c>
      <c r="F3635" s="19"/>
      <c r="G3635" s="14">
        <f t="shared" si="70"/>
        <v>136842</v>
      </c>
      <c r="H3635" s="13"/>
    </row>
    <row r="3636" spans="1:8" x14ac:dyDescent="0.25">
      <c r="A3636" s="112">
        <v>45337</v>
      </c>
      <c r="B3636" s="21" t="s">
        <v>12222</v>
      </c>
      <c r="C3636" s="13" t="s">
        <v>12362</v>
      </c>
      <c r="D3636" s="764" t="s">
        <v>12584</v>
      </c>
      <c r="E3636" s="22">
        <v>27500</v>
      </c>
      <c r="F3636" s="19"/>
      <c r="G3636" s="14">
        <f t="shared" si="70"/>
        <v>27500</v>
      </c>
      <c r="H3636" s="13"/>
    </row>
    <row r="3637" spans="1:8" hidden="1" x14ac:dyDescent="0.25">
      <c r="A3637" s="112">
        <v>45338</v>
      </c>
      <c r="B3637" s="21" t="s">
        <v>11874</v>
      </c>
      <c r="C3637" s="13" t="s">
        <v>7465</v>
      </c>
      <c r="D3637" s="764" t="s">
        <v>12581</v>
      </c>
      <c r="E3637" s="22">
        <v>549168</v>
      </c>
      <c r="F3637" s="19"/>
      <c r="G3637" s="14">
        <f t="shared" si="70"/>
        <v>549168</v>
      </c>
      <c r="H3637" s="13"/>
    </row>
    <row r="3638" spans="1:8" hidden="1" x14ac:dyDescent="0.25">
      <c r="A3638" s="112">
        <v>45338</v>
      </c>
      <c r="B3638" s="21" t="s">
        <v>11874</v>
      </c>
      <c r="C3638" s="13" t="s">
        <v>7465</v>
      </c>
      <c r="D3638" s="764" t="s">
        <v>12582</v>
      </c>
      <c r="E3638" s="22">
        <v>336414</v>
      </c>
      <c r="F3638" s="19"/>
      <c r="G3638" s="14">
        <f t="shared" si="70"/>
        <v>336414</v>
      </c>
      <c r="H3638" s="13"/>
    </row>
    <row r="3639" spans="1:8" hidden="1" x14ac:dyDescent="0.25">
      <c r="A3639" s="112">
        <v>45339</v>
      </c>
      <c r="B3639" s="21" t="s">
        <v>11874</v>
      </c>
      <c r="C3639" s="13" t="s">
        <v>8391</v>
      </c>
      <c r="D3639" s="764" t="s">
        <v>12579</v>
      </c>
      <c r="E3639" s="22">
        <v>23879</v>
      </c>
      <c r="F3639" s="19"/>
      <c r="G3639" s="14">
        <f t="shared" si="70"/>
        <v>23879</v>
      </c>
      <c r="H3639" s="13"/>
    </row>
    <row r="3640" spans="1:8" hidden="1" x14ac:dyDescent="0.25">
      <c r="A3640" s="112">
        <v>45339</v>
      </c>
      <c r="B3640" s="21" t="s">
        <v>11695</v>
      </c>
      <c r="C3640" s="13" t="s">
        <v>8391</v>
      </c>
      <c r="D3640" s="764" t="s">
        <v>12580</v>
      </c>
      <c r="E3640" s="22">
        <v>6768</v>
      </c>
      <c r="F3640" s="19"/>
      <c r="G3640" s="14">
        <f t="shared" si="70"/>
        <v>6768</v>
      </c>
      <c r="H3640" s="13"/>
    </row>
    <row r="3641" spans="1:8" x14ac:dyDescent="0.25">
      <c r="A3641" s="112">
        <v>45339</v>
      </c>
      <c r="B3641" s="21" t="s">
        <v>9829</v>
      </c>
      <c r="C3641" s="13" t="s">
        <v>12362</v>
      </c>
      <c r="D3641" s="764"/>
      <c r="E3641" s="22"/>
      <c r="F3641" s="19">
        <v>480000</v>
      </c>
      <c r="G3641" s="14">
        <f t="shared" si="70"/>
        <v>-480000</v>
      </c>
      <c r="H3641" s="13" t="s">
        <v>12517</v>
      </c>
    </row>
    <row r="3642" spans="1:8" x14ac:dyDescent="0.25">
      <c r="A3642" s="112">
        <v>45339</v>
      </c>
      <c r="B3642" s="21" t="s">
        <v>9829</v>
      </c>
      <c r="C3642" s="13" t="s">
        <v>12362</v>
      </c>
      <c r="D3642" s="764"/>
      <c r="E3642" s="22"/>
      <c r="F3642" s="19">
        <v>370000</v>
      </c>
      <c r="G3642" s="14">
        <f t="shared" si="70"/>
        <v>-370000</v>
      </c>
      <c r="H3642" s="13" t="s">
        <v>12517</v>
      </c>
    </row>
    <row r="3643" spans="1:8" x14ac:dyDescent="0.25">
      <c r="A3643" s="112">
        <v>45339</v>
      </c>
      <c r="B3643" s="21" t="s">
        <v>9829</v>
      </c>
      <c r="C3643" s="13" t="s">
        <v>12362</v>
      </c>
      <c r="D3643" s="764"/>
      <c r="E3643" s="22"/>
      <c r="F3643" s="19">
        <v>704800</v>
      </c>
      <c r="G3643" s="14">
        <f t="shared" si="70"/>
        <v>-704800</v>
      </c>
      <c r="H3643" s="13" t="s">
        <v>12518</v>
      </c>
    </row>
    <row r="3644" spans="1:8" hidden="1" x14ac:dyDescent="0.25">
      <c r="A3644" s="112">
        <v>45339</v>
      </c>
      <c r="B3644" s="21" t="s">
        <v>9829</v>
      </c>
      <c r="C3644" s="13" t="s">
        <v>180</v>
      </c>
      <c r="D3644" s="764" t="s">
        <v>12656</v>
      </c>
      <c r="E3644" s="22">
        <v>427400</v>
      </c>
      <c r="F3644" s="19"/>
      <c r="G3644" s="14">
        <f t="shared" si="70"/>
        <v>427400</v>
      </c>
      <c r="H3644" s="13"/>
    </row>
    <row r="3645" spans="1:8" hidden="1"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12362</v>
      </c>
      <c r="D3646" s="764" t="s">
        <v>12583</v>
      </c>
      <c r="E3646" s="22">
        <v>1554800</v>
      </c>
      <c r="F3646" s="19"/>
      <c r="G3646" s="14">
        <f t="shared" si="70"/>
        <v>1554800</v>
      </c>
      <c r="H3646" s="13"/>
    </row>
    <row r="3647" spans="1:8" hidden="1" x14ac:dyDescent="0.25">
      <c r="A3647" s="112">
        <v>45342</v>
      </c>
      <c r="B3647" s="21" t="s">
        <v>10899</v>
      </c>
      <c r="C3647" s="13" t="s">
        <v>166</v>
      </c>
      <c r="D3647" s="764" t="s">
        <v>12658</v>
      </c>
      <c r="E3647" s="22">
        <v>3300</v>
      </c>
      <c r="F3647" s="19"/>
      <c r="G3647" s="14">
        <f t="shared" si="70"/>
        <v>3300</v>
      </c>
      <c r="H3647" s="13"/>
    </row>
    <row r="3648" spans="1:8" hidden="1" x14ac:dyDescent="0.25">
      <c r="A3648" s="112">
        <v>45343</v>
      </c>
      <c r="B3648" s="21" t="s">
        <v>10899</v>
      </c>
      <c r="C3648" s="13" t="s">
        <v>7952</v>
      </c>
      <c r="D3648" s="764"/>
      <c r="E3648" s="22"/>
      <c r="F3648" s="19">
        <v>275000</v>
      </c>
      <c r="G3648" s="14">
        <f t="shared" si="70"/>
        <v>-275000</v>
      </c>
      <c r="H3648" s="13" t="s">
        <v>12013</v>
      </c>
    </row>
    <row r="3649" spans="1:8" hidden="1" x14ac:dyDescent="0.25">
      <c r="A3649" s="112">
        <v>45343</v>
      </c>
      <c r="B3649" s="21" t="s">
        <v>11874</v>
      </c>
      <c r="C3649" s="13" t="s">
        <v>7465</v>
      </c>
      <c r="D3649" s="764"/>
      <c r="E3649" s="22"/>
      <c r="F3649" s="19">
        <v>1000000</v>
      </c>
      <c r="G3649" s="14">
        <f t="shared" si="70"/>
        <v>-1000000</v>
      </c>
      <c r="H3649" s="13" t="s">
        <v>12539</v>
      </c>
    </row>
    <row r="3650" spans="1:8" hidden="1" x14ac:dyDescent="0.25">
      <c r="A3650" s="112">
        <v>45343</v>
      </c>
      <c r="B3650" s="21" t="s">
        <v>12607</v>
      </c>
      <c r="C3650" s="13" t="s">
        <v>7465</v>
      </c>
      <c r="D3650" s="764" t="s">
        <v>12643</v>
      </c>
      <c r="E3650" s="22">
        <v>45459</v>
      </c>
      <c r="F3650" s="109"/>
      <c r="G3650" s="14">
        <f t="shared" si="70"/>
        <v>45459</v>
      </c>
      <c r="H3650" s="13"/>
    </row>
    <row r="3651" spans="1:8" hidden="1" x14ac:dyDescent="0.25">
      <c r="A3651" s="112">
        <v>45346</v>
      </c>
      <c r="B3651" s="21" t="s">
        <v>11874</v>
      </c>
      <c r="C3651" s="13" t="s">
        <v>8391</v>
      </c>
      <c r="D3651" s="764"/>
      <c r="E3651" s="22"/>
      <c r="F3651" s="109">
        <v>500000</v>
      </c>
      <c r="G3651" s="14">
        <f t="shared" si="70"/>
        <v>-500000</v>
      </c>
      <c r="H3651" s="13" t="s">
        <v>12293</v>
      </c>
    </row>
    <row r="3652" spans="1:8" hidden="1" x14ac:dyDescent="0.25">
      <c r="A3652" s="112">
        <v>45346</v>
      </c>
      <c r="B3652" s="21" t="s">
        <v>10376</v>
      </c>
      <c r="C3652" s="13" t="s">
        <v>180</v>
      </c>
      <c r="D3652" s="764"/>
      <c r="E3652" s="781"/>
      <c r="F3652" s="783">
        <v>13760</v>
      </c>
      <c r="G3652" s="782">
        <f t="shared" si="70"/>
        <v>-13760</v>
      </c>
      <c r="H3652" s="1122" t="s">
        <v>12557</v>
      </c>
    </row>
    <row r="3653" spans="1:8" hidden="1" x14ac:dyDescent="0.25">
      <c r="A3653" s="112">
        <v>45346</v>
      </c>
      <c r="B3653" s="21" t="s">
        <v>10899</v>
      </c>
      <c r="C3653" s="13" t="s">
        <v>180</v>
      </c>
      <c r="D3653" s="764"/>
      <c r="E3653" s="781"/>
      <c r="F3653" s="141">
        <v>164280</v>
      </c>
      <c r="G3653" s="782">
        <f t="shared" si="70"/>
        <v>-164280</v>
      </c>
      <c r="H3653" s="1123"/>
    </row>
    <row r="3654" spans="1:8" hidden="1" x14ac:dyDescent="0.25">
      <c r="A3654" s="112">
        <v>45346</v>
      </c>
      <c r="B3654" s="21" t="s">
        <v>11596</v>
      </c>
      <c r="C3654" s="13" t="s">
        <v>180</v>
      </c>
      <c r="D3654" s="764"/>
      <c r="E3654" s="781"/>
      <c r="F3654" s="141">
        <v>145230</v>
      </c>
      <c r="G3654" s="782">
        <f t="shared" si="70"/>
        <v>-145230</v>
      </c>
      <c r="H3654" s="1123"/>
    </row>
    <row r="3655" spans="1:8" ht="16.5" hidden="1" thickBot="1" x14ac:dyDescent="0.3">
      <c r="A3655" s="112">
        <v>45346</v>
      </c>
      <c r="B3655" s="21" t="s">
        <v>11874</v>
      </c>
      <c r="C3655" s="13" t="s">
        <v>180</v>
      </c>
      <c r="D3655" s="764"/>
      <c r="E3655" s="781"/>
      <c r="F3655" s="784">
        <v>176730</v>
      </c>
      <c r="G3655" s="782">
        <f t="shared" si="70"/>
        <v>-176730</v>
      </c>
      <c r="H3655" s="1124"/>
    </row>
    <row r="3656" spans="1:8" hidden="1" x14ac:dyDescent="0.25">
      <c r="A3656" s="112">
        <v>45341</v>
      </c>
      <c r="B3656" s="62" t="s">
        <v>12182</v>
      </c>
      <c r="C3656" s="13" t="s">
        <v>166</v>
      </c>
      <c r="D3656" s="764"/>
      <c r="E3656" s="22"/>
      <c r="F3656" s="111">
        <v>653892</v>
      </c>
      <c r="G3656" s="14">
        <f t="shared" si="70"/>
        <v>-653892</v>
      </c>
      <c r="H3656" s="13" t="s">
        <v>12549</v>
      </c>
    </row>
    <row r="3657" spans="1:8" hidden="1" x14ac:dyDescent="0.25">
      <c r="A3657" s="112">
        <v>45342</v>
      </c>
      <c r="B3657" s="21" t="s">
        <v>8556</v>
      </c>
      <c r="C3657" s="13" t="s">
        <v>164</v>
      </c>
      <c r="D3657" s="764" t="s">
        <v>12688</v>
      </c>
      <c r="E3657" s="22">
        <v>75279</v>
      </c>
      <c r="F3657" s="111"/>
      <c r="G3657" s="14">
        <f t="shared" si="70"/>
        <v>75279</v>
      </c>
      <c r="H3657" s="13"/>
    </row>
    <row r="3658" spans="1:8" hidden="1" x14ac:dyDescent="0.25">
      <c r="A3658" s="112">
        <v>45346</v>
      </c>
      <c r="B3658" s="62" t="s">
        <v>9829</v>
      </c>
      <c r="C3658" s="13" t="s">
        <v>164</v>
      </c>
      <c r="D3658" s="764" t="s">
        <v>12689</v>
      </c>
      <c r="E3658" s="22">
        <v>4290</v>
      </c>
      <c r="F3658" s="111"/>
      <c r="G3658" s="14">
        <f t="shared" si="70"/>
        <v>4290</v>
      </c>
      <c r="H3658" s="13"/>
    </row>
    <row r="3659" spans="1:8" hidden="1" x14ac:dyDescent="0.25">
      <c r="A3659" s="112">
        <v>45348</v>
      </c>
      <c r="B3659" s="21" t="s">
        <v>10899</v>
      </c>
      <c r="C3659" s="13" t="s">
        <v>12470</v>
      </c>
      <c r="D3659" s="764" t="s">
        <v>9242</v>
      </c>
      <c r="E3659" s="22">
        <v>27608</v>
      </c>
      <c r="F3659" s="111"/>
      <c r="G3659" s="14">
        <f t="shared" si="70"/>
        <v>27608</v>
      </c>
      <c r="H3659" s="13"/>
    </row>
    <row r="3660" spans="1:8" hidden="1" x14ac:dyDescent="0.25">
      <c r="A3660" s="112">
        <v>45348</v>
      </c>
      <c r="B3660" s="21" t="s">
        <v>12182</v>
      </c>
      <c r="C3660" s="13" t="s">
        <v>8391</v>
      </c>
      <c r="D3660" s="764" t="s">
        <v>12639</v>
      </c>
      <c r="E3660" s="22">
        <v>64376</v>
      </c>
      <c r="F3660" s="111"/>
      <c r="G3660" s="14">
        <f t="shared" si="70"/>
        <v>64376</v>
      </c>
      <c r="H3660" s="13"/>
    </row>
    <row r="3661" spans="1:8" hidden="1" x14ac:dyDescent="0.25">
      <c r="A3661" s="112">
        <v>45348</v>
      </c>
      <c r="B3661" s="21" t="s">
        <v>9829</v>
      </c>
      <c r="C3661" s="13" t="s">
        <v>8391</v>
      </c>
      <c r="D3661" s="764" t="s">
        <v>12640</v>
      </c>
      <c r="E3661" s="22">
        <v>40701</v>
      </c>
      <c r="F3661" s="111"/>
      <c r="G3661" s="14">
        <f t="shared" si="70"/>
        <v>40701</v>
      </c>
      <c r="H3661" s="13"/>
    </row>
    <row r="3662" spans="1:8" hidden="1" x14ac:dyDescent="0.25">
      <c r="A3662" s="112">
        <v>45348</v>
      </c>
      <c r="B3662" s="21" t="s">
        <v>10229</v>
      </c>
      <c r="C3662" s="13" t="s">
        <v>11312</v>
      </c>
      <c r="D3662" s="764"/>
      <c r="E3662" s="22"/>
      <c r="F3662" s="19">
        <v>146000</v>
      </c>
      <c r="G3662" s="14">
        <f>E3662-F3662</f>
        <v>-146000</v>
      </c>
      <c r="H3662" s="13" t="s">
        <v>12563</v>
      </c>
    </row>
    <row r="3663" spans="1:8" hidden="1" x14ac:dyDescent="0.25">
      <c r="A3663" s="112">
        <v>45348</v>
      </c>
      <c r="B3663" s="21" t="s">
        <v>11874</v>
      </c>
      <c r="C3663" s="13" t="s">
        <v>169</v>
      </c>
      <c r="D3663" s="764" t="s">
        <v>12474</v>
      </c>
      <c r="E3663" s="22">
        <v>82734</v>
      </c>
      <c r="F3663" s="19"/>
      <c r="G3663" s="14">
        <f t="shared" ref="G3663:G3665" si="71">E3663-F3663</f>
        <v>82734</v>
      </c>
      <c r="H3663" s="13"/>
    </row>
    <row r="3664" spans="1:8" hidden="1" x14ac:dyDescent="0.25">
      <c r="A3664" s="112">
        <v>45348</v>
      </c>
      <c r="B3664" s="21" t="s">
        <v>9829</v>
      </c>
      <c r="C3664" s="13" t="s">
        <v>164</v>
      </c>
      <c r="D3664" s="764" t="s">
        <v>12690</v>
      </c>
      <c r="E3664" s="22">
        <v>2660</v>
      </c>
      <c r="F3664" s="19"/>
      <c r="G3664" s="14">
        <f t="shared" si="71"/>
        <v>2660</v>
      </c>
      <c r="H3664" s="13"/>
    </row>
    <row r="3665" spans="1:8" hidden="1" x14ac:dyDescent="0.25">
      <c r="A3665" s="112">
        <v>45348</v>
      </c>
      <c r="B3665" s="21" t="s">
        <v>9829</v>
      </c>
      <c r="C3665" s="13" t="s">
        <v>164</v>
      </c>
      <c r="D3665" s="764" t="s">
        <v>12691</v>
      </c>
      <c r="E3665" s="22">
        <v>3588</v>
      </c>
      <c r="F3665" s="19"/>
      <c r="G3665" s="14">
        <f t="shared" si="71"/>
        <v>3588</v>
      </c>
      <c r="H3665" s="13"/>
    </row>
    <row r="3666" spans="1:8" hidden="1" x14ac:dyDescent="0.25">
      <c r="A3666" s="112">
        <v>45349</v>
      </c>
      <c r="B3666" s="21" t="s">
        <v>10899</v>
      </c>
      <c r="C3666" s="13" t="s">
        <v>12470</v>
      </c>
      <c r="D3666" s="764"/>
      <c r="E3666" s="22"/>
      <c r="F3666" s="19">
        <v>200000</v>
      </c>
      <c r="G3666" s="14">
        <f t="shared" si="70"/>
        <v>-200000</v>
      </c>
      <c r="H3666" s="13" t="s">
        <v>12570</v>
      </c>
    </row>
    <row r="3667" spans="1:8" hidden="1" x14ac:dyDescent="0.25">
      <c r="A3667" s="112">
        <v>45349</v>
      </c>
      <c r="B3667" s="21" t="s">
        <v>11874</v>
      </c>
      <c r="C3667" s="13" t="s">
        <v>7465</v>
      </c>
      <c r="D3667" s="764"/>
      <c r="E3667" s="22"/>
      <c r="F3667" s="19">
        <v>1000000</v>
      </c>
      <c r="G3667" s="14">
        <f t="shared" si="70"/>
        <v>-1000000</v>
      </c>
      <c r="H3667" s="13" t="s">
        <v>12586</v>
      </c>
    </row>
    <row r="3668" spans="1:8" hidden="1" x14ac:dyDescent="0.25">
      <c r="A3668" s="112">
        <v>45349</v>
      </c>
      <c r="B3668" s="21" t="s">
        <v>11874</v>
      </c>
      <c r="C3668" s="13" t="s">
        <v>7465</v>
      </c>
      <c r="D3668" s="764" t="s">
        <v>12644</v>
      </c>
      <c r="E3668" s="22">
        <v>123660</v>
      </c>
      <c r="F3668" s="19"/>
      <c r="G3668" s="14">
        <f t="shared" si="70"/>
        <v>123660</v>
      </c>
      <c r="H3668" s="13"/>
    </row>
    <row r="3669" spans="1:8" hidden="1" x14ac:dyDescent="0.25">
      <c r="A3669" s="112">
        <v>45349</v>
      </c>
      <c r="B3669" s="21" t="s">
        <v>11874</v>
      </c>
      <c r="C3669" s="13" t="s">
        <v>7465</v>
      </c>
      <c r="D3669" s="764" t="s">
        <v>12645</v>
      </c>
      <c r="E3669" s="22">
        <v>270563</v>
      </c>
      <c r="F3669" s="19"/>
      <c r="G3669" s="14">
        <f t="shared" si="70"/>
        <v>270563</v>
      </c>
      <c r="H3669" s="13"/>
    </row>
    <row r="3670" spans="1:8" hidden="1" x14ac:dyDescent="0.25">
      <c r="A3670" s="112">
        <v>45350</v>
      </c>
      <c r="B3670" s="21" t="s">
        <v>11874</v>
      </c>
      <c r="C3670" s="13" t="s">
        <v>169</v>
      </c>
      <c r="D3670" s="764" t="s">
        <v>11250</v>
      </c>
      <c r="E3670" s="22">
        <v>4657</v>
      </c>
      <c r="F3670" s="19"/>
      <c r="G3670" s="14">
        <f t="shared" si="70"/>
        <v>4657</v>
      </c>
      <c r="H3670" s="13"/>
    </row>
    <row r="3671" spans="1:8" hidden="1" x14ac:dyDescent="0.25">
      <c r="A3671" s="112">
        <v>45351</v>
      </c>
      <c r="B3671" s="21" t="s">
        <v>11874</v>
      </c>
      <c r="C3671" s="13" t="s">
        <v>8391</v>
      </c>
      <c r="D3671" s="764" t="s">
        <v>12641</v>
      </c>
      <c r="E3671" s="22">
        <v>25644</v>
      </c>
      <c r="F3671" s="19"/>
      <c r="G3671" s="14">
        <f t="shared" si="70"/>
        <v>25644</v>
      </c>
      <c r="H3671" s="13"/>
    </row>
    <row r="3672" spans="1:8" hidden="1" x14ac:dyDescent="0.25">
      <c r="A3672" s="112">
        <v>45351</v>
      </c>
      <c r="B3672" s="21" t="s">
        <v>12182</v>
      </c>
      <c r="C3672" s="13" t="s">
        <v>8391</v>
      </c>
      <c r="D3672" s="764" t="s">
        <v>12642</v>
      </c>
      <c r="E3672" s="22">
        <v>20455</v>
      </c>
      <c r="F3672" s="19"/>
      <c r="G3672" s="14">
        <f t="shared" si="70"/>
        <v>20455</v>
      </c>
      <c r="H3672" s="13"/>
    </row>
    <row r="3673" spans="1:8" hidden="1" x14ac:dyDescent="0.25">
      <c r="A3673" s="112">
        <v>45351</v>
      </c>
      <c r="B3673" s="21" t="s">
        <v>10899</v>
      </c>
      <c r="C3673" s="13" t="s">
        <v>166</v>
      </c>
      <c r="D3673" s="764" t="s">
        <v>12659</v>
      </c>
      <c r="E3673" s="22">
        <v>1460</v>
      </c>
      <c r="F3673" s="19"/>
      <c r="G3673" s="14">
        <f t="shared" si="70"/>
        <v>1460</v>
      </c>
      <c r="H3673" s="13"/>
    </row>
    <row r="3674" spans="1:8" hidden="1" x14ac:dyDescent="0.25">
      <c r="A3674" s="112">
        <v>45355</v>
      </c>
      <c r="B3674" s="21" t="s">
        <v>11874</v>
      </c>
      <c r="C3674" s="13" t="s">
        <v>7465</v>
      </c>
      <c r="D3674" s="764" t="s">
        <v>12646</v>
      </c>
      <c r="E3674" s="22">
        <v>30400</v>
      </c>
      <c r="F3674" s="19"/>
      <c r="G3674" s="14">
        <f t="shared" si="70"/>
        <v>30400</v>
      </c>
      <c r="H3674" s="13"/>
    </row>
    <row r="3675" spans="1:8" x14ac:dyDescent="0.25">
      <c r="A3675" s="112">
        <v>45357</v>
      </c>
      <c r="B3675" s="21" t="s">
        <v>10568</v>
      </c>
      <c r="C3675" s="13" t="s">
        <v>12362</v>
      </c>
      <c r="D3675" s="764" t="s">
        <v>12687</v>
      </c>
      <c r="E3675" s="22">
        <v>22000</v>
      </c>
      <c r="F3675" s="19"/>
      <c r="G3675" s="14">
        <f t="shared" si="70"/>
        <v>22000</v>
      </c>
      <c r="H3675" s="13"/>
    </row>
    <row r="3676" spans="1:8" hidden="1" x14ac:dyDescent="0.25">
      <c r="A3676" s="112">
        <v>45357</v>
      </c>
      <c r="B3676" s="21" t="s">
        <v>9829</v>
      </c>
      <c r="C3676" s="13" t="s">
        <v>164</v>
      </c>
      <c r="D3676" s="764"/>
      <c r="E3676" s="22"/>
      <c r="F3676" s="19">
        <v>2776</v>
      </c>
      <c r="G3676" s="14">
        <f t="shared" si="70"/>
        <v>-2776</v>
      </c>
      <c r="H3676" s="13" t="s">
        <v>4469</v>
      </c>
    </row>
    <row r="3677" spans="1:8" hidden="1" x14ac:dyDescent="0.25">
      <c r="A3677" s="112">
        <v>45358</v>
      </c>
      <c r="B3677" s="21" t="s">
        <v>10899</v>
      </c>
      <c r="C3677" s="13" t="s">
        <v>166</v>
      </c>
      <c r="D3677" s="764" t="s">
        <v>12660</v>
      </c>
      <c r="E3677" s="22">
        <v>34680</v>
      </c>
      <c r="F3677" s="19"/>
      <c r="G3677" s="14">
        <f t="shared" si="70"/>
        <v>34680</v>
      </c>
      <c r="H3677" s="13"/>
    </row>
    <row r="3678" spans="1:8" hidden="1" x14ac:dyDescent="0.25">
      <c r="A3678" s="112">
        <v>45358</v>
      </c>
      <c r="B3678" s="21" t="s">
        <v>8556</v>
      </c>
      <c r="C3678" s="13" t="s">
        <v>166</v>
      </c>
      <c r="D3678" s="764" t="s">
        <v>12846</v>
      </c>
      <c r="E3678" s="22">
        <v>3390</v>
      </c>
      <c r="F3678" s="19"/>
      <c r="G3678" s="14">
        <f t="shared" si="70"/>
        <v>3390</v>
      </c>
      <c r="H3678" s="13"/>
    </row>
    <row r="3679" spans="1:8" hidden="1" x14ac:dyDescent="0.25">
      <c r="A3679" s="112">
        <v>45358</v>
      </c>
      <c r="B3679" s="21" t="s">
        <v>8556</v>
      </c>
      <c r="C3679" s="13" t="s">
        <v>164</v>
      </c>
      <c r="D3679" s="764" t="s">
        <v>12956</v>
      </c>
      <c r="E3679" s="22">
        <v>32375</v>
      </c>
      <c r="F3679" s="19"/>
      <c r="G3679" s="14">
        <f t="shared" si="70"/>
        <v>32375</v>
      </c>
      <c r="H3679" s="13"/>
    </row>
    <row r="3680" spans="1:8" hidden="1" x14ac:dyDescent="0.25">
      <c r="A3680" s="112">
        <v>45362</v>
      </c>
      <c r="B3680" s="21" t="s">
        <v>8556</v>
      </c>
      <c r="C3680" s="13" t="s">
        <v>8391</v>
      </c>
      <c r="D3680" s="764" t="s">
        <v>12746</v>
      </c>
      <c r="E3680" s="22">
        <v>35310</v>
      </c>
      <c r="F3680" s="19"/>
      <c r="G3680" s="14">
        <f t="shared" si="70"/>
        <v>35310</v>
      </c>
      <c r="H3680" s="13"/>
    </row>
    <row r="3681" spans="1:8" hidden="1" x14ac:dyDescent="0.25">
      <c r="A3681" s="112">
        <v>45362</v>
      </c>
      <c r="B3681" s="21" t="s">
        <v>8556</v>
      </c>
      <c r="C3681" s="13" t="s">
        <v>164</v>
      </c>
      <c r="D3681" s="764" t="s">
        <v>12958</v>
      </c>
      <c r="E3681" s="22">
        <v>59400</v>
      </c>
      <c r="F3681" s="19"/>
      <c r="G3681" s="14">
        <f t="shared" si="70"/>
        <v>59400</v>
      </c>
      <c r="H3681" s="13"/>
    </row>
    <row r="3682" spans="1:8" hidden="1" x14ac:dyDescent="0.25">
      <c r="A3682" s="112">
        <v>45363</v>
      </c>
      <c r="B3682" s="21" t="s">
        <v>8556</v>
      </c>
      <c r="C3682" s="13" t="s">
        <v>164</v>
      </c>
      <c r="D3682" s="764" t="s">
        <v>12952</v>
      </c>
      <c r="E3682" s="22">
        <v>3600</v>
      </c>
      <c r="F3682" s="19"/>
      <c r="G3682" s="14">
        <f t="shared" si="70"/>
        <v>3600</v>
      </c>
      <c r="H3682" s="13"/>
    </row>
    <row r="3683" spans="1:8" hidden="1" x14ac:dyDescent="0.25">
      <c r="A3683" s="112">
        <v>45363</v>
      </c>
      <c r="B3683" s="21" t="s">
        <v>11874</v>
      </c>
      <c r="C3683" s="13" t="s">
        <v>8391</v>
      </c>
      <c r="D3683" s="764" t="s">
        <v>12747</v>
      </c>
      <c r="E3683" s="22">
        <v>27143</v>
      </c>
      <c r="F3683" s="19"/>
      <c r="G3683" s="14">
        <f t="shared" si="70"/>
        <v>27143</v>
      </c>
      <c r="H3683" s="13"/>
    </row>
    <row r="3684" spans="1:8" hidden="1" x14ac:dyDescent="0.25">
      <c r="A3684" s="112">
        <v>45363</v>
      </c>
      <c r="B3684" s="21" t="s">
        <v>12182</v>
      </c>
      <c r="C3684" s="13" t="s">
        <v>8391</v>
      </c>
      <c r="D3684" s="764" t="s">
        <v>12748</v>
      </c>
      <c r="E3684" s="22">
        <v>6740</v>
      </c>
      <c r="F3684" s="19"/>
      <c r="G3684" s="14">
        <f t="shared" si="70"/>
        <v>6740</v>
      </c>
      <c r="H3684" s="13"/>
    </row>
    <row r="3685" spans="1:8" hidden="1" x14ac:dyDescent="0.25">
      <c r="A3685" s="112">
        <v>45367</v>
      </c>
      <c r="B3685" s="21" t="s">
        <v>11874</v>
      </c>
      <c r="C3685" s="13" t="s">
        <v>7465</v>
      </c>
      <c r="D3685" s="764"/>
      <c r="E3685" s="22"/>
      <c r="F3685" s="19">
        <v>2000000</v>
      </c>
      <c r="G3685" s="14">
        <f t="shared" si="70"/>
        <v>-2000000</v>
      </c>
      <c r="H3685" s="13" t="s">
        <v>12734</v>
      </c>
    </row>
    <row r="3686" spans="1:8" hidden="1" x14ac:dyDescent="0.25">
      <c r="A3686" s="112">
        <v>45367</v>
      </c>
      <c r="B3686" s="21" t="s">
        <v>11874</v>
      </c>
      <c r="C3686" s="13" t="s">
        <v>7465</v>
      </c>
      <c r="D3686" s="764" t="s">
        <v>12743</v>
      </c>
      <c r="E3686" s="22">
        <v>30400</v>
      </c>
      <c r="F3686" s="19"/>
      <c r="G3686" s="14">
        <f t="shared" si="70"/>
        <v>30400</v>
      </c>
      <c r="H3686" s="13"/>
    </row>
    <row r="3687" spans="1:8" hidden="1" x14ac:dyDescent="0.25">
      <c r="A3687" s="112">
        <v>45367</v>
      </c>
      <c r="B3687" s="21" t="s">
        <v>11874</v>
      </c>
      <c r="C3687" s="13" t="s">
        <v>7465</v>
      </c>
      <c r="D3687" s="764" t="s">
        <v>12744</v>
      </c>
      <c r="E3687" s="22">
        <v>131702</v>
      </c>
      <c r="F3687" s="19"/>
      <c r="G3687" s="14">
        <f t="shared" si="70"/>
        <v>131702</v>
      </c>
      <c r="H3687" s="13"/>
    </row>
    <row r="3688" spans="1:8" hidden="1" x14ac:dyDescent="0.25">
      <c r="A3688" s="112">
        <v>45367</v>
      </c>
      <c r="B3688" s="21" t="s">
        <v>9829</v>
      </c>
      <c r="C3688" s="13" t="s">
        <v>166</v>
      </c>
      <c r="D3688" s="764" t="s">
        <v>12847</v>
      </c>
      <c r="E3688" s="22">
        <v>60200</v>
      </c>
      <c r="F3688" s="19"/>
      <c r="G3688" s="14">
        <f t="shared" si="70"/>
        <v>60200</v>
      </c>
      <c r="H3688" s="13"/>
    </row>
    <row r="3689" spans="1:8" hidden="1" x14ac:dyDescent="0.25">
      <c r="A3689" s="112">
        <v>45367</v>
      </c>
      <c r="B3689" s="21" t="s">
        <v>10899</v>
      </c>
      <c r="C3689" s="13" t="s">
        <v>169</v>
      </c>
      <c r="D3689" s="764" t="s">
        <v>12844</v>
      </c>
      <c r="E3689" s="22">
        <v>9908</v>
      </c>
      <c r="F3689" s="19"/>
      <c r="G3689" s="14">
        <f t="shared" si="70"/>
        <v>9908</v>
      </c>
      <c r="H3689" s="53"/>
    </row>
    <row r="3690" spans="1:8" hidden="1" x14ac:dyDescent="0.25">
      <c r="A3690" s="112">
        <v>45369</v>
      </c>
      <c r="B3690" s="21" t="s">
        <v>11596</v>
      </c>
      <c r="C3690" s="13" t="s">
        <v>8391</v>
      </c>
      <c r="D3690" s="764"/>
      <c r="E3690" s="22"/>
      <c r="F3690" s="19">
        <v>100000</v>
      </c>
      <c r="G3690" s="14">
        <f t="shared" si="70"/>
        <v>-100000</v>
      </c>
      <c r="H3690" s="1119" t="s">
        <v>13026</v>
      </c>
    </row>
    <row r="3691" spans="1:8" hidden="1" x14ac:dyDescent="0.25">
      <c r="A3691" s="112">
        <v>45369</v>
      </c>
      <c r="B3691" s="21" t="s">
        <v>12340</v>
      </c>
      <c r="C3691" s="13" t="s">
        <v>8391</v>
      </c>
      <c r="D3691" s="764"/>
      <c r="E3691" s="22"/>
      <c r="F3691" s="19">
        <v>900000</v>
      </c>
      <c r="G3691" s="14">
        <f t="shared" ref="G3691" si="72">E3691-F3691</f>
        <v>-900000</v>
      </c>
      <c r="H3691" s="1121"/>
    </row>
    <row r="3692" spans="1:8" hidden="1" x14ac:dyDescent="0.25">
      <c r="A3692" s="112">
        <v>45369</v>
      </c>
      <c r="B3692" s="21" t="s">
        <v>8556</v>
      </c>
      <c r="C3692" s="13" t="s">
        <v>164</v>
      </c>
      <c r="D3692" s="764" t="s">
        <v>12957</v>
      </c>
      <c r="E3692" s="22">
        <v>22546</v>
      </c>
      <c r="F3692" s="19"/>
      <c r="G3692" s="14">
        <f t="shared" si="70"/>
        <v>22546</v>
      </c>
      <c r="H3692" s="13"/>
    </row>
    <row r="3693" spans="1:8" hidden="1" x14ac:dyDescent="0.25">
      <c r="A3693" s="112">
        <v>45370</v>
      </c>
      <c r="B3693" s="21" t="s">
        <v>11874</v>
      </c>
      <c r="C3693" s="13" t="s">
        <v>7465</v>
      </c>
      <c r="D3693" s="764" t="s">
        <v>11318</v>
      </c>
      <c r="E3693" s="22">
        <v>9000</v>
      </c>
      <c r="F3693" s="19"/>
      <c r="G3693" s="14">
        <f t="shared" si="70"/>
        <v>9000</v>
      </c>
      <c r="H3693" s="13"/>
    </row>
    <row r="3694" spans="1:8" hidden="1" x14ac:dyDescent="0.25">
      <c r="A3694" s="112">
        <v>45371</v>
      </c>
      <c r="B3694" s="21" t="s">
        <v>11874</v>
      </c>
      <c r="C3694" s="13" t="s">
        <v>7465</v>
      </c>
      <c r="D3694" s="764" t="s">
        <v>12745</v>
      </c>
      <c r="E3694" s="22">
        <v>227953</v>
      </c>
      <c r="F3694" s="19"/>
      <c r="G3694" s="14">
        <f t="shared" si="70"/>
        <v>227953</v>
      </c>
      <c r="H3694" s="13"/>
    </row>
    <row r="3695" spans="1:8" x14ac:dyDescent="0.25">
      <c r="A3695" s="112">
        <v>45371</v>
      </c>
      <c r="B3695" s="21" t="s">
        <v>10568</v>
      </c>
      <c r="C3695" s="13" t="s">
        <v>12362</v>
      </c>
      <c r="D3695" s="764" t="s">
        <v>12809</v>
      </c>
      <c r="E3695" s="22">
        <v>11000</v>
      </c>
      <c r="F3695" s="19"/>
      <c r="G3695" s="14">
        <f t="shared" si="70"/>
        <v>11000</v>
      </c>
      <c r="H3695" s="13"/>
    </row>
    <row r="3696" spans="1:8" hidden="1" x14ac:dyDescent="0.25">
      <c r="A3696" s="112">
        <v>45372</v>
      </c>
      <c r="B3696" s="21" t="s">
        <v>12182</v>
      </c>
      <c r="C3696" s="13" t="s">
        <v>180</v>
      </c>
      <c r="D3696" s="764"/>
      <c r="E3696" s="22"/>
      <c r="F3696" s="19">
        <v>712701</v>
      </c>
      <c r="G3696" s="14">
        <f t="shared" si="70"/>
        <v>-712701</v>
      </c>
      <c r="H3696" s="13" t="s">
        <v>12760</v>
      </c>
    </row>
    <row r="3697" spans="1:8" hidden="1" x14ac:dyDescent="0.25">
      <c r="A3697" s="112">
        <v>45373</v>
      </c>
      <c r="B3697" s="21" t="s">
        <v>11874</v>
      </c>
      <c r="C3697" s="13" t="s">
        <v>8391</v>
      </c>
      <c r="D3697" s="764" t="s">
        <v>12808</v>
      </c>
      <c r="E3697" s="22">
        <v>11306</v>
      </c>
      <c r="F3697" s="19"/>
      <c r="G3697" s="14">
        <f t="shared" si="70"/>
        <v>11306</v>
      </c>
      <c r="H3697" s="13"/>
    </row>
    <row r="3698" spans="1:8" hidden="1" x14ac:dyDescent="0.25">
      <c r="A3698" s="112">
        <v>45373</v>
      </c>
      <c r="B3698" s="21" t="s">
        <v>11498</v>
      </c>
      <c r="C3698" s="13" t="s">
        <v>164</v>
      </c>
      <c r="D3698" s="764" t="s">
        <v>12954</v>
      </c>
      <c r="E3698" s="22">
        <v>28603</v>
      </c>
      <c r="F3698" s="19"/>
      <c r="G3698" s="14">
        <f t="shared" si="70"/>
        <v>28603</v>
      </c>
      <c r="H3698" s="13"/>
    </row>
    <row r="3699" spans="1:8" hidden="1" x14ac:dyDescent="0.25">
      <c r="A3699" s="112">
        <v>45377</v>
      </c>
      <c r="B3699" s="21" t="s">
        <v>10899</v>
      </c>
      <c r="C3699" s="13" t="s">
        <v>12470</v>
      </c>
      <c r="D3699" s="764"/>
      <c r="E3699" s="22"/>
      <c r="F3699" s="19">
        <v>100000</v>
      </c>
      <c r="G3699" s="14">
        <f t="shared" si="70"/>
        <v>-100000</v>
      </c>
      <c r="H3699" s="13" t="s">
        <v>12772</v>
      </c>
    </row>
    <row r="3700" spans="1:8" hidden="1" x14ac:dyDescent="0.25">
      <c r="A3700" s="112">
        <v>45377</v>
      </c>
      <c r="B3700" s="21" t="s">
        <v>10899</v>
      </c>
      <c r="C3700" s="13" t="s">
        <v>7952</v>
      </c>
      <c r="D3700" s="764"/>
      <c r="E3700" s="22"/>
      <c r="F3700" s="19">
        <v>200000</v>
      </c>
      <c r="G3700" s="14">
        <f t="shared" si="70"/>
        <v>-200000</v>
      </c>
      <c r="H3700" s="13" t="s">
        <v>12772</v>
      </c>
    </row>
    <row r="3701" spans="1:8" hidden="1" x14ac:dyDescent="0.25">
      <c r="A3701" s="112">
        <v>45377</v>
      </c>
      <c r="B3701" s="21" t="s">
        <v>10899</v>
      </c>
      <c r="C3701" s="13" t="s">
        <v>7952</v>
      </c>
      <c r="D3701" s="764"/>
      <c r="E3701" s="22"/>
      <c r="F3701" s="19">
        <v>100000</v>
      </c>
      <c r="G3701" s="14">
        <f t="shared" ref="G3701:G3779" si="73">E3701-F3701</f>
        <v>-100000</v>
      </c>
      <c r="H3701" s="13" t="s">
        <v>12772</v>
      </c>
    </row>
    <row r="3702" spans="1:8" hidden="1" x14ac:dyDescent="0.25">
      <c r="A3702" s="112">
        <v>45381</v>
      </c>
      <c r="B3702" s="21" t="s">
        <v>12787</v>
      </c>
      <c r="C3702" s="13" t="s">
        <v>166</v>
      </c>
      <c r="D3702" s="764" t="s">
        <v>12848</v>
      </c>
      <c r="E3702" s="22">
        <v>14000</v>
      </c>
      <c r="F3702" s="19"/>
      <c r="G3702" s="14">
        <f t="shared" si="73"/>
        <v>14000</v>
      </c>
      <c r="H3702" s="13"/>
    </row>
    <row r="3703" spans="1:8" hidden="1" x14ac:dyDescent="0.25">
      <c r="A3703" s="112">
        <v>45384</v>
      </c>
      <c r="B3703" s="21" t="s">
        <v>12796</v>
      </c>
      <c r="C3703" s="13" t="s">
        <v>7465</v>
      </c>
      <c r="D3703" s="764" t="s">
        <v>12844</v>
      </c>
      <c r="E3703" s="22">
        <v>87507</v>
      </c>
      <c r="F3703" s="19"/>
      <c r="G3703" s="14">
        <f t="shared" si="73"/>
        <v>87507</v>
      </c>
      <c r="H3703" s="13"/>
    </row>
    <row r="3704" spans="1:8" x14ac:dyDescent="0.25">
      <c r="A3704" s="112">
        <v>45386</v>
      </c>
      <c r="B3704" s="21" t="s">
        <v>12787</v>
      </c>
      <c r="C3704" s="13" t="s">
        <v>12362</v>
      </c>
      <c r="D3704" s="764" t="s">
        <v>12845</v>
      </c>
      <c r="E3704" s="22">
        <v>38500</v>
      </c>
      <c r="F3704" s="19"/>
      <c r="G3704" s="14">
        <f t="shared" si="73"/>
        <v>38500</v>
      </c>
      <c r="H3704" s="13"/>
    </row>
    <row r="3705" spans="1:8" hidden="1" x14ac:dyDescent="0.25">
      <c r="A3705" s="112">
        <v>45386</v>
      </c>
      <c r="B3705" s="21" t="s">
        <v>12787</v>
      </c>
      <c r="C3705" s="13" t="s">
        <v>8391</v>
      </c>
      <c r="D3705" s="764" t="s">
        <v>12849</v>
      </c>
      <c r="E3705" s="22">
        <v>153139</v>
      </c>
      <c r="F3705" s="19"/>
      <c r="G3705" s="14">
        <f t="shared" si="73"/>
        <v>153139</v>
      </c>
      <c r="H3705" s="13"/>
    </row>
    <row r="3706" spans="1:8" hidden="1" x14ac:dyDescent="0.25">
      <c r="A3706" s="112">
        <v>45397</v>
      </c>
      <c r="B3706" s="21" t="s">
        <v>11498</v>
      </c>
      <c r="C3706" s="13" t="s">
        <v>166</v>
      </c>
      <c r="D3706" s="764" t="s">
        <v>12965</v>
      </c>
      <c r="E3706" s="22">
        <v>18000</v>
      </c>
      <c r="F3706" s="19"/>
      <c r="G3706" s="14">
        <f t="shared" si="73"/>
        <v>18000</v>
      </c>
      <c r="H3706" s="13"/>
    </row>
    <row r="3707" spans="1:8" hidden="1" x14ac:dyDescent="0.25">
      <c r="A3707" s="112">
        <v>45400</v>
      </c>
      <c r="B3707" s="21" t="s">
        <v>11</v>
      </c>
      <c r="C3707" s="13" t="s">
        <v>164</v>
      </c>
      <c r="D3707" s="764" t="s">
        <v>12955</v>
      </c>
      <c r="E3707" s="22">
        <v>7183</v>
      </c>
      <c r="F3707" s="19"/>
      <c r="G3707" s="14">
        <f>E3707-F3707</f>
        <v>7183</v>
      </c>
      <c r="H3707" s="13"/>
    </row>
    <row r="3708" spans="1:8" hidden="1" x14ac:dyDescent="0.25">
      <c r="A3708" s="112">
        <v>45401</v>
      </c>
      <c r="B3708" s="21" t="s">
        <v>13295</v>
      </c>
      <c r="C3708" s="13" t="s">
        <v>166</v>
      </c>
      <c r="D3708" s="764" t="s">
        <v>12966</v>
      </c>
      <c r="E3708" s="22">
        <v>39662</v>
      </c>
      <c r="F3708" s="19"/>
      <c r="G3708" s="14">
        <f>E3708-F3708</f>
        <v>39662</v>
      </c>
      <c r="H3708" s="13"/>
    </row>
    <row r="3709" spans="1:8" hidden="1" x14ac:dyDescent="0.25">
      <c r="A3709" s="112">
        <v>45406</v>
      </c>
      <c r="B3709" s="21" t="s">
        <v>13295</v>
      </c>
      <c r="C3709" s="13" t="s">
        <v>166</v>
      </c>
      <c r="D3709" s="764" t="s">
        <v>12970</v>
      </c>
      <c r="E3709" s="22">
        <v>22440</v>
      </c>
      <c r="F3709" s="19"/>
      <c r="G3709" s="14">
        <f t="shared" si="73"/>
        <v>22440</v>
      </c>
      <c r="H3709" s="13"/>
    </row>
    <row r="3710" spans="1:8" hidden="1" x14ac:dyDescent="0.25">
      <c r="A3710" s="112">
        <v>45407</v>
      </c>
      <c r="B3710" s="21" t="s">
        <v>11874</v>
      </c>
      <c r="C3710" s="13" t="s">
        <v>7465</v>
      </c>
      <c r="D3710" s="764" t="s">
        <v>12963</v>
      </c>
      <c r="E3710" s="22">
        <v>13240</v>
      </c>
      <c r="F3710" s="19"/>
      <c r="G3710" s="14">
        <f t="shared" si="73"/>
        <v>13240</v>
      </c>
      <c r="H3710" s="13"/>
    </row>
    <row r="3711" spans="1:8" hidden="1" x14ac:dyDescent="0.25">
      <c r="A3711" s="112">
        <v>45407</v>
      </c>
      <c r="B3711" s="21" t="s">
        <v>13295</v>
      </c>
      <c r="C3711" s="13" t="s">
        <v>166</v>
      </c>
      <c r="D3711" s="764" t="s">
        <v>12968</v>
      </c>
      <c r="E3711" s="22">
        <v>145050</v>
      </c>
      <c r="F3711" s="19"/>
      <c r="G3711" s="14">
        <f t="shared" si="73"/>
        <v>145050</v>
      </c>
      <c r="H3711" s="13"/>
    </row>
    <row r="3712" spans="1:8" hidden="1" x14ac:dyDescent="0.25">
      <c r="A3712" s="112">
        <v>45407</v>
      </c>
      <c r="B3712" s="21" t="s">
        <v>12182</v>
      </c>
      <c r="C3712" s="13" t="s">
        <v>8391</v>
      </c>
      <c r="D3712" s="764" t="s">
        <v>12971</v>
      </c>
      <c r="E3712" s="22">
        <v>420666</v>
      </c>
      <c r="F3712" s="19"/>
      <c r="G3712" s="14">
        <f t="shared" si="73"/>
        <v>420666</v>
      </c>
      <c r="H3712" s="13"/>
    </row>
    <row r="3713" spans="1:8" hidden="1" x14ac:dyDescent="0.25">
      <c r="A3713" s="112">
        <v>45411</v>
      </c>
      <c r="B3713" s="21" t="s">
        <v>9829</v>
      </c>
      <c r="C3713" s="13" t="s">
        <v>164</v>
      </c>
      <c r="D3713" s="764" t="s">
        <v>12953</v>
      </c>
      <c r="E3713" s="22">
        <v>9100</v>
      </c>
      <c r="F3713" s="19"/>
      <c r="G3713" s="14">
        <f t="shared" si="73"/>
        <v>9100</v>
      </c>
      <c r="H3713" s="13"/>
    </row>
    <row r="3714" spans="1:8" x14ac:dyDescent="0.25">
      <c r="A3714" s="112">
        <v>45411</v>
      </c>
      <c r="B3714" s="21" t="s">
        <v>10229</v>
      </c>
      <c r="C3714" s="13" t="s">
        <v>1197</v>
      </c>
      <c r="D3714" s="764" t="s">
        <v>12969</v>
      </c>
      <c r="E3714" s="22">
        <v>31000</v>
      </c>
      <c r="F3714" s="19"/>
      <c r="G3714" s="14">
        <f t="shared" si="73"/>
        <v>31000</v>
      </c>
      <c r="H3714" s="13"/>
    </row>
    <row r="3715" spans="1:8" hidden="1" x14ac:dyDescent="0.25">
      <c r="A3715" s="112">
        <v>45411</v>
      </c>
      <c r="B3715" s="21" t="s">
        <v>11498</v>
      </c>
      <c r="C3715" s="13" t="s">
        <v>5680</v>
      </c>
      <c r="D3715" s="764" t="s">
        <v>9961</v>
      </c>
      <c r="E3715" s="22">
        <v>43428</v>
      </c>
      <c r="F3715" s="19"/>
      <c r="G3715" s="14">
        <f t="shared" si="73"/>
        <v>43428</v>
      </c>
      <c r="H3715" s="13"/>
    </row>
    <row r="3716" spans="1:8" hidden="1" x14ac:dyDescent="0.25">
      <c r="A3716" s="112">
        <v>45412</v>
      </c>
      <c r="B3716" s="21" t="s">
        <v>8556</v>
      </c>
      <c r="C3716" s="13" t="s">
        <v>164</v>
      </c>
      <c r="D3716" s="764"/>
      <c r="E3716" s="22"/>
      <c r="F3716" s="19">
        <v>300000</v>
      </c>
      <c r="G3716" s="14">
        <f t="shared" si="73"/>
        <v>-300000</v>
      </c>
      <c r="H3716" s="13" t="s">
        <v>12277</v>
      </c>
    </row>
    <row r="3717" spans="1:8" hidden="1" x14ac:dyDescent="0.25">
      <c r="A3717" s="112">
        <v>45415</v>
      </c>
      <c r="B3717" s="21" t="s">
        <v>11498</v>
      </c>
      <c r="C3717" s="13" t="s">
        <v>164</v>
      </c>
      <c r="D3717" s="764" t="s">
        <v>12959</v>
      </c>
      <c r="E3717" s="22">
        <v>11563</v>
      </c>
      <c r="F3717" s="109"/>
      <c r="G3717" s="14">
        <f t="shared" si="73"/>
        <v>11563</v>
      </c>
      <c r="H3717" s="13"/>
    </row>
    <row r="3718" spans="1:8" hidden="1" x14ac:dyDescent="0.25">
      <c r="A3718" s="112">
        <v>45415</v>
      </c>
      <c r="B3718" s="21" t="s">
        <v>12182</v>
      </c>
      <c r="C3718" s="13" t="s">
        <v>166</v>
      </c>
      <c r="D3718" s="764" t="s">
        <v>13251</v>
      </c>
      <c r="E3718" s="781">
        <v>93900</v>
      </c>
      <c r="F3718" s="213"/>
      <c r="G3718" s="782">
        <f t="shared" si="73"/>
        <v>93900</v>
      </c>
      <c r="H3718" s="53"/>
    </row>
    <row r="3719" spans="1:8" hidden="1" x14ac:dyDescent="0.25">
      <c r="A3719" s="112">
        <v>45416</v>
      </c>
      <c r="B3719" s="21" t="s">
        <v>4720</v>
      </c>
      <c r="C3719" s="13" t="s">
        <v>8391</v>
      </c>
      <c r="D3719" s="764"/>
      <c r="E3719" s="781"/>
      <c r="F3719" s="783">
        <v>162620</v>
      </c>
      <c r="G3719" s="782">
        <f t="shared" si="73"/>
        <v>-162620</v>
      </c>
      <c r="H3719" s="1122" t="s">
        <v>13028</v>
      </c>
    </row>
    <row r="3720" spans="1:8" hidden="1" x14ac:dyDescent="0.25">
      <c r="A3720" s="112">
        <v>45416</v>
      </c>
      <c r="B3720" s="21" t="s">
        <v>8556</v>
      </c>
      <c r="C3720" s="13" t="s">
        <v>8391</v>
      </c>
      <c r="D3720" s="764"/>
      <c r="E3720" s="781"/>
      <c r="F3720" s="141">
        <v>74242</v>
      </c>
      <c r="G3720" s="782">
        <f t="shared" ref="G3720:G3725" si="74">E3720-F3720</f>
        <v>-74242</v>
      </c>
      <c r="H3720" s="1123"/>
    </row>
    <row r="3721" spans="1:8" hidden="1" x14ac:dyDescent="0.25">
      <c r="A3721" s="112">
        <v>45416</v>
      </c>
      <c r="B3721" s="21" t="s">
        <v>10899</v>
      </c>
      <c r="C3721" s="13" t="s">
        <v>8391</v>
      </c>
      <c r="D3721" s="764"/>
      <c r="E3721" s="781"/>
      <c r="F3721" s="141">
        <v>20637</v>
      </c>
      <c r="G3721" s="782">
        <f t="shared" si="74"/>
        <v>-20637</v>
      </c>
      <c r="H3721" s="1123"/>
    </row>
    <row r="3722" spans="1:8" hidden="1" x14ac:dyDescent="0.25">
      <c r="A3722" s="112">
        <v>45416</v>
      </c>
      <c r="B3722" s="21" t="s">
        <v>11695</v>
      </c>
      <c r="C3722" s="13" t="s">
        <v>8391</v>
      </c>
      <c r="D3722" s="764"/>
      <c r="E3722" s="781"/>
      <c r="F3722" s="141">
        <v>6768</v>
      </c>
      <c r="G3722" s="782">
        <f t="shared" si="74"/>
        <v>-6768</v>
      </c>
      <c r="H3722" s="1123"/>
    </row>
    <row r="3723" spans="1:8" hidden="1" x14ac:dyDescent="0.25">
      <c r="A3723" s="112">
        <v>45416</v>
      </c>
      <c r="B3723" s="21" t="s">
        <v>11596</v>
      </c>
      <c r="C3723" s="13" t="s">
        <v>8391</v>
      </c>
      <c r="D3723" s="764"/>
      <c r="E3723" s="781"/>
      <c r="F3723" s="141">
        <v>25632</v>
      </c>
      <c r="G3723" s="782">
        <f t="shared" si="74"/>
        <v>-25632</v>
      </c>
      <c r="H3723" s="1123"/>
    </row>
    <row r="3724" spans="1:8" hidden="1" x14ac:dyDescent="0.25">
      <c r="A3724" s="112">
        <v>45416</v>
      </c>
      <c r="B3724" s="21" t="s">
        <v>12787</v>
      </c>
      <c r="C3724" s="13" t="s">
        <v>8391</v>
      </c>
      <c r="D3724" s="764"/>
      <c r="E3724" s="781"/>
      <c r="F3724" s="141">
        <v>153139</v>
      </c>
      <c r="G3724" s="782">
        <f t="shared" si="74"/>
        <v>-153139</v>
      </c>
      <c r="H3724" s="1123"/>
    </row>
    <row r="3725" spans="1:8" ht="16.5" hidden="1" thickBot="1" x14ac:dyDescent="0.3">
      <c r="A3725" s="112">
        <v>45416</v>
      </c>
      <c r="B3725" s="21" t="s">
        <v>11717</v>
      </c>
      <c r="C3725" s="13" t="s">
        <v>8391</v>
      </c>
      <c r="D3725" s="764"/>
      <c r="E3725" s="781"/>
      <c r="F3725" s="784">
        <v>56962</v>
      </c>
      <c r="G3725" s="782">
        <f t="shared" si="74"/>
        <v>-56962</v>
      </c>
      <c r="H3725" s="1124"/>
    </row>
    <row r="3726" spans="1:8" hidden="1" x14ac:dyDescent="0.25">
      <c r="A3726" s="112">
        <v>45418</v>
      </c>
      <c r="B3726" s="21" t="s">
        <v>11874</v>
      </c>
      <c r="C3726" s="13" t="s">
        <v>7465</v>
      </c>
      <c r="D3726" s="764"/>
      <c r="E3726" s="22"/>
      <c r="F3726" s="111">
        <v>900000</v>
      </c>
      <c r="G3726" s="14">
        <f t="shared" si="73"/>
        <v>-900000</v>
      </c>
      <c r="H3726" s="13" t="s">
        <v>12950</v>
      </c>
    </row>
    <row r="3727" spans="1:8" hidden="1" x14ac:dyDescent="0.25">
      <c r="A3727" s="112">
        <v>45418</v>
      </c>
      <c r="B3727" s="21" t="s">
        <v>11874</v>
      </c>
      <c r="C3727" s="13" t="s">
        <v>7465</v>
      </c>
      <c r="D3727" s="764"/>
      <c r="E3727" s="22"/>
      <c r="F3727" s="109">
        <v>924000</v>
      </c>
      <c r="G3727" s="14">
        <f t="shared" si="73"/>
        <v>-924000</v>
      </c>
      <c r="H3727" s="13" t="s">
        <v>12950</v>
      </c>
    </row>
    <row r="3728" spans="1:8" hidden="1" x14ac:dyDescent="0.25">
      <c r="A3728" s="112">
        <v>45418</v>
      </c>
      <c r="B3728" s="21" t="s">
        <v>9964</v>
      </c>
      <c r="C3728" s="13" t="s">
        <v>169</v>
      </c>
      <c r="D3728" s="764"/>
      <c r="E3728" s="781"/>
      <c r="F3728" s="783">
        <v>15350</v>
      </c>
      <c r="G3728" s="782">
        <f t="shared" si="73"/>
        <v>-15350</v>
      </c>
      <c r="H3728" s="1119" t="s">
        <v>13024</v>
      </c>
    </row>
    <row r="3729" spans="1:8" hidden="1" x14ac:dyDescent="0.25">
      <c r="A3729" s="112">
        <v>45418</v>
      </c>
      <c r="B3729" s="21" t="s">
        <v>10573</v>
      </c>
      <c r="C3729" s="13" t="s">
        <v>169</v>
      </c>
      <c r="D3729" s="764"/>
      <c r="E3729" s="781"/>
      <c r="F3729" s="141">
        <v>46500</v>
      </c>
      <c r="G3729" s="782">
        <f t="shared" si="73"/>
        <v>-46500</v>
      </c>
      <c r="H3729" s="1120"/>
    </row>
    <row r="3730" spans="1:8" hidden="1" x14ac:dyDescent="0.25">
      <c r="A3730" s="112">
        <v>45418</v>
      </c>
      <c r="B3730" s="21" t="s">
        <v>10899</v>
      </c>
      <c r="C3730" s="13" t="s">
        <v>169</v>
      </c>
      <c r="D3730" s="764"/>
      <c r="E3730" s="781"/>
      <c r="F3730" s="141">
        <v>80500</v>
      </c>
      <c r="G3730" s="782">
        <f t="shared" si="73"/>
        <v>-80500</v>
      </c>
      <c r="H3730" s="1120"/>
    </row>
    <row r="3731" spans="1:8" ht="16.5" hidden="1" thickBot="1" x14ac:dyDescent="0.3">
      <c r="A3731" s="112">
        <v>45418</v>
      </c>
      <c r="B3731" s="21" t="s">
        <v>11874</v>
      </c>
      <c r="C3731" s="13" t="s">
        <v>169</v>
      </c>
      <c r="D3731" s="764"/>
      <c r="E3731" s="781"/>
      <c r="F3731" s="784">
        <v>157650</v>
      </c>
      <c r="G3731" s="782">
        <f t="shared" si="73"/>
        <v>-157650</v>
      </c>
      <c r="H3731" s="1121"/>
    </row>
    <row r="3732" spans="1:8" hidden="1" x14ac:dyDescent="0.25">
      <c r="A3732" s="112">
        <v>45419</v>
      </c>
      <c r="B3732" s="21" t="s">
        <v>11498</v>
      </c>
      <c r="C3732" s="13" t="s">
        <v>164</v>
      </c>
      <c r="D3732" s="764" t="s">
        <v>12964</v>
      </c>
      <c r="E3732" s="22">
        <v>864</v>
      </c>
      <c r="F3732" s="111"/>
      <c r="G3732" s="14">
        <f t="shared" si="73"/>
        <v>864</v>
      </c>
      <c r="H3732" s="13"/>
    </row>
    <row r="3733" spans="1:8" hidden="1" x14ac:dyDescent="0.25">
      <c r="A3733" s="112">
        <v>45419</v>
      </c>
      <c r="B3733" s="21" t="s">
        <v>9829</v>
      </c>
      <c r="C3733" s="13" t="s">
        <v>8391</v>
      </c>
      <c r="D3733" s="764" t="s">
        <v>13171</v>
      </c>
      <c r="E3733" s="22">
        <v>32064</v>
      </c>
      <c r="F3733" s="111"/>
      <c r="G3733" s="14">
        <f t="shared" si="73"/>
        <v>32064</v>
      </c>
      <c r="H3733" s="13"/>
    </row>
    <row r="3734" spans="1:8" hidden="1" x14ac:dyDescent="0.25">
      <c r="A3734" s="112">
        <v>45421</v>
      </c>
      <c r="B3734" s="21" t="s">
        <v>6503</v>
      </c>
      <c r="C3734" s="13" t="s">
        <v>164</v>
      </c>
      <c r="D3734" s="764" t="s">
        <v>12967</v>
      </c>
      <c r="E3734" s="22">
        <v>9034</v>
      </c>
      <c r="F3734" s="19"/>
      <c r="G3734" s="14">
        <f t="shared" si="73"/>
        <v>9034</v>
      </c>
      <c r="H3734" s="13"/>
    </row>
    <row r="3735" spans="1:8" hidden="1" x14ac:dyDescent="0.25">
      <c r="A3735" s="112">
        <v>45421</v>
      </c>
      <c r="B3735" s="21" t="s">
        <v>8654</v>
      </c>
      <c r="C3735" s="13" t="s">
        <v>5186</v>
      </c>
      <c r="D3735" s="764"/>
      <c r="E3735" s="22"/>
      <c r="F3735" s="19">
        <v>57548</v>
      </c>
      <c r="G3735" s="14">
        <f t="shared" si="73"/>
        <v>-57548</v>
      </c>
      <c r="H3735" s="13" t="s">
        <v>13030</v>
      </c>
    </row>
    <row r="3736" spans="1:8" hidden="1" x14ac:dyDescent="0.25">
      <c r="A3736" s="112">
        <v>45421</v>
      </c>
      <c r="B3736" s="21" t="s">
        <v>8865</v>
      </c>
      <c r="C3736" s="13" t="s">
        <v>5186</v>
      </c>
      <c r="D3736" s="764"/>
      <c r="E3736" s="22"/>
      <c r="F3736" s="19">
        <v>6816</v>
      </c>
      <c r="G3736" s="14">
        <f t="shared" si="73"/>
        <v>-6816</v>
      </c>
      <c r="H3736" s="13" t="s">
        <v>13030</v>
      </c>
    </row>
    <row r="3737" spans="1:8" hidden="1" x14ac:dyDescent="0.25">
      <c r="A3737" s="112">
        <v>45421</v>
      </c>
      <c r="B3737" s="21" t="s">
        <v>8873</v>
      </c>
      <c r="C3737" s="13" t="s">
        <v>5186</v>
      </c>
      <c r="D3737" s="764"/>
      <c r="E3737" s="22"/>
      <c r="F3737" s="19">
        <v>78114</v>
      </c>
      <c r="G3737" s="14">
        <f t="shared" si="73"/>
        <v>-78114</v>
      </c>
      <c r="H3737" s="13" t="s">
        <v>13030</v>
      </c>
    </row>
    <row r="3738" spans="1:8" hidden="1" x14ac:dyDescent="0.25">
      <c r="A3738" s="112">
        <v>45421</v>
      </c>
      <c r="B3738" s="21" t="s">
        <v>9658</v>
      </c>
      <c r="C3738" s="13" t="s">
        <v>5186</v>
      </c>
      <c r="D3738" s="764"/>
      <c r="E3738" s="22"/>
      <c r="F3738" s="19">
        <v>180880</v>
      </c>
      <c r="G3738" s="14">
        <f t="shared" si="73"/>
        <v>-180880</v>
      </c>
      <c r="H3738" s="13" t="s">
        <v>13030</v>
      </c>
    </row>
    <row r="3739" spans="1:8" hidden="1" x14ac:dyDescent="0.25">
      <c r="A3739" s="112">
        <v>45421</v>
      </c>
      <c r="B3739" s="21" t="s">
        <v>9766</v>
      </c>
      <c r="C3739" s="13" t="s">
        <v>5186</v>
      </c>
      <c r="D3739" s="764"/>
      <c r="E3739" s="22"/>
      <c r="F3739" s="19">
        <v>113647</v>
      </c>
      <c r="G3739" s="14">
        <f t="shared" si="73"/>
        <v>-113647</v>
      </c>
      <c r="H3739" s="13" t="s">
        <v>13030</v>
      </c>
    </row>
    <row r="3740" spans="1:8" hidden="1" x14ac:dyDescent="0.25">
      <c r="A3740" s="112">
        <v>45421</v>
      </c>
      <c r="B3740" s="21" t="s">
        <v>10293</v>
      </c>
      <c r="C3740" s="13" t="s">
        <v>5186</v>
      </c>
      <c r="D3740" s="764"/>
      <c r="E3740" s="22"/>
      <c r="F3740" s="19">
        <v>68588</v>
      </c>
      <c r="G3740" s="14">
        <f t="shared" si="73"/>
        <v>-68588</v>
      </c>
      <c r="H3740" s="13" t="s">
        <v>13030</v>
      </c>
    </row>
    <row r="3741" spans="1:8" hidden="1" x14ac:dyDescent="0.25">
      <c r="A3741" s="112">
        <v>45421</v>
      </c>
      <c r="B3741" s="21" t="s">
        <v>10901</v>
      </c>
      <c r="C3741" s="13" t="s">
        <v>5186</v>
      </c>
      <c r="D3741" s="764"/>
      <c r="E3741" s="22"/>
      <c r="F3741" s="19">
        <v>15000</v>
      </c>
      <c r="G3741" s="14">
        <f t="shared" si="73"/>
        <v>-15000</v>
      </c>
      <c r="H3741" s="13" t="s">
        <v>13030</v>
      </c>
    </row>
    <row r="3742" spans="1:8" hidden="1" x14ac:dyDescent="0.25">
      <c r="A3742" s="112">
        <v>45421</v>
      </c>
      <c r="B3742" s="21" t="s">
        <v>10899</v>
      </c>
      <c r="C3742" s="13" t="s">
        <v>5186</v>
      </c>
      <c r="D3742" s="764"/>
      <c r="E3742" s="22"/>
      <c r="F3742" s="19">
        <v>227885.49999999988</v>
      </c>
      <c r="G3742" s="14">
        <f t="shared" si="73"/>
        <v>-227885.49999999988</v>
      </c>
      <c r="H3742" s="13" t="s">
        <v>13030</v>
      </c>
    </row>
    <row r="3743" spans="1:8" hidden="1" x14ac:dyDescent="0.25">
      <c r="A3743" s="112">
        <v>45421</v>
      </c>
      <c r="B3743" s="21" t="s">
        <v>10899</v>
      </c>
      <c r="C3743" s="13" t="s">
        <v>5186</v>
      </c>
      <c r="D3743" s="764"/>
      <c r="E3743" s="22">
        <v>250000</v>
      </c>
      <c r="F3743" s="19"/>
      <c r="G3743" s="14">
        <f t="shared" si="73"/>
        <v>250000</v>
      </c>
      <c r="H3743" s="13" t="s">
        <v>13031</v>
      </c>
    </row>
    <row r="3744" spans="1:8" hidden="1" x14ac:dyDescent="0.25">
      <c r="A3744" s="112">
        <v>45422</v>
      </c>
      <c r="B3744" s="21" t="s">
        <v>12182</v>
      </c>
      <c r="C3744" s="13" t="s">
        <v>166</v>
      </c>
      <c r="D3744" s="764" t="s">
        <v>13252</v>
      </c>
      <c r="E3744" s="781">
        <v>31400</v>
      </c>
      <c r="F3744" s="213"/>
      <c r="G3744" s="782">
        <f t="shared" ref="G3744:G3745" si="75">E3744-F3744</f>
        <v>31400</v>
      </c>
      <c r="H3744" s="53"/>
    </row>
    <row r="3745" spans="1:8" hidden="1" x14ac:dyDescent="0.25">
      <c r="A3745" s="112">
        <v>45423</v>
      </c>
      <c r="B3745" s="21" t="s">
        <v>12400</v>
      </c>
      <c r="C3745" s="13" t="s">
        <v>7240</v>
      </c>
      <c r="D3745" s="764"/>
      <c r="E3745" s="781"/>
      <c r="F3745" s="213">
        <v>1500000</v>
      </c>
      <c r="G3745" s="782">
        <f t="shared" si="75"/>
        <v>-1500000</v>
      </c>
      <c r="H3745" s="53" t="s">
        <v>13057</v>
      </c>
    </row>
    <row r="3746" spans="1:8" x14ac:dyDescent="0.25">
      <c r="A3746" s="112">
        <v>45425</v>
      </c>
      <c r="B3746" s="21" t="s">
        <v>12684</v>
      </c>
      <c r="C3746" s="13" t="s">
        <v>12362</v>
      </c>
      <c r="D3746" s="764" t="s">
        <v>13087</v>
      </c>
      <c r="E3746" s="22">
        <v>12000</v>
      </c>
      <c r="F3746" s="19"/>
      <c r="G3746" s="14">
        <f t="shared" si="73"/>
        <v>12000</v>
      </c>
      <c r="H3746" s="13"/>
    </row>
    <row r="3747" spans="1:8" hidden="1" x14ac:dyDescent="0.25">
      <c r="A3747" s="112">
        <v>45425</v>
      </c>
      <c r="B3747" s="21" t="s">
        <v>11874</v>
      </c>
      <c r="C3747" s="13" t="s">
        <v>6845</v>
      </c>
      <c r="D3747" s="764"/>
      <c r="E3747" s="22"/>
      <c r="F3747" s="19">
        <v>403164</v>
      </c>
      <c r="G3747" s="14">
        <f t="shared" si="73"/>
        <v>-403164</v>
      </c>
      <c r="H3747" s="13" t="s">
        <v>7874</v>
      </c>
    </row>
    <row r="3748" spans="1:8" ht="16.5" hidden="1" customHeight="1" x14ac:dyDescent="0.25">
      <c r="A3748" s="112">
        <v>45425</v>
      </c>
      <c r="B3748" s="21" t="s">
        <v>11874</v>
      </c>
      <c r="C3748" s="13" t="s">
        <v>4724</v>
      </c>
      <c r="D3748" s="764"/>
      <c r="E3748" s="22"/>
      <c r="F3748" s="19">
        <v>530000</v>
      </c>
      <c r="G3748" s="14">
        <f t="shared" si="73"/>
        <v>-530000</v>
      </c>
      <c r="H3748" s="13" t="s">
        <v>7874</v>
      </c>
    </row>
    <row r="3749" spans="1:8" hidden="1" x14ac:dyDescent="0.25">
      <c r="A3749" s="112">
        <v>45425</v>
      </c>
      <c r="B3749" s="21" t="s">
        <v>11874</v>
      </c>
      <c r="C3749" s="13" t="s">
        <v>12015</v>
      </c>
      <c r="D3749" s="764"/>
      <c r="E3749" s="22"/>
      <c r="F3749" s="19">
        <v>394000</v>
      </c>
      <c r="G3749" s="14">
        <f t="shared" si="73"/>
        <v>-394000</v>
      </c>
      <c r="H3749" s="13" t="s">
        <v>7874</v>
      </c>
    </row>
    <row r="3750" spans="1:8" hidden="1" x14ac:dyDescent="0.25">
      <c r="A3750" s="112">
        <v>45425</v>
      </c>
      <c r="B3750" s="21" t="s">
        <v>40</v>
      </c>
      <c r="C3750" s="13" t="s">
        <v>161</v>
      </c>
      <c r="D3750" s="764"/>
      <c r="E3750" s="22">
        <v>17519</v>
      </c>
      <c r="F3750" s="19"/>
      <c r="G3750" s="14">
        <f t="shared" si="73"/>
        <v>17519</v>
      </c>
      <c r="H3750" s="13"/>
    </row>
    <row r="3751" spans="1:8" hidden="1" x14ac:dyDescent="0.25">
      <c r="A3751" s="112">
        <v>45426</v>
      </c>
      <c r="B3751" s="21" t="s">
        <v>11498</v>
      </c>
      <c r="C3751" s="13" t="s">
        <v>8391</v>
      </c>
      <c r="D3751" s="764" t="s">
        <v>13172</v>
      </c>
      <c r="E3751" s="22">
        <v>339606</v>
      </c>
      <c r="F3751" s="111"/>
      <c r="G3751" s="14">
        <f t="shared" ref="G3751" si="76">E3751-F3751</f>
        <v>339606</v>
      </c>
      <c r="H3751" s="13"/>
    </row>
    <row r="3752" spans="1:8" hidden="1" x14ac:dyDescent="0.25">
      <c r="A3752" s="112">
        <v>45427</v>
      </c>
      <c r="B3752" s="21" t="s">
        <v>11498</v>
      </c>
      <c r="C3752" s="13" t="s">
        <v>164</v>
      </c>
      <c r="D3752" s="764" t="s">
        <v>13169</v>
      </c>
      <c r="E3752" s="22">
        <v>2106</v>
      </c>
      <c r="F3752" s="19"/>
      <c r="G3752" s="14">
        <f t="shared" ref="G3752" si="77">E3752-F3752</f>
        <v>2106</v>
      </c>
      <c r="H3752" s="53"/>
    </row>
    <row r="3753" spans="1:8" hidden="1" x14ac:dyDescent="0.25">
      <c r="A3753" s="112">
        <v>45430</v>
      </c>
      <c r="B3753" s="21" t="s">
        <v>10899</v>
      </c>
      <c r="C3753" s="13" t="s">
        <v>164</v>
      </c>
      <c r="D3753" s="764" t="s">
        <v>13167</v>
      </c>
      <c r="E3753" s="22">
        <v>4678</v>
      </c>
      <c r="F3753" s="19"/>
      <c r="G3753" s="14">
        <f t="shared" si="73"/>
        <v>4678</v>
      </c>
      <c r="H3753" s="53"/>
    </row>
    <row r="3754" spans="1:8" hidden="1" x14ac:dyDescent="0.25">
      <c r="A3754" s="112">
        <v>45432</v>
      </c>
      <c r="B3754" s="21" t="s">
        <v>9829</v>
      </c>
      <c r="C3754" s="13" t="s">
        <v>180</v>
      </c>
      <c r="D3754" s="764"/>
      <c r="E3754" s="22"/>
      <c r="F3754" s="19">
        <v>135900</v>
      </c>
      <c r="G3754" s="14">
        <f t="shared" si="73"/>
        <v>-135900</v>
      </c>
      <c r="H3754" s="1122" t="s">
        <v>13292</v>
      </c>
    </row>
    <row r="3755" spans="1:8" hidden="1" x14ac:dyDescent="0.25">
      <c r="A3755" s="112">
        <v>45432</v>
      </c>
      <c r="B3755" s="21" t="s">
        <v>11874</v>
      </c>
      <c r="C3755" s="13" t="s">
        <v>180</v>
      </c>
      <c r="D3755" s="764"/>
      <c r="E3755" s="22"/>
      <c r="F3755" s="19">
        <v>48390</v>
      </c>
      <c r="G3755" s="14">
        <f t="shared" si="73"/>
        <v>-48390</v>
      </c>
      <c r="H3755" s="1123"/>
    </row>
    <row r="3756" spans="1:8" hidden="1" x14ac:dyDescent="0.25">
      <c r="A3756" s="112">
        <v>45432</v>
      </c>
      <c r="B3756" s="21" t="s">
        <v>12182</v>
      </c>
      <c r="C3756" s="13" t="s">
        <v>180</v>
      </c>
      <c r="D3756" s="764"/>
      <c r="E3756" s="22"/>
      <c r="F3756" s="19">
        <v>90710</v>
      </c>
      <c r="G3756" s="14">
        <f t="shared" si="73"/>
        <v>-90710</v>
      </c>
      <c r="H3756" s="1124"/>
    </row>
    <row r="3757" spans="1:8" hidden="1" x14ac:dyDescent="0.25">
      <c r="A3757" s="112">
        <v>45436</v>
      </c>
      <c r="B3757" s="21" t="s">
        <v>9829</v>
      </c>
      <c r="C3757" s="13" t="s">
        <v>166</v>
      </c>
      <c r="D3757" s="764"/>
      <c r="E3757" s="22"/>
      <c r="F3757" s="19">
        <v>90000</v>
      </c>
      <c r="G3757" s="14">
        <f t="shared" si="73"/>
        <v>-90000</v>
      </c>
      <c r="H3757" s="1122" t="s">
        <v>13154</v>
      </c>
    </row>
    <row r="3758" spans="1:8" hidden="1" x14ac:dyDescent="0.25">
      <c r="A3758" s="112">
        <v>45436</v>
      </c>
      <c r="B3758" s="21" t="s">
        <v>11498</v>
      </c>
      <c r="C3758" s="13" t="s">
        <v>166</v>
      </c>
      <c r="D3758" s="764"/>
      <c r="E3758" s="22"/>
      <c r="F3758" s="19">
        <v>10000</v>
      </c>
      <c r="G3758" s="14">
        <f t="shared" si="73"/>
        <v>-10000</v>
      </c>
      <c r="H3758" s="1123"/>
    </row>
    <row r="3759" spans="1:8" hidden="1" x14ac:dyDescent="0.25">
      <c r="A3759" s="112">
        <v>45436</v>
      </c>
      <c r="B3759" s="21" t="s">
        <v>13295</v>
      </c>
      <c r="C3759" s="13" t="s">
        <v>166</v>
      </c>
      <c r="D3759" s="764"/>
      <c r="E3759" s="22"/>
      <c r="F3759" s="19">
        <v>200000</v>
      </c>
      <c r="G3759" s="14">
        <f t="shared" si="73"/>
        <v>-200000</v>
      </c>
      <c r="H3759" s="1124"/>
    </row>
    <row r="3760" spans="1:8" hidden="1" x14ac:dyDescent="0.25">
      <c r="A3760" s="112">
        <v>45436</v>
      </c>
      <c r="B3760" s="21" t="s">
        <v>12684</v>
      </c>
      <c r="C3760" s="13" t="s">
        <v>1062</v>
      </c>
      <c r="D3760" s="764" t="s">
        <v>13243</v>
      </c>
      <c r="E3760" s="22">
        <v>17185</v>
      </c>
      <c r="F3760" s="19"/>
      <c r="G3760" s="14">
        <f t="shared" si="73"/>
        <v>17185</v>
      </c>
      <c r="H3760" s="1082"/>
    </row>
    <row r="3761" spans="1:8" hidden="1" x14ac:dyDescent="0.25">
      <c r="A3761" s="112">
        <v>45439</v>
      </c>
      <c r="B3761" s="21" t="s">
        <v>10229</v>
      </c>
      <c r="C3761" s="13" t="s">
        <v>164</v>
      </c>
      <c r="D3761" s="764" t="s">
        <v>13170</v>
      </c>
      <c r="E3761" s="22">
        <v>14301</v>
      </c>
      <c r="F3761" s="19"/>
      <c r="G3761" s="14">
        <f t="shared" ref="G3761:G3763" si="78">E3761-F3761</f>
        <v>14301</v>
      </c>
      <c r="H3761" s="53"/>
    </row>
    <row r="3762" spans="1:8" hidden="1" x14ac:dyDescent="0.25">
      <c r="A3762" s="112">
        <v>45439</v>
      </c>
      <c r="B3762" s="21" t="s">
        <v>12182</v>
      </c>
      <c r="C3762" s="13" t="s">
        <v>8391</v>
      </c>
      <c r="D3762" s="764" t="s">
        <v>13237</v>
      </c>
      <c r="E3762" s="22">
        <v>600551</v>
      </c>
      <c r="F3762" s="111"/>
      <c r="G3762" s="14">
        <f t="shared" si="78"/>
        <v>600551</v>
      </c>
      <c r="H3762" s="13"/>
    </row>
    <row r="3763" spans="1:8" hidden="1" x14ac:dyDescent="0.25">
      <c r="A3763" s="112">
        <v>45439</v>
      </c>
      <c r="B3763" s="21" t="s">
        <v>12182</v>
      </c>
      <c r="C3763" s="13" t="s">
        <v>166</v>
      </c>
      <c r="D3763" s="764" t="s">
        <v>13253</v>
      </c>
      <c r="E3763" s="781">
        <v>18500</v>
      </c>
      <c r="F3763" s="213"/>
      <c r="G3763" s="782">
        <f t="shared" si="78"/>
        <v>18500</v>
      </c>
      <c r="H3763" s="53"/>
    </row>
    <row r="3764" spans="1:8" hidden="1" x14ac:dyDescent="0.25">
      <c r="A3764" s="112">
        <v>45441</v>
      </c>
      <c r="B3764" s="21" t="s">
        <v>12182</v>
      </c>
      <c r="C3764" s="13" t="s">
        <v>164</v>
      </c>
      <c r="D3764" s="764" t="s">
        <v>13168</v>
      </c>
      <c r="E3764" s="22">
        <v>2016</v>
      </c>
      <c r="F3764" s="111"/>
      <c r="G3764" s="14">
        <f t="shared" si="73"/>
        <v>2016</v>
      </c>
      <c r="H3764" s="342"/>
    </row>
    <row r="3765" spans="1:8" hidden="1" x14ac:dyDescent="0.25">
      <c r="A3765" s="112">
        <v>45441</v>
      </c>
      <c r="B3765" s="21" t="s">
        <v>11874</v>
      </c>
      <c r="C3765" s="13" t="s">
        <v>13131</v>
      </c>
      <c r="D3765" s="1042"/>
      <c r="E3765" s="22">
        <v>320000</v>
      </c>
      <c r="F3765" s="111"/>
      <c r="G3765" s="20">
        <f t="shared" si="73"/>
        <v>320000</v>
      </c>
      <c r="H3765" s="13"/>
    </row>
    <row r="3766" spans="1:8" hidden="1" x14ac:dyDescent="0.25">
      <c r="A3766" s="112">
        <v>45441</v>
      </c>
      <c r="B3766" s="21" t="s">
        <v>10568</v>
      </c>
      <c r="C3766" s="13" t="s">
        <v>13131</v>
      </c>
      <c r="D3766" s="1042"/>
      <c r="E3766" s="22">
        <v>62000</v>
      </c>
      <c r="F3766" s="111"/>
      <c r="G3766" s="20">
        <f t="shared" si="73"/>
        <v>62000</v>
      </c>
      <c r="H3766" s="13"/>
    </row>
    <row r="3767" spans="1:8" hidden="1" x14ac:dyDescent="0.25">
      <c r="A3767" s="112">
        <v>45441</v>
      </c>
      <c r="B3767" s="21" t="s">
        <v>12787</v>
      </c>
      <c r="C3767" s="13" t="s">
        <v>13131</v>
      </c>
      <c r="D3767" s="1042"/>
      <c r="E3767" s="22">
        <v>83000</v>
      </c>
      <c r="F3767" s="111"/>
      <c r="G3767" s="20">
        <f t="shared" si="73"/>
        <v>83000</v>
      </c>
      <c r="H3767" s="13"/>
    </row>
    <row r="3768" spans="1:8" hidden="1" x14ac:dyDescent="0.25">
      <c r="A3768" s="112">
        <v>45441</v>
      </c>
      <c r="B3768" s="21" t="s">
        <v>9829</v>
      </c>
      <c r="C3768" s="13" t="s">
        <v>13131</v>
      </c>
      <c r="D3768" s="1042"/>
      <c r="E3768" s="22">
        <v>21000</v>
      </c>
      <c r="F3768" s="111"/>
      <c r="G3768" s="20">
        <f t="shared" si="73"/>
        <v>21000</v>
      </c>
      <c r="H3768" s="13"/>
    </row>
    <row r="3769" spans="1:8" hidden="1" x14ac:dyDescent="0.25">
      <c r="A3769" s="112">
        <v>45441</v>
      </c>
      <c r="B3769" s="21" t="s">
        <v>13295</v>
      </c>
      <c r="C3769" s="13" t="s">
        <v>13131</v>
      </c>
      <c r="D3769" s="1042"/>
      <c r="E3769" s="22">
        <v>40000</v>
      </c>
      <c r="F3769" s="111"/>
      <c r="G3769" s="20">
        <f t="shared" si="73"/>
        <v>40000</v>
      </c>
      <c r="H3769" s="13"/>
    </row>
    <row r="3770" spans="1:8" hidden="1" x14ac:dyDescent="0.25">
      <c r="A3770" s="112">
        <v>45441</v>
      </c>
      <c r="B3770" s="21" t="s">
        <v>12182</v>
      </c>
      <c r="C3770" s="13" t="s">
        <v>8391</v>
      </c>
      <c r="D3770" s="764"/>
      <c r="E3770" s="22"/>
      <c r="F3770" s="19">
        <v>500000</v>
      </c>
      <c r="G3770" s="14">
        <f t="shared" si="73"/>
        <v>-500000</v>
      </c>
      <c r="H3770" s="13" t="s">
        <v>13028</v>
      </c>
    </row>
    <row r="3771" spans="1:8" hidden="1" x14ac:dyDescent="0.25">
      <c r="A3771" s="112">
        <v>45444</v>
      </c>
      <c r="B3771" s="21" t="s">
        <v>12400</v>
      </c>
      <c r="C3771" s="13" t="s">
        <v>1062</v>
      </c>
      <c r="D3771" s="764" t="s">
        <v>13245</v>
      </c>
      <c r="E3771" s="22">
        <v>133650</v>
      </c>
      <c r="F3771" s="19"/>
      <c r="G3771" s="14">
        <f t="shared" si="73"/>
        <v>133650</v>
      </c>
      <c r="H3771" s="53"/>
    </row>
    <row r="3772" spans="1:8" hidden="1" x14ac:dyDescent="0.25">
      <c r="A3772" s="112">
        <v>45444</v>
      </c>
      <c r="B3772" s="21" t="s">
        <v>12684</v>
      </c>
      <c r="C3772" s="13" t="s">
        <v>1062</v>
      </c>
      <c r="D3772" s="764" t="s">
        <v>13246</v>
      </c>
      <c r="E3772" s="22">
        <v>7632</v>
      </c>
      <c r="F3772" s="19"/>
      <c r="G3772" s="14">
        <f t="shared" si="73"/>
        <v>7632</v>
      </c>
      <c r="H3772" s="53"/>
    </row>
    <row r="3773" spans="1:8" hidden="1" x14ac:dyDescent="0.25">
      <c r="A3773" s="112">
        <v>45444</v>
      </c>
      <c r="B3773" s="21" t="s">
        <v>9829</v>
      </c>
      <c r="C3773" s="13" t="s">
        <v>1062</v>
      </c>
      <c r="D3773" s="764" t="s">
        <v>13247</v>
      </c>
      <c r="E3773" s="22">
        <v>3412</v>
      </c>
      <c r="F3773" s="19"/>
      <c r="G3773" s="14">
        <f t="shared" si="73"/>
        <v>3412</v>
      </c>
      <c r="H3773" s="53"/>
    </row>
    <row r="3774" spans="1:8" hidden="1" x14ac:dyDescent="0.25">
      <c r="A3774" s="112">
        <v>45446</v>
      </c>
      <c r="B3774" s="21" t="s">
        <v>12182</v>
      </c>
      <c r="C3774" s="13" t="s">
        <v>8391</v>
      </c>
      <c r="D3774" s="764" t="s">
        <v>13238</v>
      </c>
      <c r="E3774" s="22">
        <v>33474</v>
      </c>
      <c r="F3774" s="19"/>
      <c r="G3774" s="14">
        <f t="shared" si="73"/>
        <v>33474</v>
      </c>
      <c r="H3774" s="53"/>
    </row>
    <row r="3775" spans="1:8" hidden="1" x14ac:dyDescent="0.25">
      <c r="A3775" s="112">
        <v>45446</v>
      </c>
      <c r="B3775" s="21" t="s">
        <v>12182</v>
      </c>
      <c r="C3775" s="13" t="s">
        <v>166</v>
      </c>
      <c r="D3775" s="764" t="s">
        <v>13254</v>
      </c>
      <c r="E3775" s="781">
        <v>18500</v>
      </c>
      <c r="F3775" s="213"/>
      <c r="G3775" s="782">
        <f t="shared" si="73"/>
        <v>18500</v>
      </c>
      <c r="H3775" s="53"/>
    </row>
    <row r="3776" spans="1:8" hidden="1" x14ac:dyDescent="0.25">
      <c r="A3776" s="112">
        <v>45447</v>
      </c>
      <c r="B3776" s="21" t="s">
        <v>10899</v>
      </c>
      <c r="C3776" s="13" t="s">
        <v>5186</v>
      </c>
      <c r="D3776" s="764"/>
      <c r="E3776" s="22"/>
      <c r="F3776" s="19">
        <v>250000</v>
      </c>
      <c r="G3776" s="14">
        <f t="shared" si="73"/>
        <v>-250000</v>
      </c>
      <c r="H3776" s="1119" t="s">
        <v>13203</v>
      </c>
    </row>
    <row r="3777" spans="1:8" hidden="1" x14ac:dyDescent="0.25">
      <c r="A3777" s="112">
        <v>45447</v>
      </c>
      <c r="B3777" s="21" t="s">
        <v>13113</v>
      </c>
      <c r="C3777" s="13" t="s">
        <v>5186</v>
      </c>
      <c r="D3777" s="764"/>
      <c r="E3777" s="22"/>
      <c r="F3777" s="19">
        <v>250000</v>
      </c>
      <c r="G3777" s="14">
        <f t="shared" si="73"/>
        <v>-250000</v>
      </c>
      <c r="H3777" s="1121"/>
    </row>
    <row r="3778" spans="1:8" hidden="1" x14ac:dyDescent="0.25">
      <c r="A3778" s="112">
        <v>45453</v>
      </c>
      <c r="B3778" s="21" t="s">
        <v>9829</v>
      </c>
      <c r="C3778" s="13" t="s">
        <v>8391</v>
      </c>
      <c r="D3778" s="764"/>
      <c r="E3778" s="22"/>
      <c r="F3778" s="19">
        <v>250000</v>
      </c>
      <c r="G3778" s="14">
        <f t="shared" si="73"/>
        <v>-250000</v>
      </c>
      <c r="H3778" s="1122" t="s">
        <v>13028</v>
      </c>
    </row>
    <row r="3779" spans="1:8" hidden="1" x14ac:dyDescent="0.25">
      <c r="A3779" s="112">
        <v>45453</v>
      </c>
      <c r="B3779" s="21" t="s">
        <v>11498</v>
      </c>
      <c r="C3779" s="13" t="s">
        <v>8391</v>
      </c>
      <c r="D3779" s="764"/>
      <c r="E3779" s="22"/>
      <c r="F3779" s="19">
        <v>250000</v>
      </c>
      <c r="G3779" s="14">
        <f t="shared" si="73"/>
        <v>-250000</v>
      </c>
      <c r="H3779" s="1124"/>
    </row>
    <row r="3780" spans="1:8" hidden="1" x14ac:dyDescent="0.25">
      <c r="A3780" s="112">
        <v>45453</v>
      </c>
      <c r="B3780" s="21" t="s">
        <v>12182</v>
      </c>
      <c r="C3780" s="13" t="s">
        <v>166</v>
      </c>
      <c r="D3780" s="764" t="s">
        <v>13255</v>
      </c>
      <c r="E3780" s="781">
        <v>20211</v>
      </c>
      <c r="F3780" s="213"/>
      <c r="G3780" s="782">
        <f t="shared" ref="G3780:G3809" si="79">E3780-F3780</f>
        <v>20211</v>
      </c>
      <c r="H3780" s="53"/>
    </row>
    <row r="3781" spans="1:8" hidden="1" x14ac:dyDescent="0.25">
      <c r="A3781" s="112">
        <v>45455</v>
      </c>
      <c r="B3781" s="21" t="s">
        <v>12400</v>
      </c>
      <c r="C3781" s="13" t="s">
        <v>164</v>
      </c>
      <c r="D3781" s="764" t="s">
        <v>13278</v>
      </c>
      <c r="E3781" s="781">
        <v>1008</v>
      </c>
      <c r="F3781" s="213"/>
      <c r="G3781" s="782">
        <f t="shared" si="79"/>
        <v>1008</v>
      </c>
      <c r="H3781" s="53"/>
    </row>
    <row r="3782" spans="1:8" x14ac:dyDescent="0.25">
      <c r="A3782" s="112">
        <v>45455</v>
      </c>
      <c r="B3782" s="21" t="s">
        <v>9829</v>
      </c>
      <c r="C3782" s="13" t="s">
        <v>12362</v>
      </c>
      <c r="D3782" s="764" t="s">
        <v>13311</v>
      </c>
      <c r="E3782" s="22">
        <v>78900</v>
      </c>
      <c r="F3782" s="19"/>
      <c r="G3782" s="782">
        <f t="shared" ref="G3782:G3783" si="80">E3782-F3782</f>
        <v>78900</v>
      </c>
      <c r="H3782" s="13"/>
    </row>
    <row r="3783" spans="1:8" hidden="1" x14ac:dyDescent="0.25">
      <c r="A3783" s="112">
        <v>45455</v>
      </c>
      <c r="B3783" s="21" t="s">
        <v>12400</v>
      </c>
      <c r="C3783" s="13" t="s">
        <v>7240</v>
      </c>
      <c r="D3783" s="764"/>
      <c r="E3783" s="22"/>
      <c r="F3783" s="19">
        <v>300000</v>
      </c>
      <c r="G3783" s="782">
        <f t="shared" si="80"/>
        <v>-300000</v>
      </c>
      <c r="H3783" s="13" t="s">
        <v>13348</v>
      </c>
    </row>
    <row r="3784" spans="1:8" hidden="1" x14ac:dyDescent="0.25">
      <c r="A3784" s="112">
        <v>45456</v>
      </c>
      <c r="B3784" s="21" t="s">
        <v>11874</v>
      </c>
      <c r="C3784" s="13" t="s">
        <v>7465</v>
      </c>
      <c r="D3784" s="764"/>
      <c r="E3784" s="22"/>
      <c r="F3784" s="19">
        <v>500000</v>
      </c>
      <c r="G3784" s="782">
        <f t="shared" si="79"/>
        <v>-500000</v>
      </c>
      <c r="H3784" s="13" t="s">
        <v>13277</v>
      </c>
    </row>
    <row r="3785" spans="1:8" hidden="1" x14ac:dyDescent="0.25">
      <c r="A3785" s="112">
        <v>45456</v>
      </c>
      <c r="B3785" s="21" t="s">
        <v>10176</v>
      </c>
      <c r="C3785" s="13" t="s">
        <v>164</v>
      </c>
      <c r="D3785" s="764"/>
      <c r="E3785" s="22"/>
      <c r="F3785" s="19">
        <v>7183</v>
      </c>
      <c r="G3785" s="782">
        <f t="shared" si="79"/>
        <v>-7183</v>
      </c>
      <c r="H3785" s="1146" t="s">
        <v>13279</v>
      </c>
    </row>
    <row r="3786" spans="1:8" hidden="1" x14ac:dyDescent="0.25">
      <c r="A3786" s="112">
        <v>45456</v>
      </c>
      <c r="B3786" s="21" t="s">
        <v>6503</v>
      </c>
      <c r="C3786" s="13" t="s">
        <v>164</v>
      </c>
      <c r="D3786" s="764"/>
      <c r="E3786" s="22"/>
      <c r="F3786" s="19">
        <v>9034</v>
      </c>
      <c r="G3786" s="782">
        <f t="shared" si="79"/>
        <v>-9034</v>
      </c>
      <c r="H3786" s="1147"/>
    </row>
    <row r="3787" spans="1:8" hidden="1" x14ac:dyDescent="0.25">
      <c r="A3787" s="112">
        <v>45456</v>
      </c>
      <c r="B3787" s="21" t="s">
        <v>8556</v>
      </c>
      <c r="C3787" s="13" t="s">
        <v>164</v>
      </c>
      <c r="D3787" s="764"/>
      <c r="E3787" s="22"/>
      <c r="F3787" s="19">
        <v>5194</v>
      </c>
      <c r="G3787" s="782">
        <f t="shared" si="79"/>
        <v>-5194</v>
      </c>
      <c r="H3787" s="1147"/>
    </row>
    <row r="3788" spans="1:8" hidden="1" x14ac:dyDescent="0.25">
      <c r="A3788" s="112">
        <v>45456</v>
      </c>
      <c r="B3788" s="21" t="s">
        <v>11077</v>
      </c>
      <c r="C3788" s="13" t="s">
        <v>164</v>
      </c>
      <c r="D3788" s="764"/>
      <c r="E3788" s="22"/>
      <c r="F3788" s="19">
        <v>81179</v>
      </c>
      <c r="G3788" s="782">
        <f t="shared" si="79"/>
        <v>-81179</v>
      </c>
      <c r="H3788" s="1147"/>
    </row>
    <row r="3789" spans="1:8" hidden="1" x14ac:dyDescent="0.25">
      <c r="A3789" s="112">
        <v>45456</v>
      </c>
      <c r="B3789" s="21" t="s">
        <v>10229</v>
      </c>
      <c r="C3789" s="13" t="s">
        <v>164</v>
      </c>
      <c r="D3789" s="764"/>
      <c r="E3789" s="22"/>
      <c r="F3789" s="19">
        <v>21030</v>
      </c>
      <c r="G3789" s="782">
        <f t="shared" si="79"/>
        <v>-21030</v>
      </c>
      <c r="H3789" s="1147"/>
    </row>
    <row r="3790" spans="1:8" hidden="1" x14ac:dyDescent="0.25">
      <c r="A3790" s="112">
        <v>45456</v>
      </c>
      <c r="B3790" s="21" t="s">
        <v>10899</v>
      </c>
      <c r="C3790" s="13" t="s">
        <v>164</v>
      </c>
      <c r="D3790" s="764"/>
      <c r="E3790" s="22"/>
      <c r="F3790" s="19">
        <v>5434</v>
      </c>
      <c r="G3790" s="782">
        <f t="shared" si="79"/>
        <v>-5434</v>
      </c>
      <c r="H3790" s="1147"/>
    </row>
    <row r="3791" spans="1:8" hidden="1" x14ac:dyDescent="0.25">
      <c r="A3791" s="112">
        <v>45456</v>
      </c>
      <c r="B3791" s="21" t="s">
        <v>11596</v>
      </c>
      <c r="C3791" s="13" t="s">
        <v>164</v>
      </c>
      <c r="D3791" s="764"/>
      <c r="E3791" s="22"/>
      <c r="F3791" s="19">
        <v>10407</v>
      </c>
      <c r="G3791" s="782">
        <f t="shared" si="79"/>
        <v>-10407</v>
      </c>
      <c r="H3791" s="1147"/>
    </row>
    <row r="3792" spans="1:8" hidden="1" x14ac:dyDescent="0.25">
      <c r="A3792" s="112">
        <v>45456</v>
      </c>
      <c r="B3792" s="21" t="s">
        <v>11498</v>
      </c>
      <c r="C3792" s="13" t="s">
        <v>164</v>
      </c>
      <c r="D3792" s="764"/>
      <c r="E3792" s="22"/>
      <c r="F3792" s="19">
        <v>43136</v>
      </c>
      <c r="G3792" s="782">
        <f t="shared" si="79"/>
        <v>-43136</v>
      </c>
      <c r="H3792" s="1147"/>
    </row>
    <row r="3793" spans="1:8" hidden="1" x14ac:dyDescent="0.25">
      <c r="A3793" s="112">
        <v>45456</v>
      </c>
      <c r="B3793" s="21" t="s">
        <v>12182</v>
      </c>
      <c r="C3793" s="13" t="s">
        <v>164</v>
      </c>
      <c r="D3793" s="764"/>
      <c r="E3793" s="22"/>
      <c r="F3793" s="19">
        <v>2016</v>
      </c>
      <c r="G3793" s="782">
        <f t="shared" si="79"/>
        <v>-2016</v>
      </c>
      <c r="H3793" s="1147"/>
    </row>
    <row r="3794" spans="1:8" hidden="1" x14ac:dyDescent="0.25">
      <c r="A3794" s="112">
        <v>45456</v>
      </c>
      <c r="B3794" s="21" t="s">
        <v>12400</v>
      </c>
      <c r="C3794" s="13" t="s">
        <v>164</v>
      </c>
      <c r="D3794" s="764"/>
      <c r="E3794" s="22"/>
      <c r="F3794" s="19">
        <v>387</v>
      </c>
      <c r="G3794" s="782">
        <f t="shared" si="79"/>
        <v>-387</v>
      </c>
      <c r="H3794" s="1148"/>
    </row>
    <row r="3795" spans="1:8" ht="18.75" hidden="1" x14ac:dyDescent="0.25">
      <c r="A3795" s="112">
        <v>45456</v>
      </c>
      <c r="B3795" s="21" t="s">
        <v>12400</v>
      </c>
      <c r="C3795" s="13" t="s">
        <v>1062</v>
      </c>
      <c r="D3795" s="764" t="s">
        <v>13301</v>
      </c>
      <c r="E3795" s="22">
        <v>90306</v>
      </c>
      <c r="F3795" s="19"/>
      <c r="G3795" s="782">
        <f t="shared" si="79"/>
        <v>90306</v>
      </c>
      <c r="H3795" s="1057"/>
    </row>
    <row r="3796" spans="1:8" hidden="1" x14ac:dyDescent="0.25">
      <c r="A3796" s="112">
        <v>45457</v>
      </c>
      <c r="B3796" s="21" t="s">
        <v>13113</v>
      </c>
      <c r="C3796" s="13" t="s">
        <v>13293</v>
      </c>
      <c r="D3796" s="764" t="s">
        <v>13294</v>
      </c>
      <c r="E3796" s="22">
        <v>85478</v>
      </c>
      <c r="F3796" s="19"/>
      <c r="G3796" s="782">
        <f t="shared" si="79"/>
        <v>85478</v>
      </c>
      <c r="H3796" s="13"/>
    </row>
    <row r="3797" spans="1:8" x14ac:dyDescent="0.25">
      <c r="A3797" s="112">
        <v>45458</v>
      </c>
      <c r="B3797" s="21" t="s">
        <v>13113</v>
      </c>
      <c r="C3797" s="13" t="s">
        <v>12362</v>
      </c>
      <c r="D3797" s="764" t="s">
        <v>13300</v>
      </c>
      <c r="E3797" s="22">
        <v>18639</v>
      </c>
      <c r="F3797" s="19"/>
      <c r="G3797" s="782">
        <f t="shared" si="79"/>
        <v>18639</v>
      </c>
      <c r="H3797" s="13"/>
    </row>
    <row r="3798" spans="1:8" hidden="1" x14ac:dyDescent="0.25">
      <c r="A3798" s="112">
        <v>45467</v>
      </c>
      <c r="B3798" s="21" t="s">
        <v>12796</v>
      </c>
      <c r="C3798" s="13" t="s">
        <v>10481</v>
      </c>
      <c r="D3798" s="764" t="s">
        <v>13612</v>
      </c>
      <c r="E3798" s="22">
        <v>392048</v>
      </c>
      <c r="F3798" s="19"/>
      <c r="G3798" s="782">
        <f t="shared" si="79"/>
        <v>392048</v>
      </c>
      <c r="H3798" s="13"/>
    </row>
    <row r="3799" spans="1:8" hidden="1" x14ac:dyDescent="0.25">
      <c r="A3799" s="112">
        <v>45469</v>
      </c>
      <c r="B3799" s="21" t="s">
        <v>12400</v>
      </c>
      <c r="C3799" s="13" t="s">
        <v>7240</v>
      </c>
      <c r="D3799" s="764"/>
      <c r="E3799" s="22"/>
      <c r="F3799" s="19">
        <v>500000</v>
      </c>
      <c r="G3799" s="782">
        <f t="shared" si="79"/>
        <v>-500000</v>
      </c>
      <c r="H3799" s="13" t="s">
        <v>13348</v>
      </c>
    </row>
    <row r="3800" spans="1:8" hidden="1" x14ac:dyDescent="0.25">
      <c r="A3800" s="112">
        <v>45469</v>
      </c>
      <c r="B3800" s="21" t="s">
        <v>13113</v>
      </c>
      <c r="C3800" s="13" t="s">
        <v>8391</v>
      </c>
      <c r="D3800" s="764" t="s">
        <v>13410</v>
      </c>
      <c r="E3800" s="22">
        <v>69112</v>
      </c>
      <c r="F3800" s="19"/>
      <c r="G3800" s="14">
        <f>E3800-F3800</f>
        <v>69112</v>
      </c>
      <c r="H3800" s="53"/>
    </row>
    <row r="3801" spans="1:8" hidden="1" x14ac:dyDescent="0.25">
      <c r="A3801" s="112">
        <v>45469</v>
      </c>
      <c r="B3801" s="21" t="s">
        <v>12182</v>
      </c>
      <c r="C3801" s="13" t="s">
        <v>166</v>
      </c>
      <c r="D3801" s="764" t="s">
        <v>13414</v>
      </c>
      <c r="E3801" s="22">
        <v>130000</v>
      </c>
      <c r="F3801" s="19"/>
      <c r="G3801" s="782">
        <f>E3801-F3801</f>
        <v>130000</v>
      </c>
      <c r="H3801" s="53"/>
    </row>
    <row r="3802" spans="1:8" x14ac:dyDescent="0.25">
      <c r="A3802" s="112">
        <v>45470</v>
      </c>
      <c r="B3802" s="21" t="s">
        <v>12400</v>
      </c>
      <c r="C3802" s="13" t="s">
        <v>12362</v>
      </c>
      <c r="D3802" s="764" t="s">
        <v>13350</v>
      </c>
      <c r="E3802" s="22">
        <v>40223</v>
      </c>
      <c r="F3802" s="19"/>
      <c r="G3802" s="782">
        <f t="shared" si="79"/>
        <v>40223</v>
      </c>
      <c r="H3802" s="13"/>
    </row>
    <row r="3803" spans="1:8" x14ac:dyDescent="0.25">
      <c r="A3803" s="112">
        <v>45470</v>
      </c>
      <c r="B3803" s="21" t="s">
        <v>13113</v>
      </c>
      <c r="C3803" s="13" t="s">
        <v>12362</v>
      </c>
      <c r="D3803" s="764" t="s">
        <v>13351</v>
      </c>
      <c r="E3803" s="22">
        <v>10403</v>
      </c>
      <c r="F3803" s="19"/>
      <c r="G3803" s="782">
        <f t="shared" si="79"/>
        <v>10403</v>
      </c>
      <c r="H3803" s="13"/>
    </row>
    <row r="3804" spans="1:8" hidden="1" x14ac:dyDescent="0.25">
      <c r="A3804" s="112">
        <v>45470</v>
      </c>
      <c r="B3804" s="21" t="s">
        <v>12059</v>
      </c>
      <c r="C3804" s="13" t="s">
        <v>164</v>
      </c>
      <c r="D3804" s="764" t="s">
        <v>13352</v>
      </c>
      <c r="E3804" s="22">
        <v>70329</v>
      </c>
      <c r="F3804" s="19"/>
      <c r="G3804" s="14">
        <f t="shared" si="79"/>
        <v>70329</v>
      </c>
      <c r="H3804" s="13"/>
    </row>
    <row r="3805" spans="1:8" hidden="1" x14ac:dyDescent="0.25">
      <c r="A3805" s="112">
        <v>45470</v>
      </c>
      <c r="B3805" s="21" t="s">
        <v>11498</v>
      </c>
      <c r="C3805" s="13" t="s">
        <v>8391</v>
      </c>
      <c r="D3805" s="764"/>
      <c r="E3805" s="22"/>
      <c r="F3805" s="19">
        <v>54293</v>
      </c>
      <c r="G3805" s="14">
        <f t="shared" si="79"/>
        <v>-54293</v>
      </c>
      <c r="H3805" s="1122" t="s">
        <v>13356</v>
      </c>
    </row>
    <row r="3806" spans="1:8" hidden="1" x14ac:dyDescent="0.25">
      <c r="A3806" s="112">
        <v>45470</v>
      </c>
      <c r="B3806" s="21" t="s">
        <v>11874</v>
      </c>
      <c r="C3806" s="13" t="s">
        <v>8391</v>
      </c>
      <c r="D3806" s="764"/>
      <c r="E3806" s="22"/>
      <c r="F3806" s="19">
        <v>214017</v>
      </c>
      <c r="G3806" s="14">
        <f t="shared" si="79"/>
        <v>-214017</v>
      </c>
      <c r="H3806" s="1123"/>
    </row>
    <row r="3807" spans="1:8" hidden="1" x14ac:dyDescent="0.25">
      <c r="A3807" s="112">
        <v>45470</v>
      </c>
      <c r="B3807" s="21" t="s">
        <v>12182</v>
      </c>
      <c r="C3807" s="13" t="s">
        <v>8391</v>
      </c>
      <c r="D3807" s="764"/>
      <c r="E3807" s="22"/>
      <c r="F3807" s="19">
        <v>231690</v>
      </c>
      <c r="G3807" s="14">
        <f t="shared" si="79"/>
        <v>-231690</v>
      </c>
      <c r="H3807" s="1124"/>
    </row>
    <row r="3808" spans="1:8" hidden="1" x14ac:dyDescent="0.25">
      <c r="A3808" s="112">
        <v>45472</v>
      </c>
      <c r="B3808" s="21" t="s">
        <v>9353</v>
      </c>
      <c r="C3808" s="13" t="s">
        <v>1062</v>
      </c>
      <c r="D3808" s="764"/>
      <c r="E3808" s="22"/>
      <c r="F3808" s="19">
        <v>100000</v>
      </c>
      <c r="G3808" s="14">
        <f t="shared" si="79"/>
        <v>-100000</v>
      </c>
      <c r="H3808" s="1122" t="s">
        <v>13022</v>
      </c>
    </row>
    <row r="3809" spans="1:8" hidden="1" x14ac:dyDescent="0.25">
      <c r="A3809" s="112">
        <v>45472</v>
      </c>
      <c r="B3809" s="21" t="s">
        <v>12400</v>
      </c>
      <c r="C3809" s="13" t="s">
        <v>1062</v>
      </c>
      <c r="D3809" s="764"/>
      <c r="E3809" s="22"/>
      <c r="F3809" s="19">
        <v>200000</v>
      </c>
      <c r="G3809" s="14">
        <f t="shared" si="79"/>
        <v>-200000</v>
      </c>
      <c r="H3809" s="1124"/>
    </row>
    <row r="3810" spans="1:8" hidden="1" x14ac:dyDescent="0.25">
      <c r="A3810" s="112">
        <v>45472</v>
      </c>
      <c r="B3810" s="21" t="s">
        <v>12182</v>
      </c>
      <c r="C3810" s="13" t="s">
        <v>8391</v>
      </c>
      <c r="D3810" s="764" t="s">
        <v>13411</v>
      </c>
      <c r="E3810" s="22">
        <v>261620</v>
      </c>
      <c r="F3810" s="19"/>
      <c r="G3810" s="14">
        <f t="shared" ref="G3810:G3822" si="81">E3810-F3810</f>
        <v>261620</v>
      </c>
      <c r="H3810" s="53"/>
    </row>
    <row r="3811" spans="1:8" hidden="1" x14ac:dyDescent="0.25">
      <c r="A3811" s="112">
        <v>45472</v>
      </c>
      <c r="B3811" s="21" t="s">
        <v>6503</v>
      </c>
      <c r="C3811" s="13" t="s">
        <v>8391</v>
      </c>
      <c r="D3811" s="764" t="s">
        <v>13412</v>
      </c>
      <c r="E3811" s="22">
        <v>255098</v>
      </c>
      <c r="F3811" s="19"/>
      <c r="G3811" s="14">
        <f t="shared" si="81"/>
        <v>255098</v>
      </c>
      <c r="H3811" s="53"/>
    </row>
    <row r="3812" spans="1:8" hidden="1" x14ac:dyDescent="0.25">
      <c r="A3812" s="112">
        <v>45472</v>
      </c>
      <c r="B3812" s="21" t="s">
        <v>13256</v>
      </c>
      <c r="C3812" s="13" t="s">
        <v>8391</v>
      </c>
      <c r="D3812" s="764" t="s">
        <v>13413</v>
      </c>
      <c r="E3812" s="22">
        <v>195823</v>
      </c>
      <c r="F3812" s="19"/>
      <c r="G3812" s="14">
        <f t="shared" si="81"/>
        <v>195823</v>
      </c>
      <c r="H3812" s="13"/>
    </row>
    <row r="3813" spans="1:8" x14ac:dyDescent="0.25">
      <c r="A3813" s="112">
        <v>45472</v>
      </c>
      <c r="B3813" s="21" t="s">
        <v>9829</v>
      </c>
      <c r="C3813" s="13" t="s">
        <v>12362</v>
      </c>
      <c r="D3813" s="764" t="s">
        <v>13497</v>
      </c>
      <c r="E3813" s="22">
        <v>746304</v>
      </c>
      <c r="F3813" s="19"/>
      <c r="G3813" s="14">
        <f t="shared" si="81"/>
        <v>746304</v>
      </c>
      <c r="H3813" s="13"/>
    </row>
    <row r="3814" spans="1:8" hidden="1" x14ac:dyDescent="0.25">
      <c r="A3814" s="112">
        <v>45475</v>
      </c>
      <c r="B3814" s="21" t="s">
        <v>13113</v>
      </c>
      <c r="C3814" s="13" t="s">
        <v>12015</v>
      </c>
      <c r="D3814" s="764"/>
      <c r="E3814" s="22"/>
      <c r="F3814" s="19">
        <v>500000</v>
      </c>
      <c r="G3814" s="14">
        <f t="shared" si="81"/>
        <v>-500000</v>
      </c>
      <c r="H3814" s="13" t="s">
        <v>13398</v>
      </c>
    </row>
    <row r="3815" spans="1:8" hidden="1" x14ac:dyDescent="0.25">
      <c r="A3815" s="112">
        <v>45476</v>
      </c>
      <c r="B3815" s="21" t="s">
        <v>13113</v>
      </c>
      <c r="C3815" s="13" t="s">
        <v>1062</v>
      </c>
      <c r="D3815" s="764">
        <v>15113</v>
      </c>
      <c r="E3815" s="22">
        <v>58320</v>
      </c>
      <c r="F3815" s="19"/>
      <c r="G3815" s="14">
        <f t="shared" si="81"/>
        <v>58320</v>
      </c>
      <c r="H3815" s="13"/>
    </row>
    <row r="3816" spans="1:8" hidden="1" x14ac:dyDescent="0.25">
      <c r="A3816" s="112">
        <v>45476</v>
      </c>
      <c r="B3816" s="21" t="s">
        <v>13228</v>
      </c>
      <c r="C3816" s="13" t="s">
        <v>1062</v>
      </c>
      <c r="D3816" s="764">
        <v>15114</v>
      </c>
      <c r="E3816" s="22">
        <v>3240</v>
      </c>
      <c r="F3816" s="19"/>
      <c r="G3816" s="14">
        <f t="shared" si="81"/>
        <v>3240</v>
      </c>
      <c r="H3816" s="13"/>
    </row>
    <row r="3817" spans="1:8" hidden="1" x14ac:dyDescent="0.25">
      <c r="A3817" s="112">
        <v>45476</v>
      </c>
      <c r="B3817" s="21" t="s">
        <v>13113</v>
      </c>
      <c r="C3817" s="13" t="s">
        <v>1062</v>
      </c>
      <c r="D3817" s="764">
        <v>15117</v>
      </c>
      <c r="E3817" s="22">
        <v>2340</v>
      </c>
      <c r="F3817" s="19"/>
      <c r="G3817" s="14">
        <f t="shared" si="81"/>
        <v>2340</v>
      </c>
      <c r="H3817" s="13"/>
    </row>
    <row r="3818" spans="1:8" hidden="1" x14ac:dyDescent="0.25">
      <c r="A3818" s="112">
        <v>45476</v>
      </c>
      <c r="B3818" s="21" t="s">
        <v>13228</v>
      </c>
      <c r="C3818" s="13" t="s">
        <v>1062</v>
      </c>
      <c r="D3818" s="764" t="s">
        <v>13576</v>
      </c>
      <c r="E3818" s="22">
        <v>6480</v>
      </c>
      <c r="F3818" s="19"/>
      <c r="G3818" s="14">
        <f t="shared" si="81"/>
        <v>6480</v>
      </c>
      <c r="H3818" s="13"/>
    </row>
    <row r="3819" spans="1:8" hidden="1" x14ac:dyDescent="0.25">
      <c r="A3819" s="112">
        <v>45477</v>
      </c>
      <c r="B3819" s="21" t="s">
        <v>13439</v>
      </c>
      <c r="C3819" s="13" t="s">
        <v>164</v>
      </c>
      <c r="D3819" s="764" t="s">
        <v>13511</v>
      </c>
      <c r="E3819" s="22">
        <v>28585</v>
      </c>
      <c r="F3819" s="19"/>
      <c r="G3819" s="14">
        <f t="shared" si="81"/>
        <v>28585</v>
      </c>
      <c r="H3819" s="13"/>
    </row>
    <row r="3820" spans="1:8" hidden="1" x14ac:dyDescent="0.25">
      <c r="A3820" s="112">
        <v>45477</v>
      </c>
      <c r="B3820" s="21" t="s">
        <v>9829</v>
      </c>
      <c r="C3820" s="13" t="s">
        <v>166</v>
      </c>
      <c r="D3820" s="764" t="s">
        <v>13515</v>
      </c>
      <c r="E3820" s="22">
        <v>27284</v>
      </c>
      <c r="F3820" s="19"/>
      <c r="G3820" s="14">
        <f t="shared" si="81"/>
        <v>27284</v>
      </c>
      <c r="H3820" s="13"/>
    </row>
    <row r="3821" spans="1:8" x14ac:dyDescent="0.25">
      <c r="A3821" s="112">
        <v>45478</v>
      </c>
      <c r="B3821" s="21" t="s">
        <v>13113</v>
      </c>
      <c r="C3821" s="13" t="s">
        <v>1197</v>
      </c>
      <c r="D3821" s="764"/>
      <c r="E3821" s="22"/>
      <c r="F3821" s="19">
        <v>1000000</v>
      </c>
      <c r="G3821" s="14">
        <f t="shared" si="81"/>
        <v>-1000000</v>
      </c>
      <c r="H3821" s="13" t="s">
        <v>13441</v>
      </c>
    </row>
    <row r="3822" spans="1:8" x14ac:dyDescent="0.25">
      <c r="A3822" s="112">
        <v>45478</v>
      </c>
      <c r="B3822" s="21" t="s">
        <v>13228</v>
      </c>
      <c r="C3822" s="13" t="s">
        <v>1197</v>
      </c>
      <c r="D3822" s="764"/>
      <c r="E3822" s="22"/>
      <c r="F3822" s="109">
        <v>500000</v>
      </c>
      <c r="G3822" s="14">
        <f t="shared" si="81"/>
        <v>-500000</v>
      </c>
      <c r="H3822" s="13" t="s">
        <v>13442</v>
      </c>
    </row>
    <row r="3823" spans="1:8" hidden="1" x14ac:dyDescent="0.25">
      <c r="A3823" s="112">
        <v>45478</v>
      </c>
      <c r="B3823" s="21" t="s">
        <v>6503</v>
      </c>
      <c r="C3823" s="13" t="s">
        <v>8391</v>
      </c>
      <c r="D3823" s="764"/>
      <c r="E3823" s="781"/>
      <c r="F3823" s="783">
        <v>255098</v>
      </c>
      <c r="G3823" s="782">
        <f t="shared" ref="G3823:G3834" si="82">E3823-F3823</f>
        <v>-255098</v>
      </c>
      <c r="H3823" s="1119" t="s">
        <v>13443</v>
      </c>
    </row>
    <row r="3824" spans="1:8" hidden="1" x14ac:dyDescent="0.25">
      <c r="A3824" s="112">
        <v>45478</v>
      </c>
      <c r="B3824" s="21" t="s">
        <v>11077</v>
      </c>
      <c r="C3824" s="13" t="s">
        <v>8391</v>
      </c>
      <c r="D3824" s="764"/>
      <c r="E3824" s="781"/>
      <c r="F3824" s="141">
        <v>24451</v>
      </c>
      <c r="G3824" s="782">
        <f t="shared" si="82"/>
        <v>-24451</v>
      </c>
      <c r="H3824" s="1120"/>
    </row>
    <row r="3825" spans="1:8" hidden="1" x14ac:dyDescent="0.25">
      <c r="A3825" s="112">
        <v>45478</v>
      </c>
      <c r="B3825" s="21" t="s">
        <v>11498</v>
      </c>
      <c r="C3825" s="13" t="s">
        <v>8391</v>
      </c>
      <c r="D3825" s="764"/>
      <c r="E3825" s="781"/>
      <c r="F3825" s="141">
        <v>37853</v>
      </c>
      <c r="G3825" s="782">
        <f t="shared" si="82"/>
        <v>-37853</v>
      </c>
      <c r="H3825" s="1120"/>
    </row>
    <row r="3826" spans="1:8" hidden="1" x14ac:dyDescent="0.25">
      <c r="A3826" s="112">
        <v>45478</v>
      </c>
      <c r="B3826" s="21" t="s">
        <v>12182</v>
      </c>
      <c r="C3826" s="13" t="s">
        <v>8391</v>
      </c>
      <c r="D3826" s="764"/>
      <c r="E3826" s="781"/>
      <c r="F3826" s="141">
        <v>261620</v>
      </c>
      <c r="G3826" s="782">
        <f t="shared" si="82"/>
        <v>-261620</v>
      </c>
      <c r="H3826" s="1120"/>
    </row>
    <row r="3827" spans="1:8" hidden="1" x14ac:dyDescent="0.25">
      <c r="A3827" s="112">
        <v>45478</v>
      </c>
      <c r="B3827" s="21" t="s">
        <v>13113</v>
      </c>
      <c r="C3827" s="13" t="s">
        <v>8391</v>
      </c>
      <c r="D3827" s="764"/>
      <c r="E3827" s="781"/>
      <c r="F3827" s="141">
        <v>69112</v>
      </c>
      <c r="G3827" s="782">
        <f t="shared" si="82"/>
        <v>-69112</v>
      </c>
      <c r="H3827" s="1120"/>
    </row>
    <row r="3828" spans="1:8" hidden="1" x14ac:dyDescent="0.25">
      <c r="A3828" s="112">
        <v>45478</v>
      </c>
      <c r="B3828" s="21" t="s">
        <v>13256</v>
      </c>
      <c r="C3828" s="13" t="s">
        <v>8391</v>
      </c>
      <c r="D3828" s="764"/>
      <c r="E3828" s="781"/>
      <c r="F3828" s="141">
        <v>195823</v>
      </c>
      <c r="G3828" s="782">
        <f t="shared" si="82"/>
        <v>-195823</v>
      </c>
      <c r="H3828" s="1120"/>
    </row>
    <row r="3829" spans="1:8" ht="16.5" hidden="1" thickBot="1" x14ac:dyDescent="0.3">
      <c r="A3829" s="112">
        <v>45478</v>
      </c>
      <c r="B3829" s="40" t="s">
        <v>13113</v>
      </c>
      <c r="C3829" s="13" t="s">
        <v>8391</v>
      </c>
      <c r="D3829" s="764"/>
      <c r="E3829" s="781"/>
      <c r="F3829" s="784">
        <v>331043</v>
      </c>
      <c r="G3829" s="782">
        <f t="shared" si="82"/>
        <v>-331043</v>
      </c>
      <c r="H3829" s="1121"/>
    </row>
    <row r="3830" spans="1:8" hidden="1" x14ac:dyDescent="0.25">
      <c r="A3830" s="112">
        <v>45479</v>
      </c>
      <c r="B3830" s="21" t="s">
        <v>12182</v>
      </c>
      <c r="C3830" s="13" t="s">
        <v>8391</v>
      </c>
      <c r="D3830" s="764"/>
      <c r="E3830" s="781"/>
      <c r="F3830" s="783">
        <v>235968</v>
      </c>
      <c r="G3830" s="782">
        <f t="shared" si="82"/>
        <v>-235968</v>
      </c>
      <c r="H3830" s="1119" t="s">
        <v>13444</v>
      </c>
    </row>
    <row r="3831" spans="1:8" hidden="1" x14ac:dyDescent="0.25">
      <c r="A3831" s="112">
        <v>45479</v>
      </c>
      <c r="B3831" s="21" t="s">
        <v>13113</v>
      </c>
      <c r="C3831" s="13" t="s">
        <v>8391</v>
      </c>
      <c r="D3831" s="764"/>
      <c r="E3831" s="781"/>
      <c r="F3831" s="141">
        <v>319738</v>
      </c>
      <c r="G3831" s="782">
        <f t="shared" si="82"/>
        <v>-319738</v>
      </c>
      <c r="H3831" s="1120"/>
    </row>
    <row r="3832" spans="1:8" hidden="1" x14ac:dyDescent="0.25">
      <c r="A3832" s="112">
        <v>45479</v>
      </c>
      <c r="B3832" s="21" t="s">
        <v>13180</v>
      </c>
      <c r="C3832" s="13" t="s">
        <v>8391</v>
      </c>
      <c r="D3832" s="764"/>
      <c r="E3832" s="781"/>
      <c r="F3832" s="141">
        <v>120070</v>
      </c>
      <c r="G3832" s="782">
        <f t="shared" si="82"/>
        <v>-120070</v>
      </c>
      <c r="H3832" s="1120"/>
    </row>
    <row r="3833" spans="1:8" hidden="1" x14ac:dyDescent="0.25">
      <c r="A3833" s="112">
        <v>45479</v>
      </c>
      <c r="B3833" s="21" t="s">
        <v>13476</v>
      </c>
      <c r="C3833" s="13" t="s">
        <v>8391</v>
      </c>
      <c r="D3833" s="764"/>
      <c r="E3833" s="781"/>
      <c r="F3833" s="141">
        <v>260520</v>
      </c>
      <c r="G3833" s="782">
        <f t="shared" si="82"/>
        <v>-260520</v>
      </c>
      <c r="H3833" s="1120"/>
    </row>
    <row r="3834" spans="1:8" ht="16.5" hidden="1" thickBot="1" x14ac:dyDescent="0.3">
      <c r="A3834" s="112">
        <v>45479</v>
      </c>
      <c r="B3834" s="21" t="s">
        <v>12182</v>
      </c>
      <c r="C3834" s="13" t="s">
        <v>8391</v>
      </c>
      <c r="D3834" s="764"/>
      <c r="E3834" s="781"/>
      <c r="F3834" s="784">
        <v>13344</v>
      </c>
      <c r="G3834" s="782">
        <f t="shared" si="82"/>
        <v>-13344</v>
      </c>
      <c r="H3834" s="1121"/>
    </row>
    <row r="3835" spans="1:8" hidden="1" x14ac:dyDescent="0.25">
      <c r="A3835" s="112">
        <v>45481</v>
      </c>
      <c r="B3835" s="21" t="s">
        <v>12182</v>
      </c>
      <c r="C3835" s="13" t="s">
        <v>8391</v>
      </c>
      <c r="D3835" s="764" t="s">
        <v>13473</v>
      </c>
      <c r="E3835" s="22">
        <v>235968</v>
      </c>
      <c r="F3835" s="111"/>
      <c r="G3835" s="14">
        <f t="shared" ref="G3835:G3851" si="83">E3835-F3835</f>
        <v>235968</v>
      </c>
      <c r="H3835" s="13"/>
    </row>
    <row r="3836" spans="1:8" x14ac:dyDescent="0.25">
      <c r="A3836" s="112">
        <v>45481</v>
      </c>
      <c r="B3836" s="21" t="s">
        <v>13498</v>
      </c>
      <c r="C3836" s="13" t="s">
        <v>12362</v>
      </c>
      <c r="D3836" s="764" t="s">
        <v>13499</v>
      </c>
      <c r="E3836" s="22">
        <v>48550</v>
      </c>
      <c r="F3836" s="111"/>
      <c r="G3836" s="14">
        <f t="shared" si="83"/>
        <v>48550</v>
      </c>
      <c r="H3836" s="13"/>
    </row>
    <row r="3837" spans="1:8" ht="17.25" hidden="1" customHeight="1" x14ac:dyDescent="0.25">
      <c r="A3837" s="112">
        <v>45481</v>
      </c>
      <c r="B3837" s="21" t="s">
        <v>12400</v>
      </c>
      <c r="C3837" s="13" t="s">
        <v>164</v>
      </c>
      <c r="D3837" s="764" t="s">
        <v>11249</v>
      </c>
      <c r="E3837" s="22">
        <v>14272</v>
      </c>
      <c r="F3837" s="111"/>
      <c r="G3837" s="14">
        <f t="shared" si="83"/>
        <v>14272</v>
      </c>
      <c r="H3837" s="13"/>
    </row>
    <row r="3838" spans="1:8" ht="17.25" hidden="1" customHeight="1" x14ac:dyDescent="0.25">
      <c r="A3838" s="112">
        <v>45481</v>
      </c>
      <c r="B3838" s="21" t="s">
        <v>13228</v>
      </c>
      <c r="C3838" s="13" t="s">
        <v>1062</v>
      </c>
      <c r="D3838" s="764" t="s">
        <v>13577</v>
      </c>
      <c r="E3838" s="22">
        <v>35776</v>
      </c>
      <c r="F3838" s="111"/>
      <c r="G3838" s="14">
        <f t="shared" si="83"/>
        <v>35776</v>
      </c>
      <c r="H3838" s="13"/>
    </row>
    <row r="3839" spans="1:8" ht="17.25" hidden="1" customHeight="1" x14ac:dyDescent="0.25">
      <c r="A3839" s="112">
        <v>45481</v>
      </c>
      <c r="B3839" s="21" t="s">
        <v>13439</v>
      </c>
      <c r="C3839" s="13" t="s">
        <v>1062</v>
      </c>
      <c r="D3839" s="764" t="s">
        <v>13579</v>
      </c>
      <c r="E3839" s="22">
        <v>57150</v>
      </c>
      <c r="F3839" s="111"/>
      <c r="G3839" s="14">
        <f t="shared" si="83"/>
        <v>57150</v>
      </c>
      <c r="H3839" s="13"/>
    </row>
    <row r="3840" spans="1:8" ht="17.25" hidden="1" customHeight="1" x14ac:dyDescent="0.25">
      <c r="A3840" s="112">
        <v>45481</v>
      </c>
      <c r="B3840" s="21" t="s">
        <v>13180</v>
      </c>
      <c r="C3840" s="13" t="s">
        <v>1062</v>
      </c>
      <c r="D3840" s="764" t="s">
        <v>13580</v>
      </c>
      <c r="E3840" s="22">
        <v>92800</v>
      </c>
      <c r="F3840" s="111"/>
      <c r="G3840" s="14">
        <f t="shared" si="83"/>
        <v>92800</v>
      </c>
      <c r="H3840" s="13"/>
    </row>
    <row r="3841" spans="1:8" ht="17.25" hidden="1" customHeight="1" x14ac:dyDescent="0.25">
      <c r="A3841" s="112">
        <v>45481</v>
      </c>
      <c r="B3841" s="21" t="s">
        <v>13180</v>
      </c>
      <c r="C3841" s="13" t="s">
        <v>1062</v>
      </c>
      <c r="D3841" s="764" t="s">
        <v>13581</v>
      </c>
      <c r="E3841" s="22">
        <v>57664</v>
      </c>
      <c r="F3841" s="111"/>
      <c r="G3841" s="14">
        <f t="shared" si="83"/>
        <v>57664</v>
      </c>
      <c r="H3841" s="13"/>
    </row>
    <row r="3842" spans="1:8" ht="17.25" hidden="1" customHeight="1" x14ac:dyDescent="0.25">
      <c r="A3842" s="112">
        <v>45481</v>
      </c>
      <c r="B3842" s="21" t="s">
        <v>13180</v>
      </c>
      <c r="C3842" s="13" t="s">
        <v>1062</v>
      </c>
      <c r="D3842" s="764" t="s">
        <v>13582</v>
      </c>
      <c r="E3842" s="22">
        <v>89600</v>
      </c>
      <c r="F3842" s="111"/>
      <c r="G3842" s="14">
        <f t="shared" si="83"/>
        <v>89600</v>
      </c>
      <c r="H3842" s="13"/>
    </row>
    <row r="3843" spans="1:8" ht="17.25" hidden="1" customHeight="1" x14ac:dyDescent="0.25">
      <c r="A3843" s="112">
        <v>45481</v>
      </c>
      <c r="B3843" s="21" t="s">
        <v>13113</v>
      </c>
      <c r="C3843" s="13" t="s">
        <v>1062</v>
      </c>
      <c r="D3843" s="764" t="s">
        <v>13583</v>
      </c>
      <c r="E3843" s="22">
        <v>16320</v>
      </c>
      <c r="F3843" s="111"/>
      <c r="G3843" s="14">
        <f t="shared" si="83"/>
        <v>16320</v>
      </c>
      <c r="H3843" s="13"/>
    </row>
    <row r="3844" spans="1:8" ht="17.25" hidden="1" customHeight="1" x14ac:dyDescent="0.25">
      <c r="A3844" s="112">
        <v>45481</v>
      </c>
      <c r="B3844" s="21" t="s">
        <v>13113</v>
      </c>
      <c r="C3844" s="13" t="s">
        <v>1062</v>
      </c>
      <c r="D3844" s="764" t="s">
        <v>13578</v>
      </c>
      <c r="E3844" s="22">
        <v>1650</v>
      </c>
      <c r="F3844" s="111"/>
      <c r="G3844" s="14">
        <f t="shared" si="83"/>
        <v>1650</v>
      </c>
      <c r="H3844" s="13"/>
    </row>
    <row r="3845" spans="1:8" ht="17.25" hidden="1" customHeight="1" x14ac:dyDescent="0.25">
      <c r="A3845" s="112">
        <v>45481</v>
      </c>
      <c r="B3845" s="21" t="s">
        <v>13256</v>
      </c>
      <c r="C3845" s="13" t="s">
        <v>1062</v>
      </c>
      <c r="D3845" s="764" t="s">
        <v>13584</v>
      </c>
      <c r="E3845" s="22">
        <v>17915</v>
      </c>
      <c r="F3845" s="111"/>
      <c r="G3845" s="14">
        <f t="shared" si="83"/>
        <v>17915</v>
      </c>
      <c r="H3845" s="13"/>
    </row>
    <row r="3846" spans="1:8" ht="17.25" hidden="1" customHeight="1" x14ac:dyDescent="0.25">
      <c r="A3846" s="112">
        <v>45488</v>
      </c>
      <c r="B3846" s="21" t="s">
        <v>13180</v>
      </c>
      <c r="C3846" s="13" t="s">
        <v>1062</v>
      </c>
      <c r="D3846" s="764" t="s">
        <v>13607</v>
      </c>
      <c r="E3846" s="22">
        <v>9000</v>
      </c>
      <c r="F3846" s="111"/>
      <c r="G3846" s="14">
        <f t="shared" si="83"/>
        <v>9000</v>
      </c>
      <c r="H3846" s="13"/>
    </row>
    <row r="3847" spans="1:8" ht="17.25" hidden="1" customHeight="1" x14ac:dyDescent="0.25">
      <c r="A3847" s="112">
        <v>45488</v>
      </c>
      <c r="B3847" s="21" t="s">
        <v>13113</v>
      </c>
      <c r="C3847" s="13" t="s">
        <v>1062</v>
      </c>
      <c r="D3847" s="764" t="s">
        <v>13608</v>
      </c>
      <c r="E3847" s="22">
        <v>83430</v>
      </c>
      <c r="F3847" s="111">
        <v>0</v>
      </c>
      <c r="G3847" s="14">
        <f t="shared" si="83"/>
        <v>83430</v>
      </c>
      <c r="H3847" s="13"/>
    </row>
    <row r="3848" spans="1:8" ht="17.25" hidden="1" customHeight="1" x14ac:dyDescent="0.25">
      <c r="A3848" s="112">
        <v>45488</v>
      </c>
      <c r="B3848" s="21" t="s">
        <v>13439</v>
      </c>
      <c r="C3848" s="13" t="s">
        <v>1062</v>
      </c>
      <c r="D3848" s="764" t="s">
        <v>13609</v>
      </c>
      <c r="E3848" s="22">
        <v>1620</v>
      </c>
      <c r="F3848" s="111"/>
      <c r="G3848" s="14">
        <f t="shared" si="83"/>
        <v>1620</v>
      </c>
      <c r="H3848" s="13"/>
    </row>
    <row r="3849" spans="1:8" ht="17.25" hidden="1" customHeight="1" x14ac:dyDescent="0.25">
      <c r="A3849" s="112">
        <v>45488</v>
      </c>
      <c r="B3849" s="21" t="s">
        <v>13113</v>
      </c>
      <c r="C3849" s="13" t="s">
        <v>1062</v>
      </c>
      <c r="D3849" s="764" t="s">
        <v>13610</v>
      </c>
      <c r="E3849" s="22">
        <v>14580</v>
      </c>
      <c r="F3849" s="111"/>
      <c r="G3849" s="14">
        <f t="shared" si="83"/>
        <v>14580</v>
      </c>
      <c r="H3849" s="13"/>
    </row>
    <row r="3850" spans="1:8" hidden="1" x14ac:dyDescent="0.25">
      <c r="A3850" s="112">
        <v>45482</v>
      </c>
      <c r="B3850" s="21" t="s">
        <v>13180</v>
      </c>
      <c r="C3850" s="13" t="s">
        <v>8391</v>
      </c>
      <c r="D3850" s="764" t="s">
        <v>13474</v>
      </c>
      <c r="E3850" s="22">
        <v>120070</v>
      </c>
      <c r="F3850" s="19"/>
      <c r="G3850" s="14">
        <f t="shared" si="83"/>
        <v>120070</v>
      </c>
      <c r="H3850" s="13"/>
    </row>
    <row r="3851" spans="1:8" hidden="1" x14ac:dyDescent="0.25">
      <c r="A3851" s="112">
        <v>45482</v>
      </c>
      <c r="B3851" s="21" t="s">
        <v>13476</v>
      </c>
      <c r="C3851" s="13" t="s">
        <v>8391</v>
      </c>
      <c r="D3851" s="764" t="s">
        <v>13475</v>
      </c>
      <c r="E3851" s="22">
        <v>260520</v>
      </c>
      <c r="F3851" s="19"/>
      <c r="G3851" s="14">
        <f t="shared" si="83"/>
        <v>260520</v>
      </c>
      <c r="H3851" s="13"/>
    </row>
    <row r="3852" spans="1:8" hidden="1" x14ac:dyDescent="0.25">
      <c r="A3852" s="112">
        <v>45482</v>
      </c>
      <c r="B3852" s="21" t="s">
        <v>12059</v>
      </c>
      <c r="C3852" s="13" t="s">
        <v>164</v>
      </c>
      <c r="D3852" s="764" t="s">
        <v>13512</v>
      </c>
      <c r="E3852" s="22">
        <v>25073</v>
      </c>
      <c r="F3852" s="19"/>
      <c r="G3852" s="14">
        <f t="shared" ref="G3852" si="84">E3852-F3852</f>
        <v>25073</v>
      </c>
      <c r="H3852" s="13"/>
    </row>
    <row r="3853" spans="1:8" hidden="1" x14ac:dyDescent="0.25">
      <c r="A3853" s="112">
        <v>45483</v>
      </c>
      <c r="B3853" s="21" t="s">
        <v>13113</v>
      </c>
      <c r="C3853" s="13" t="s">
        <v>8391</v>
      </c>
      <c r="D3853" s="764" t="s">
        <v>13477</v>
      </c>
      <c r="E3853" s="22">
        <v>650781</v>
      </c>
      <c r="F3853" s="19"/>
      <c r="G3853" s="14">
        <f t="shared" ref="G3853:G3897" si="85">E3853-F3853</f>
        <v>650781</v>
      </c>
      <c r="H3853" s="13"/>
    </row>
    <row r="3854" spans="1:8" hidden="1" x14ac:dyDescent="0.25">
      <c r="A3854" s="112">
        <v>45483</v>
      </c>
      <c r="B3854" s="21" t="s">
        <v>13439</v>
      </c>
      <c r="C3854" s="13" t="s">
        <v>164</v>
      </c>
      <c r="D3854" s="764" t="s">
        <v>13513</v>
      </c>
      <c r="E3854" s="22">
        <v>18909</v>
      </c>
      <c r="F3854" s="19"/>
      <c r="G3854" s="14">
        <f t="shared" si="85"/>
        <v>18909</v>
      </c>
      <c r="H3854" s="13"/>
    </row>
    <row r="3855" spans="1:8" hidden="1" x14ac:dyDescent="0.25">
      <c r="A3855" s="112">
        <v>45483</v>
      </c>
      <c r="B3855" s="21" t="s">
        <v>13256</v>
      </c>
      <c r="C3855" s="13" t="s">
        <v>13293</v>
      </c>
      <c r="D3855" s="764" t="s">
        <v>13514</v>
      </c>
      <c r="E3855" s="22">
        <v>261774</v>
      </c>
      <c r="F3855" s="19"/>
      <c r="G3855" s="14">
        <f t="shared" si="85"/>
        <v>261774</v>
      </c>
      <c r="H3855" s="13"/>
    </row>
    <row r="3856" spans="1:8" hidden="1" x14ac:dyDescent="0.25">
      <c r="A3856" s="112">
        <v>45483</v>
      </c>
      <c r="B3856" s="21" t="s">
        <v>12796</v>
      </c>
      <c r="C3856" s="13" t="s">
        <v>7465</v>
      </c>
      <c r="D3856" s="764" t="s">
        <v>13617</v>
      </c>
      <c r="E3856" s="22">
        <v>18100</v>
      </c>
      <c r="F3856" s="19"/>
      <c r="G3856" s="14">
        <f t="shared" si="85"/>
        <v>18100</v>
      </c>
      <c r="H3856" s="973"/>
    </row>
    <row r="3857" spans="1:8" hidden="1" x14ac:dyDescent="0.25">
      <c r="A3857" s="112">
        <v>45483</v>
      </c>
      <c r="B3857" s="21" t="s">
        <v>13439</v>
      </c>
      <c r="C3857" s="13" t="s">
        <v>166</v>
      </c>
      <c r="D3857" s="764" t="s">
        <v>13649</v>
      </c>
      <c r="E3857" s="22">
        <v>18620</v>
      </c>
      <c r="F3857" s="19"/>
      <c r="G3857" s="14">
        <f t="shared" si="85"/>
        <v>18620</v>
      </c>
      <c r="H3857" s="973"/>
    </row>
    <row r="3858" spans="1:8" x14ac:dyDescent="0.25">
      <c r="A3858" s="112">
        <v>45485</v>
      </c>
      <c r="B3858" s="21" t="s">
        <v>13228</v>
      </c>
      <c r="C3858" s="13" t="s">
        <v>12362</v>
      </c>
      <c r="D3858" s="764" t="s">
        <v>13547</v>
      </c>
      <c r="E3858" s="22">
        <v>93974</v>
      </c>
      <c r="F3858" s="19"/>
      <c r="G3858" s="14">
        <f t="shared" si="85"/>
        <v>93974</v>
      </c>
      <c r="H3858" s="973"/>
    </row>
    <row r="3859" spans="1:8" hidden="1" x14ac:dyDescent="0.25">
      <c r="A3859" s="112">
        <v>45485</v>
      </c>
      <c r="B3859" s="21" t="s">
        <v>10899</v>
      </c>
      <c r="C3859" s="13" t="s">
        <v>12470</v>
      </c>
      <c r="D3859" s="764"/>
      <c r="E3859" s="22"/>
      <c r="F3859" s="19">
        <v>1000000</v>
      </c>
      <c r="G3859" s="14">
        <f t="shared" si="85"/>
        <v>-1000000</v>
      </c>
      <c r="H3859" s="13" t="s">
        <v>13553</v>
      </c>
    </row>
    <row r="3860" spans="1:8" x14ac:dyDescent="0.25">
      <c r="A3860" s="112">
        <v>45486</v>
      </c>
      <c r="B3860" s="21" t="s">
        <v>13228</v>
      </c>
      <c r="C3860" s="13" t="s">
        <v>12362</v>
      </c>
      <c r="D3860" s="764" t="s">
        <v>13548</v>
      </c>
      <c r="E3860" s="22">
        <v>844000</v>
      </c>
      <c r="F3860" s="19"/>
      <c r="G3860" s="14">
        <f t="shared" si="85"/>
        <v>844000</v>
      </c>
      <c r="H3860" s="13"/>
    </row>
    <row r="3861" spans="1:8" x14ac:dyDescent="0.25">
      <c r="A3861" s="112">
        <v>45486</v>
      </c>
      <c r="B3861" s="21" t="s">
        <v>13113</v>
      </c>
      <c r="C3861" s="13" t="s">
        <v>12362</v>
      </c>
      <c r="D3861" s="764" t="s">
        <v>13549</v>
      </c>
      <c r="E3861" s="22">
        <v>698035</v>
      </c>
      <c r="F3861" s="19"/>
      <c r="G3861" s="14">
        <f t="shared" si="85"/>
        <v>698035</v>
      </c>
      <c r="H3861" s="13"/>
    </row>
    <row r="3862" spans="1:8" x14ac:dyDescent="0.25">
      <c r="A3862" s="112">
        <v>45486</v>
      </c>
      <c r="B3862" s="21" t="s">
        <v>12400</v>
      </c>
      <c r="C3862" s="13" t="s">
        <v>12362</v>
      </c>
      <c r="D3862" s="764" t="s">
        <v>13550</v>
      </c>
      <c r="E3862" s="22">
        <v>2480</v>
      </c>
      <c r="F3862" s="19"/>
      <c r="G3862" s="14">
        <f t="shared" si="85"/>
        <v>2480</v>
      </c>
      <c r="H3862" s="13"/>
    </row>
    <row r="3863" spans="1:8" hidden="1" x14ac:dyDescent="0.25">
      <c r="A3863" s="112">
        <v>45486</v>
      </c>
      <c r="B3863" s="21" t="s">
        <v>12796</v>
      </c>
      <c r="C3863" s="13" t="s">
        <v>10481</v>
      </c>
      <c r="D3863" s="764" t="s">
        <v>13613</v>
      </c>
      <c r="E3863" s="22">
        <v>92489</v>
      </c>
      <c r="F3863" s="19"/>
      <c r="G3863" s="14">
        <f t="shared" si="85"/>
        <v>92489</v>
      </c>
      <c r="H3863" s="13"/>
    </row>
    <row r="3864" spans="1:8" x14ac:dyDescent="0.25">
      <c r="A3864" s="112">
        <v>45488</v>
      </c>
      <c r="B3864" s="21" t="s">
        <v>13228</v>
      </c>
      <c r="C3864" s="13" t="s">
        <v>12362</v>
      </c>
      <c r="D3864" s="764" t="s">
        <v>13551</v>
      </c>
      <c r="E3864" s="22">
        <v>36271</v>
      </c>
      <c r="F3864" s="19"/>
      <c r="G3864" s="14">
        <f t="shared" si="85"/>
        <v>36271</v>
      </c>
      <c r="H3864" s="13"/>
    </row>
    <row r="3865" spans="1:8" hidden="1" x14ac:dyDescent="0.25">
      <c r="A3865" s="112">
        <v>45491</v>
      </c>
      <c r="B3865" s="21" t="s">
        <v>13439</v>
      </c>
      <c r="C3865" s="13" t="s">
        <v>166</v>
      </c>
      <c r="D3865" s="764" t="s">
        <v>13650</v>
      </c>
      <c r="E3865" s="22">
        <v>8020</v>
      </c>
      <c r="F3865" s="19"/>
      <c r="G3865" s="14">
        <f t="shared" ref="G3865:G3867" si="86">E3865-F3865</f>
        <v>8020</v>
      </c>
      <c r="H3865" s="973"/>
    </row>
    <row r="3866" spans="1:8" hidden="1" x14ac:dyDescent="0.25">
      <c r="A3866" s="112">
        <v>45491</v>
      </c>
      <c r="B3866" s="21" t="s">
        <v>13113</v>
      </c>
      <c r="C3866" s="13" t="s">
        <v>8391</v>
      </c>
      <c r="D3866" s="764" t="s">
        <v>13811</v>
      </c>
      <c r="E3866" s="22">
        <v>513493</v>
      </c>
      <c r="F3866" s="19"/>
      <c r="G3866" s="14">
        <f t="shared" si="86"/>
        <v>513493</v>
      </c>
      <c r="H3866" s="973"/>
    </row>
    <row r="3867" spans="1:8" hidden="1" x14ac:dyDescent="0.25">
      <c r="A3867" s="112">
        <v>45491</v>
      </c>
      <c r="B3867" s="21" t="s">
        <v>12796</v>
      </c>
      <c r="C3867" s="13" t="s">
        <v>8391</v>
      </c>
      <c r="D3867" s="764" t="s">
        <v>13812</v>
      </c>
      <c r="E3867" s="22">
        <v>51131</v>
      </c>
      <c r="F3867" s="19"/>
      <c r="G3867" s="14">
        <f t="shared" si="86"/>
        <v>51131</v>
      </c>
      <c r="H3867" s="973"/>
    </row>
    <row r="3868" spans="1:8" hidden="1" x14ac:dyDescent="0.25">
      <c r="A3868" s="112">
        <v>45492</v>
      </c>
      <c r="B3868" s="21" t="s">
        <v>12796</v>
      </c>
      <c r="C3868" s="13" t="s">
        <v>164</v>
      </c>
      <c r="D3868" s="764" t="s">
        <v>13552</v>
      </c>
      <c r="E3868" s="22">
        <v>3196</v>
      </c>
      <c r="F3868" s="19"/>
      <c r="G3868" s="14">
        <f t="shared" si="85"/>
        <v>3196</v>
      </c>
      <c r="H3868" s="13"/>
    </row>
    <row r="3869" spans="1:8" x14ac:dyDescent="0.25">
      <c r="A3869" s="112">
        <v>45492</v>
      </c>
      <c r="B3869" s="21" t="s">
        <v>9829</v>
      </c>
      <c r="C3869" s="13" t="s">
        <v>12362</v>
      </c>
      <c r="D3869" s="764" t="s">
        <v>13615</v>
      </c>
      <c r="E3869" s="22">
        <v>544180</v>
      </c>
      <c r="F3869" s="19"/>
      <c r="G3869" s="14">
        <f t="shared" si="85"/>
        <v>544180</v>
      </c>
      <c r="H3869" s="53"/>
    </row>
    <row r="3870" spans="1:8" hidden="1" x14ac:dyDescent="0.25">
      <c r="A3870" s="112">
        <v>45495</v>
      </c>
      <c r="B3870" s="21" t="s">
        <v>8865</v>
      </c>
      <c r="C3870" s="13" t="s">
        <v>1062</v>
      </c>
      <c r="D3870" s="764"/>
      <c r="E3870" s="22"/>
      <c r="F3870" s="19">
        <v>7360</v>
      </c>
      <c r="G3870" s="14">
        <f t="shared" si="85"/>
        <v>-7360</v>
      </c>
      <c r="H3870" s="1122" t="s">
        <v>13611</v>
      </c>
    </row>
    <row r="3871" spans="1:8" hidden="1" x14ac:dyDescent="0.25">
      <c r="A3871" s="112">
        <v>45495</v>
      </c>
      <c r="B3871" s="21" t="s">
        <v>8873</v>
      </c>
      <c r="C3871" s="13" t="s">
        <v>1062</v>
      </c>
      <c r="D3871" s="764"/>
      <c r="E3871" s="22"/>
      <c r="F3871" s="19">
        <v>13000</v>
      </c>
      <c r="G3871" s="14">
        <f t="shared" si="85"/>
        <v>-13000</v>
      </c>
      <c r="H3871" s="1123"/>
    </row>
    <row r="3872" spans="1:8" hidden="1" x14ac:dyDescent="0.25">
      <c r="A3872" s="112">
        <v>45495</v>
      </c>
      <c r="B3872" s="21" t="s">
        <v>9353</v>
      </c>
      <c r="C3872" s="13" t="s">
        <v>1062</v>
      </c>
      <c r="D3872" s="764"/>
      <c r="E3872" s="22"/>
      <c r="F3872" s="19">
        <v>5000</v>
      </c>
      <c r="G3872" s="14">
        <f t="shared" si="85"/>
        <v>-5000</v>
      </c>
      <c r="H3872" s="1123"/>
    </row>
    <row r="3873" spans="1:8" hidden="1" x14ac:dyDescent="0.25">
      <c r="A3873" s="112">
        <v>45495</v>
      </c>
      <c r="B3873" s="21" t="s">
        <v>12400</v>
      </c>
      <c r="C3873" s="13" t="s">
        <v>1062</v>
      </c>
      <c r="D3873" s="764"/>
      <c r="E3873" s="22"/>
      <c r="F3873" s="19">
        <v>23956</v>
      </c>
      <c r="G3873" s="14">
        <f t="shared" si="85"/>
        <v>-23956</v>
      </c>
      <c r="H3873" s="1123"/>
    </row>
    <row r="3874" spans="1:8" hidden="1" x14ac:dyDescent="0.25">
      <c r="A3874" s="112">
        <v>45495</v>
      </c>
      <c r="B3874" s="21" t="s">
        <v>9829</v>
      </c>
      <c r="C3874" s="13" t="s">
        <v>1062</v>
      </c>
      <c r="D3874" s="764" t="s">
        <v>13903</v>
      </c>
      <c r="E3874" s="22"/>
      <c r="F3874" s="19">
        <v>3412</v>
      </c>
      <c r="G3874" s="14">
        <f t="shared" si="85"/>
        <v>-3412</v>
      </c>
      <c r="H3874" s="1123"/>
    </row>
    <row r="3875" spans="1:8" hidden="1" x14ac:dyDescent="0.25">
      <c r="A3875" s="112">
        <v>45495</v>
      </c>
      <c r="B3875" s="21" t="s">
        <v>13113</v>
      </c>
      <c r="C3875" s="13" t="s">
        <v>1062</v>
      </c>
      <c r="D3875" s="764"/>
      <c r="E3875" s="22"/>
      <c r="F3875" s="19">
        <v>1604</v>
      </c>
      <c r="G3875" s="14">
        <f t="shared" si="85"/>
        <v>-1604</v>
      </c>
      <c r="H3875" s="1123"/>
    </row>
    <row r="3876" spans="1:8" hidden="1" x14ac:dyDescent="0.25">
      <c r="A3876" s="112">
        <v>45495</v>
      </c>
      <c r="B3876" s="21" t="s">
        <v>12684</v>
      </c>
      <c r="C3876" s="13" t="s">
        <v>1062</v>
      </c>
      <c r="D3876" s="764"/>
      <c r="E3876" s="22"/>
      <c r="F3876" s="19">
        <v>24817</v>
      </c>
      <c r="G3876" s="14">
        <f t="shared" si="85"/>
        <v>-24817</v>
      </c>
      <c r="H3876" s="1123"/>
    </row>
    <row r="3877" spans="1:8" hidden="1" x14ac:dyDescent="0.25">
      <c r="A3877" s="112">
        <v>45495</v>
      </c>
      <c r="B3877" s="21" t="s">
        <v>13439</v>
      </c>
      <c r="C3877" s="13" t="s">
        <v>1062</v>
      </c>
      <c r="D3877" s="764"/>
      <c r="E3877" s="22"/>
      <c r="F3877" s="19">
        <v>58770</v>
      </c>
      <c r="G3877" s="14">
        <f t="shared" si="85"/>
        <v>-58770</v>
      </c>
      <c r="H3877" s="1123"/>
    </row>
    <row r="3878" spans="1:8" hidden="1" x14ac:dyDescent="0.25">
      <c r="A3878" s="112">
        <v>45495</v>
      </c>
      <c r="B3878" s="21" t="s">
        <v>13228</v>
      </c>
      <c r="C3878" s="13" t="s">
        <v>1062</v>
      </c>
      <c r="D3878" s="764"/>
      <c r="E3878" s="22"/>
      <c r="F3878" s="19">
        <v>45496</v>
      </c>
      <c r="G3878" s="14">
        <f t="shared" si="85"/>
        <v>-45496</v>
      </c>
      <c r="H3878" s="1123"/>
    </row>
    <row r="3879" spans="1:8" hidden="1" x14ac:dyDescent="0.25">
      <c r="A3879" s="112">
        <v>45495</v>
      </c>
      <c r="B3879" s="21" t="s">
        <v>13180</v>
      </c>
      <c r="C3879" s="13" t="s">
        <v>1062</v>
      </c>
      <c r="D3879" s="764"/>
      <c r="E3879" s="22"/>
      <c r="F3879" s="19">
        <f>400000-F3875-F3874-F3873-F3872-F3871-F3870-F3876-F3877-F3878</f>
        <v>216585</v>
      </c>
      <c r="G3879" s="14">
        <f t="shared" si="85"/>
        <v>-216585</v>
      </c>
      <c r="H3879" s="1124"/>
    </row>
    <row r="3880" spans="1:8" hidden="1" x14ac:dyDescent="0.25">
      <c r="A3880" s="112">
        <v>45495</v>
      </c>
      <c r="B3880" s="21" t="s">
        <v>13228</v>
      </c>
      <c r="C3880" s="13" t="s">
        <v>8391</v>
      </c>
      <c r="D3880" s="764"/>
      <c r="E3880" s="22"/>
      <c r="F3880" s="19">
        <v>1147000</v>
      </c>
      <c r="G3880" s="14">
        <f t="shared" si="85"/>
        <v>-1147000</v>
      </c>
      <c r="H3880" s="13" t="s">
        <v>11668</v>
      </c>
    </row>
    <row r="3881" spans="1:8" hidden="1" x14ac:dyDescent="0.25">
      <c r="A3881" s="112">
        <v>45495</v>
      </c>
      <c r="B3881" s="21" t="s">
        <v>10899</v>
      </c>
      <c r="C3881" s="13" t="s">
        <v>12470</v>
      </c>
      <c r="D3881" s="764" t="s">
        <v>9278</v>
      </c>
      <c r="E3881" s="22">
        <v>360485</v>
      </c>
      <c r="F3881" s="19"/>
      <c r="G3881" s="14">
        <f t="shared" si="85"/>
        <v>360485</v>
      </c>
      <c r="H3881" s="13"/>
    </row>
    <row r="3882" spans="1:8" hidden="1" x14ac:dyDescent="0.25">
      <c r="A3882" s="112">
        <v>45495</v>
      </c>
      <c r="B3882" s="21" t="s">
        <v>13256</v>
      </c>
      <c r="C3882" s="13" t="s">
        <v>13293</v>
      </c>
      <c r="D3882" s="764" t="s">
        <v>13616</v>
      </c>
      <c r="E3882" s="22">
        <v>195070</v>
      </c>
      <c r="F3882" s="19"/>
      <c r="G3882" s="14">
        <f t="shared" si="85"/>
        <v>195070</v>
      </c>
      <c r="H3882" s="13"/>
    </row>
    <row r="3883" spans="1:8" hidden="1" x14ac:dyDescent="0.25">
      <c r="A3883" s="112">
        <v>45495</v>
      </c>
      <c r="B3883" s="21" t="s">
        <v>12182</v>
      </c>
      <c r="C3883" s="13" t="s">
        <v>166</v>
      </c>
      <c r="D3883" s="764" t="s">
        <v>13651</v>
      </c>
      <c r="E3883" s="22">
        <v>39000</v>
      </c>
      <c r="F3883" s="19"/>
      <c r="G3883" s="14">
        <f t="shared" si="85"/>
        <v>39000</v>
      </c>
      <c r="H3883" s="13"/>
    </row>
    <row r="3884" spans="1:8" hidden="1" x14ac:dyDescent="0.25">
      <c r="A3884" s="112">
        <v>45495</v>
      </c>
      <c r="B3884" s="21" t="s">
        <v>12400</v>
      </c>
      <c r="C3884" s="13" t="s">
        <v>166</v>
      </c>
      <c r="D3884" s="764" t="s">
        <v>13652</v>
      </c>
      <c r="E3884" s="22">
        <v>14000</v>
      </c>
      <c r="F3884" s="19"/>
      <c r="G3884" s="14">
        <f t="shared" si="85"/>
        <v>14000</v>
      </c>
      <c r="H3884" s="13"/>
    </row>
    <row r="3885" spans="1:8" hidden="1" x14ac:dyDescent="0.25">
      <c r="A3885" s="112">
        <v>45496</v>
      </c>
      <c r="B3885" s="21" t="s">
        <v>12796</v>
      </c>
      <c r="C3885" s="13" t="s">
        <v>10481</v>
      </c>
      <c r="D3885" s="764" t="s">
        <v>13614</v>
      </c>
      <c r="E3885" s="22">
        <v>82589</v>
      </c>
      <c r="F3885" s="19"/>
      <c r="G3885" s="14">
        <f t="shared" si="85"/>
        <v>82589</v>
      </c>
      <c r="H3885" s="13"/>
    </row>
    <row r="3886" spans="1:8" hidden="1" x14ac:dyDescent="0.25">
      <c r="A3886" s="112">
        <v>45496</v>
      </c>
      <c r="B3886" s="21" t="s">
        <v>13439</v>
      </c>
      <c r="C3886" s="13" t="s">
        <v>166</v>
      </c>
      <c r="D3886" s="764" t="s">
        <v>13867</v>
      </c>
      <c r="E3886" s="22">
        <v>10417</v>
      </c>
      <c r="F3886" s="19"/>
      <c r="G3886" s="14">
        <f t="shared" si="85"/>
        <v>10417</v>
      </c>
      <c r="H3886" s="13"/>
    </row>
    <row r="3887" spans="1:8" hidden="1" x14ac:dyDescent="0.25">
      <c r="A3887" s="112">
        <v>45497</v>
      </c>
      <c r="B3887" s="21" t="s">
        <v>13439</v>
      </c>
      <c r="C3887" s="13" t="s">
        <v>166</v>
      </c>
      <c r="D3887" s="764" t="s">
        <v>13868</v>
      </c>
      <c r="E3887" s="22">
        <v>49567</v>
      </c>
      <c r="F3887" s="19"/>
      <c r="G3887" s="14">
        <f t="shared" si="85"/>
        <v>49567</v>
      </c>
      <c r="H3887" s="13"/>
    </row>
    <row r="3888" spans="1:8" hidden="1" x14ac:dyDescent="0.25">
      <c r="A3888" s="112">
        <v>45497</v>
      </c>
      <c r="B3888" s="21" t="s">
        <v>13113</v>
      </c>
      <c r="C3888" s="13" t="s">
        <v>1062</v>
      </c>
      <c r="D3888" s="764" t="s">
        <v>13654</v>
      </c>
      <c r="E3888" s="22">
        <v>18000</v>
      </c>
      <c r="F3888" s="19"/>
      <c r="G3888" s="14">
        <f t="shared" si="85"/>
        <v>18000</v>
      </c>
      <c r="H3888" s="13"/>
    </row>
    <row r="3889" spans="1:8" hidden="1" x14ac:dyDescent="0.25">
      <c r="A3889" s="112">
        <v>45497</v>
      </c>
      <c r="B3889" s="21" t="s">
        <v>13256</v>
      </c>
      <c r="C3889" s="13" t="s">
        <v>1062</v>
      </c>
      <c r="D3889" s="764" t="s">
        <v>13655</v>
      </c>
      <c r="E3889" s="22">
        <v>44550</v>
      </c>
      <c r="F3889" s="19"/>
      <c r="G3889" s="14">
        <f t="shared" si="85"/>
        <v>44550</v>
      </c>
      <c r="H3889" s="13"/>
    </row>
    <row r="3890" spans="1:8" hidden="1" x14ac:dyDescent="0.25">
      <c r="A3890" s="112">
        <v>45497</v>
      </c>
      <c r="B3890" s="21" t="s">
        <v>13228</v>
      </c>
      <c r="C3890" s="13" t="s">
        <v>1062</v>
      </c>
      <c r="D3890" s="764" t="s">
        <v>13656</v>
      </c>
      <c r="E3890" s="22">
        <v>264600</v>
      </c>
      <c r="F3890" s="19"/>
      <c r="G3890" s="14">
        <f t="shared" si="85"/>
        <v>264600</v>
      </c>
      <c r="H3890" s="13"/>
    </row>
    <row r="3891" spans="1:8" hidden="1" x14ac:dyDescent="0.25">
      <c r="A3891" s="112">
        <v>45497</v>
      </c>
      <c r="B3891" s="21" t="s">
        <v>13228</v>
      </c>
      <c r="C3891" s="13" t="s">
        <v>1062</v>
      </c>
      <c r="D3891" s="764" t="s">
        <v>13657</v>
      </c>
      <c r="E3891" s="22">
        <v>5826</v>
      </c>
      <c r="F3891" s="19"/>
      <c r="G3891" s="14">
        <f t="shared" si="85"/>
        <v>5826</v>
      </c>
      <c r="H3891" s="13"/>
    </row>
    <row r="3892" spans="1:8" hidden="1" x14ac:dyDescent="0.25">
      <c r="A3892" s="112">
        <v>45497</v>
      </c>
      <c r="B3892" s="21" t="s">
        <v>13228</v>
      </c>
      <c r="C3892" s="13" t="s">
        <v>8391</v>
      </c>
      <c r="D3892" s="764" t="s">
        <v>10675</v>
      </c>
      <c r="E3892" s="22">
        <v>1294587</v>
      </c>
      <c r="F3892" s="19"/>
      <c r="G3892" s="14">
        <f t="shared" si="85"/>
        <v>1294587</v>
      </c>
      <c r="H3892" s="13"/>
    </row>
    <row r="3893" spans="1:8" hidden="1" x14ac:dyDescent="0.25">
      <c r="A3893" s="112">
        <v>45497</v>
      </c>
      <c r="B3893" s="21" t="s">
        <v>12796</v>
      </c>
      <c r="C3893" s="13" t="s">
        <v>7465</v>
      </c>
      <c r="D3893" s="764" t="s">
        <v>13865</v>
      </c>
      <c r="E3893" s="22">
        <v>17000</v>
      </c>
      <c r="F3893" s="19"/>
      <c r="G3893" s="14">
        <f t="shared" si="85"/>
        <v>17000</v>
      </c>
      <c r="H3893" s="13"/>
    </row>
    <row r="3894" spans="1:8" hidden="1" x14ac:dyDescent="0.25">
      <c r="A3894" s="112">
        <v>45498</v>
      </c>
      <c r="B3894" s="21" t="s">
        <v>10899</v>
      </c>
      <c r="C3894" s="13" t="s">
        <v>12470</v>
      </c>
      <c r="D3894" s="764" t="s">
        <v>9734</v>
      </c>
      <c r="E3894" s="22">
        <v>882080</v>
      </c>
      <c r="F3894" s="19"/>
      <c r="G3894" s="14">
        <f t="shared" si="85"/>
        <v>882080</v>
      </c>
      <c r="H3894" s="13"/>
    </row>
    <row r="3895" spans="1:8" hidden="1" x14ac:dyDescent="0.25">
      <c r="A3895" s="112">
        <v>45498</v>
      </c>
      <c r="B3895" s="21" t="s">
        <v>13439</v>
      </c>
      <c r="C3895" s="13" t="s">
        <v>166</v>
      </c>
      <c r="D3895" s="764" t="s">
        <v>13869</v>
      </c>
      <c r="E3895" s="22">
        <v>77245</v>
      </c>
      <c r="F3895" s="19"/>
      <c r="G3895" s="14">
        <f t="shared" si="85"/>
        <v>77245</v>
      </c>
      <c r="H3895" s="13"/>
    </row>
    <row r="3896" spans="1:8" hidden="1" x14ac:dyDescent="0.25">
      <c r="A3896" s="112">
        <v>45498</v>
      </c>
      <c r="B3896" s="21" t="s">
        <v>13295</v>
      </c>
      <c r="C3896" s="13" t="s">
        <v>166</v>
      </c>
      <c r="D3896" s="764" t="s">
        <v>13870</v>
      </c>
      <c r="E3896" s="22">
        <v>18302</v>
      </c>
      <c r="F3896" s="19"/>
      <c r="G3896" s="14">
        <f t="shared" si="85"/>
        <v>18302</v>
      </c>
      <c r="H3896" s="13"/>
    </row>
    <row r="3897" spans="1:8" hidden="1" x14ac:dyDescent="0.25">
      <c r="A3897" s="112">
        <v>45499</v>
      </c>
      <c r="B3897" s="21" t="s">
        <v>13439</v>
      </c>
      <c r="C3897" s="13" t="s">
        <v>164</v>
      </c>
      <c r="D3897" s="764" t="s">
        <v>13618</v>
      </c>
      <c r="E3897" s="22">
        <v>19037</v>
      </c>
      <c r="F3897" s="19"/>
      <c r="G3897" s="14">
        <f t="shared" si="85"/>
        <v>19037</v>
      </c>
      <c r="H3897" s="13"/>
    </row>
    <row r="3898" spans="1:8" hidden="1" x14ac:dyDescent="0.25">
      <c r="A3898" s="112">
        <v>45500</v>
      </c>
      <c r="B3898" s="21" t="s">
        <v>13113</v>
      </c>
      <c r="C3898" s="13" t="s">
        <v>8391</v>
      </c>
      <c r="D3898" s="764"/>
      <c r="E3898" s="22"/>
      <c r="F3898" s="19">
        <v>600000</v>
      </c>
      <c r="G3898" s="14">
        <f t="shared" ref="G3898:G4007" si="87">E3898-F3898</f>
        <v>-600000</v>
      </c>
      <c r="H3898" s="13" t="s">
        <v>11668</v>
      </c>
    </row>
    <row r="3899" spans="1:8" hidden="1" x14ac:dyDescent="0.25">
      <c r="A3899" s="112">
        <v>45500</v>
      </c>
      <c r="B3899" s="21" t="s">
        <v>13180</v>
      </c>
      <c r="C3899" s="13" t="s">
        <v>1062</v>
      </c>
      <c r="D3899" s="764" t="s">
        <v>13658</v>
      </c>
      <c r="E3899" s="22">
        <v>208230</v>
      </c>
      <c r="F3899" s="19"/>
      <c r="G3899" s="14">
        <f t="shared" si="87"/>
        <v>208230</v>
      </c>
      <c r="H3899" s="13"/>
    </row>
    <row r="3900" spans="1:8" hidden="1" x14ac:dyDescent="0.25">
      <c r="A3900" s="112">
        <v>45500</v>
      </c>
      <c r="B3900" s="21" t="s">
        <v>13228</v>
      </c>
      <c r="C3900" s="13" t="s">
        <v>1062</v>
      </c>
      <c r="D3900" s="764" t="s">
        <v>13659</v>
      </c>
      <c r="E3900" s="22">
        <v>2340</v>
      </c>
      <c r="F3900" s="19"/>
      <c r="G3900" s="14">
        <f t="shared" si="87"/>
        <v>2340</v>
      </c>
      <c r="H3900" s="13"/>
    </row>
    <row r="3901" spans="1:8" hidden="1" x14ac:dyDescent="0.25">
      <c r="A3901" s="112">
        <v>45500</v>
      </c>
      <c r="B3901" s="21" t="s">
        <v>11596</v>
      </c>
      <c r="C3901" s="13" t="s">
        <v>1062</v>
      </c>
      <c r="D3901" s="764" t="s">
        <v>13660</v>
      </c>
      <c r="E3901" s="22">
        <v>5650</v>
      </c>
      <c r="F3901" s="19"/>
      <c r="G3901" s="14">
        <f t="shared" si="87"/>
        <v>5650</v>
      </c>
      <c r="H3901" s="13"/>
    </row>
    <row r="3902" spans="1:8" hidden="1" x14ac:dyDescent="0.25">
      <c r="A3902" s="112">
        <v>45502</v>
      </c>
      <c r="B3902" s="21" t="s">
        <v>12796</v>
      </c>
      <c r="C3902" s="13" t="s">
        <v>164</v>
      </c>
      <c r="D3902" s="764" t="s">
        <v>13703</v>
      </c>
      <c r="E3902" s="22">
        <v>5125</v>
      </c>
      <c r="F3902" s="19"/>
      <c r="G3902" s="14">
        <f t="shared" si="87"/>
        <v>5125</v>
      </c>
      <c r="H3902" s="13"/>
    </row>
    <row r="3903" spans="1:8" hidden="1" x14ac:dyDescent="0.25">
      <c r="A3903" s="112">
        <v>45502</v>
      </c>
      <c r="B3903" s="21" t="s">
        <v>13439</v>
      </c>
      <c r="C3903" s="13" t="s">
        <v>166</v>
      </c>
      <c r="D3903" s="764" t="s">
        <v>13871</v>
      </c>
      <c r="E3903" s="22">
        <v>40090</v>
      </c>
      <c r="F3903" s="19"/>
      <c r="G3903" s="14">
        <f t="shared" si="87"/>
        <v>40090</v>
      </c>
      <c r="H3903" s="13"/>
    </row>
    <row r="3904" spans="1:8" hidden="1" x14ac:dyDescent="0.25">
      <c r="A3904" s="112">
        <v>45502</v>
      </c>
      <c r="B3904" s="21" t="s">
        <v>12400</v>
      </c>
      <c r="C3904" s="13" t="s">
        <v>166</v>
      </c>
      <c r="D3904" s="764" t="s">
        <v>13872</v>
      </c>
      <c r="E3904" s="22">
        <v>10500</v>
      </c>
      <c r="F3904" s="19"/>
      <c r="G3904" s="14">
        <f t="shared" si="87"/>
        <v>10500</v>
      </c>
      <c r="H3904" s="13"/>
    </row>
    <row r="3905" spans="1:8" x14ac:dyDescent="0.25">
      <c r="A3905" s="112">
        <v>45503</v>
      </c>
      <c r="B3905" s="21" t="s">
        <v>11077</v>
      </c>
      <c r="C3905" s="13" t="s">
        <v>12362</v>
      </c>
      <c r="D3905" s="764"/>
      <c r="E3905" s="22"/>
      <c r="F3905" s="19">
        <v>1000000</v>
      </c>
      <c r="G3905" s="14">
        <f t="shared" si="87"/>
        <v>-1000000</v>
      </c>
      <c r="H3905" s="13" t="s">
        <v>13642</v>
      </c>
    </row>
    <row r="3906" spans="1:8" x14ac:dyDescent="0.25">
      <c r="A3906" s="112">
        <v>45503</v>
      </c>
      <c r="B3906" s="21" t="s">
        <v>13113</v>
      </c>
      <c r="C3906" s="13" t="s">
        <v>12362</v>
      </c>
      <c r="D3906" s="764" t="s">
        <v>13704</v>
      </c>
      <c r="E3906" s="22">
        <v>123955</v>
      </c>
      <c r="F3906" s="19"/>
      <c r="G3906" s="14">
        <f t="shared" si="87"/>
        <v>123955</v>
      </c>
      <c r="H3906" s="13"/>
    </row>
    <row r="3907" spans="1:8" x14ac:dyDescent="0.25">
      <c r="A3907" s="112">
        <v>45503</v>
      </c>
      <c r="B3907" s="21" t="s">
        <v>13439</v>
      </c>
      <c r="C3907" s="13" t="s">
        <v>12362</v>
      </c>
      <c r="D3907" s="764" t="s">
        <v>13705</v>
      </c>
      <c r="E3907" s="22">
        <v>155480</v>
      </c>
      <c r="F3907" s="19"/>
      <c r="G3907" s="14">
        <f t="shared" si="87"/>
        <v>155480</v>
      </c>
      <c r="H3907" s="13"/>
    </row>
    <row r="3908" spans="1:8" hidden="1" x14ac:dyDescent="0.25">
      <c r="A3908" s="112">
        <v>45503</v>
      </c>
      <c r="B3908" s="21" t="s">
        <v>13439</v>
      </c>
      <c r="C3908" s="13" t="s">
        <v>166</v>
      </c>
      <c r="D3908" s="764" t="s">
        <v>13873</v>
      </c>
      <c r="E3908" s="22">
        <v>6935</v>
      </c>
      <c r="F3908" s="19"/>
      <c r="G3908" s="14">
        <f t="shared" si="87"/>
        <v>6935</v>
      </c>
      <c r="H3908" s="13"/>
    </row>
    <row r="3909" spans="1:8" hidden="1" x14ac:dyDescent="0.25">
      <c r="A3909" s="112">
        <v>45503</v>
      </c>
      <c r="B3909" s="21" t="s">
        <v>13439</v>
      </c>
      <c r="C3909" s="13" t="s">
        <v>166</v>
      </c>
      <c r="D3909" s="764" t="s">
        <v>13874</v>
      </c>
      <c r="E3909" s="22">
        <v>3990</v>
      </c>
      <c r="F3909" s="19"/>
      <c r="G3909" s="14">
        <f t="shared" si="87"/>
        <v>3990</v>
      </c>
      <c r="H3909" s="13"/>
    </row>
    <row r="3910" spans="1:8" x14ac:dyDescent="0.25">
      <c r="A3910" s="112">
        <v>45504</v>
      </c>
      <c r="B3910" s="21" t="s">
        <v>13113</v>
      </c>
      <c r="C3910" s="13" t="s">
        <v>12362</v>
      </c>
      <c r="D3910" s="764" t="s">
        <v>13706</v>
      </c>
      <c r="E3910" s="22">
        <v>882480</v>
      </c>
      <c r="F3910" s="19"/>
      <c r="G3910" s="14">
        <f t="shared" si="87"/>
        <v>882480</v>
      </c>
      <c r="H3910" s="13"/>
    </row>
    <row r="3911" spans="1:8" x14ac:dyDescent="0.25">
      <c r="A3911" s="112">
        <v>45504</v>
      </c>
      <c r="B3911" s="21" t="s">
        <v>13228</v>
      </c>
      <c r="C3911" s="13" t="s">
        <v>12362</v>
      </c>
      <c r="D3911" s="764" t="s">
        <v>13707</v>
      </c>
      <c r="E3911" s="22">
        <v>82637</v>
      </c>
      <c r="F3911" s="19"/>
      <c r="G3911" s="14">
        <f t="shared" si="87"/>
        <v>82637</v>
      </c>
      <c r="H3911" s="13"/>
    </row>
    <row r="3912" spans="1:8" x14ac:dyDescent="0.25">
      <c r="A3912" s="112">
        <v>45504</v>
      </c>
      <c r="B3912" s="21" t="s">
        <v>13256</v>
      </c>
      <c r="C3912" s="13" t="s">
        <v>12362</v>
      </c>
      <c r="D3912" s="764" t="s">
        <v>13708</v>
      </c>
      <c r="E3912" s="22">
        <v>138240</v>
      </c>
      <c r="F3912" s="19"/>
      <c r="G3912" s="14">
        <f t="shared" si="87"/>
        <v>138240</v>
      </c>
      <c r="H3912" s="13"/>
    </row>
    <row r="3913" spans="1:8" hidden="1" x14ac:dyDescent="0.25">
      <c r="A3913" s="112">
        <v>45504</v>
      </c>
      <c r="B3913" s="21" t="s">
        <v>10899</v>
      </c>
      <c r="C3913" s="13" t="s">
        <v>12470</v>
      </c>
      <c r="D3913" s="764" t="s">
        <v>13841</v>
      </c>
      <c r="E3913" s="22">
        <v>240205</v>
      </c>
      <c r="F3913" s="19"/>
      <c r="G3913" s="14">
        <f t="shared" si="87"/>
        <v>240205</v>
      </c>
      <c r="H3913" s="13"/>
    </row>
    <row r="3914" spans="1:8" hidden="1" x14ac:dyDescent="0.25">
      <c r="A3914" s="112">
        <v>45505</v>
      </c>
      <c r="B3914" s="21" t="s">
        <v>12684</v>
      </c>
      <c r="C3914" s="13" t="s">
        <v>8391</v>
      </c>
      <c r="D3914" s="764" t="s">
        <v>13813</v>
      </c>
      <c r="E3914" s="22">
        <v>398152</v>
      </c>
      <c r="F3914" s="19"/>
      <c r="G3914" s="14">
        <f t="shared" si="87"/>
        <v>398152</v>
      </c>
      <c r="H3914" s="13"/>
    </row>
    <row r="3915" spans="1:8" hidden="1" x14ac:dyDescent="0.25">
      <c r="A3915" s="112">
        <v>45505</v>
      </c>
      <c r="B3915" s="21" t="s">
        <v>12796</v>
      </c>
      <c r="C3915" s="13" t="s">
        <v>7465</v>
      </c>
      <c r="D3915" s="764" t="s">
        <v>13866</v>
      </c>
      <c r="E3915" s="22">
        <v>32280</v>
      </c>
      <c r="F3915" s="19"/>
      <c r="G3915" s="14">
        <f t="shared" si="87"/>
        <v>32280</v>
      </c>
      <c r="H3915" s="13"/>
    </row>
    <row r="3916" spans="1:8" hidden="1" x14ac:dyDescent="0.25">
      <c r="A3916" s="112">
        <v>45505</v>
      </c>
      <c r="B3916" s="21" t="s">
        <v>13298</v>
      </c>
      <c r="C3916" s="13" t="s">
        <v>8391</v>
      </c>
      <c r="D3916" s="764" t="s">
        <v>13814</v>
      </c>
      <c r="E3916" s="22">
        <v>40000</v>
      </c>
      <c r="F3916" s="19"/>
      <c r="G3916" s="14">
        <f t="shared" si="87"/>
        <v>40000</v>
      </c>
      <c r="H3916" s="13"/>
    </row>
    <row r="3917" spans="1:8" hidden="1" x14ac:dyDescent="0.25">
      <c r="A3917" s="112">
        <v>45505</v>
      </c>
      <c r="B3917" s="21" t="s">
        <v>12796</v>
      </c>
      <c r="C3917" s="13" t="s">
        <v>8391</v>
      </c>
      <c r="D3917" s="764" t="s">
        <v>13815</v>
      </c>
      <c r="E3917" s="22">
        <v>129640</v>
      </c>
      <c r="F3917" s="19"/>
      <c r="G3917" s="14">
        <f t="shared" si="87"/>
        <v>129640</v>
      </c>
      <c r="H3917" s="13"/>
    </row>
    <row r="3918" spans="1:8" hidden="1" x14ac:dyDescent="0.25">
      <c r="A3918" s="112">
        <v>45505</v>
      </c>
      <c r="B3918" s="21" t="s">
        <v>13113</v>
      </c>
      <c r="C3918" s="13" t="s">
        <v>1062</v>
      </c>
      <c r="D3918" s="764" t="s">
        <v>13888</v>
      </c>
      <c r="E3918" s="22">
        <f>44550+9720</f>
        <v>54270</v>
      </c>
      <c r="F3918" s="19"/>
      <c r="G3918" s="14">
        <f t="shared" si="87"/>
        <v>54270</v>
      </c>
      <c r="H3918" s="13"/>
    </row>
    <row r="3919" spans="1:8" hidden="1" x14ac:dyDescent="0.25">
      <c r="A3919" s="112">
        <v>45505</v>
      </c>
      <c r="B3919" s="21" t="s">
        <v>13113</v>
      </c>
      <c r="C3919" s="13" t="s">
        <v>1062</v>
      </c>
      <c r="D3919" s="764" t="s">
        <v>13890</v>
      </c>
      <c r="E3919" s="22">
        <v>1980</v>
      </c>
      <c r="F3919" s="19"/>
      <c r="G3919" s="14">
        <f t="shared" si="87"/>
        <v>1980</v>
      </c>
      <c r="H3919" s="13"/>
    </row>
    <row r="3920" spans="1:8" hidden="1" x14ac:dyDescent="0.25">
      <c r="A3920" s="112">
        <v>45505</v>
      </c>
      <c r="B3920" s="21" t="s">
        <v>12400</v>
      </c>
      <c r="C3920" s="13" t="s">
        <v>1062</v>
      </c>
      <c r="D3920" s="764" t="s">
        <v>13889</v>
      </c>
      <c r="E3920" s="22">
        <v>999</v>
      </c>
      <c r="F3920" s="19"/>
      <c r="G3920" s="14">
        <f t="shared" si="87"/>
        <v>999</v>
      </c>
      <c r="H3920" s="13"/>
    </row>
    <row r="3921" spans="1:8" hidden="1" x14ac:dyDescent="0.25">
      <c r="A3921" s="112">
        <v>45505</v>
      </c>
      <c r="B3921" s="21" t="s">
        <v>13439</v>
      </c>
      <c r="C3921" s="13" t="s">
        <v>1062</v>
      </c>
      <c r="D3921" s="764" t="s">
        <v>13891</v>
      </c>
      <c r="E3921" s="22">
        <v>32400</v>
      </c>
      <c r="F3921" s="19"/>
      <c r="G3921" s="14">
        <f t="shared" si="87"/>
        <v>32400</v>
      </c>
      <c r="H3921" s="13"/>
    </row>
    <row r="3922" spans="1:8" hidden="1" x14ac:dyDescent="0.25">
      <c r="A3922" s="112">
        <v>45505</v>
      </c>
      <c r="B3922" s="21" t="s">
        <v>13113</v>
      </c>
      <c r="C3922" s="13" t="s">
        <v>1062</v>
      </c>
      <c r="D3922" s="764" t="s">
        <v>13892</v>
      </c>
      <c r="E3922" s="22">
        <v>6237</v>
      </c>
      <c r="F3922" s="19"/>
      <c r="G3922" s="14">
        <f t="shared" si="87"/>
        <v>6237</v>
      </c>
      <c r="H3922" s="13"/>
    </row>
    <row r="3923" spans="1:8" hidden="1" x14ac:dyDescent="0.25">
      <c r="A3923" s="112">
        <v>45506</v>
      </c>
      <c r="B3923" s="21" t="s">
        <v>13113</v>
      </c>
      <c r="C3923" s="13" t="s">
        <v>8391</v>
      </c>
      <c r="D3923" s="764" t="s">
        <v>13816</v>
      </c>
      <c r="E3923" s="22">
        <v>243283</v>
      </c>
      <c r="F3923" s="19"/>
      <c r="G3923" s="14">
        <f t="shared" si="87"/>
        <v>243283</v>
      </c>
      <c r="H3923" s="13"/>
    </row>
    <row r="3924" spans="1:8" hidden="1" x14ac:dyDescent="0.25">
      <c r="A3924" s="112">
        <v>45506</v>
      </c>
      <c r="B3924" s="21" t="s">
        <v>13439</v>
      </c>
      <c r="C3924" s="13" t="s">
        <v>166</v>
      </c>
      <c r="D3924" s="764" t="s">
        <v>13875</v>
      </c>
      <c r="E3924" s="22">
        <v>31061</v>
      </c>
      <c r="F3924" s="19"/>
      <c r="G3924" s="14">
        <f t="shared" si="87"/>
        <v>31061</v>
      </c>
      <c r="H3924" s="13"/>
    </row>
    <row r="3925" spans="1:8" hidden="1" x14ac:dyDescent="0.25">
      <c r="A3925" s="112">
        <v>45506</v>
      </c>
      <c r="B3925" s="21" t="s">
        <v>12400</v>
      </c>
      <c r="C3925" s="13" t="s">
        <v>166</v>
      </c>
      <c r="D3925" s="764" t="s">
        <v>13876</v>
      </c>
      <c r="E3925" s="22">
        <v>7000</v>
      </c>
      <c r="F3925" s="19"/>
      <c r="G3925" s="14">
        <f t="shared" si="87"/>
        <v>7000</v>
      </c>
      <c r="H3925" s="13"/>
    </row>
    <row r="3926" spans="1:8" hidden="1" x14ac:dyDescent="0.25">
      <c r="A3926" s="112">
        <v>45507</v>
      </c>
      <c r="B3926" s="21" t="s">
        <v>12684</v>
      </c>
      <c r="C3926" s="13" t="s">
        <v>1062</v>
      </c>
      <c r="D3926" s="764" t="s">
        <v>13893</v>
      </c>
      <c r="E3926" s="22">
        <v>51300</v>
      </c>
      <c r="F3926" s="19"/>
      <c r="G3926" s="14">
        <f t="shared" si="87"/>
        <v>51300</v>
      </c>
      <c r="H3926" s="13"/>
    </row>
    <row r="3927" spans="1:8" hidden="1" x14ac:dyDescent="0.25">
      <c r="A3927" s="112">
        <v>45507</v>
      </c>
      <c r="B3927" s="21" t="s">
        <v>8873</v>
      </c>
      <c r="C3927" s="13" t="s">
        <v>8391</v>
      </c>
      <c r="D3927" s="764" t="s">
        <v>13817</v>
      </c>
      <c r="E3927" s="22">
        <v>10256</v>
      </c>
      <c r="F3927" s="19"/>
      <c r="G3927" s="14">
        <f t="shared" si="87"/>
        <v>10256</v>
      </c>
      <c r="H3927" s="13"/>
    </row>
    <row r="3928" spans="1:8" hidden="1" x14ac:dyDescent="0.25">
      <c r="A3928" s="112">
        <v>45507</v>
      </c>
      <c r="B3928" s="21" t="s">
        <v>13228</v>
      </c>
      <c r="C3928" s="13" t="s">
        <v>8391</v>
      </c>
      <c r="D3928" s="764" t="s">
        <v>13818</v>
      </c>
      <c r="E3928" s="22">
        <v>649354</v>
      </c>
      <c r="F3928" s="19"/>
      <c r="G3928" s="14">
        <f t="shared" si="87"/>
        <v>649354</v>
      </c>
      <c r="H3928" s="13"/>
    </row>
    <row r="3929" spans="1:8" hidden="1" x14ac:dyDescent="0.25">
      <c r="A3929" s="112">
        <v>45507</v>
      </c>
      <c r="B3929" s="21" t="s">
        <v>12182</v>
      </c>
      <c r="C3929" s="13" t="s">
        <v>8391</v>
      </c>
      <c r="D3929" s="764" t="s">
        <v>10570</v>
      </c>
      <c r="E3929" s="22">
        <v>19539</v>
      </c>
      <c r="F3929" s="19"/>
      <c r="G3929" s="14">
        <f t="shared" si="87"/>
        <v>19539</v>
      </c>
      <c r="H3929" s="13"/>
    </row>
    <row r="3930" spans="1:8" hidden="1" x14ac:dyDescent="0.25">
      <c r="A3930" s="112">
        <v>45507</v>
      </c>
      <c r="B3930" s="21" t="s">
        <v>12796</v>
      </c>
      <c r="C3930" s="13" t="s">
        <v>8391</v>
      </c>
      <c r="D3930" s="764" t="s">
        <v>13819</v>
      </c>
      <c r="E3930" s="22">
        <v>168385</v>
      </c>
      <c r="F3930" s="19"/>
      <c r="G3930" s="14">
        <f t="shared" si="87"/>
        <v>168385</v>
      </c>
      <c r="H3930" s="13"/>
    </row>
    <row r="3931" spans="1:8" hidden="1" x14ac:dyDescent="0.25">
      <c r="A3931" s="112">
        <v>45507</v>
      </c>
      <c r="B3931" s="21" t="s">
        <v>13228</v>
      </c>
      <c r="C3931" s="13" t="s">
        <v>8391</v>
      </c>
      <c r="D3931" s="764" t="s">
        <v>13820</v>
      </c>
      <c r="E3931" s="22">
        <v>170358</v>
      </c>
      <c r="F3931" s="19"/>
      <c r="G3931" s="14">
        <f t="shared" si="87"/>
        <v>170358</v>
      </c>
      <c r="H3931" s="13"/>
    </row>
    <row r="3932" spans="1:8" x14ac:dyDescent="0.25">
      <c r="A3932" s="112">
        <v>45507</v>
      </c>
      <c r="B3932" s="21" t="s">
        <v>13228</v>
      </c>
      <c r="C3932" s="13" t="s">
        <v>1197</v>
      </c>
      <c r="D3932" s="764" t="s">
        <v>13821</v>
      </c>
      <c r="E3932" s="22">
        <v>192500</v>
      </c>
      <c r="F3932" s="19"/>
      <c r="G3932" s="14">
        <f t="shared" si="87"/>
        <v>192500</v>
      </c>
      <c r="H3932" s="13"/>
    </row>
    <row r="3933" spans="1:8" x14ac:dyDescent="0.25">
      <c r="A3933" s="112">
        <v>45507</v>
      </c>
      <c r="B3933" s="21" t="s">
        <v>13439</v>
      </c>
      <c r="C3933" s="13" t="s">
        <v>1197</v>
      </c>
      <c r="D3933" s="764" t="s">
        <v>13822</v>
      </c>
      <c r="E3933" s="22">
        <v>86000</v>
      </c>
      <c r="F3933" s="19"/>
      <c r="G3933" s="14">
        <f t="shared" si="87"/>
        <v>86000</v>
      </c>
      <c r="H3933" s="13"/>
    </row>
    <row r="3934" spans="1:8" hidden="1" x14ac:dyDescent="0.25">
      <c r="A3934" s="112">
        <v>45507</v>
      </c>
      <c r="B3934" s="21" t="s">
        <v>10899</v>
      </c>
      <c r="C3934" s="13" t="s">
        <v>12470</v>
      </c>
      <c r="D3934" s="764" t="s">
        <v>13842</v>
      </c>
      <c r="E3934" s="22">
        <v>240205</v>
      </c>
      <c r="F3934" s="19"/>
      <c r="G3934" s="14">
        <f>E3934-F3934</f>
        <v>240205</v>
      </c>
      <c r="H3934" s="13"/>
    </row>
    <row r="3935" spans="1:8" hidden="1" x14ac:dyDescent="0.25">
      <c r="A3935" s="112">
        <v>45509</v>
      </c>
      <c r="B3935" s="21" t="s">
        <v>12796</v>
      </c>
      <c r="C3935" s="13" t="s">
        <v>8391</v>
      </c>
      <c r="D3935" s="764"/>
      <c r="E3935" s="22"/>
      <c r="F3935" s="19">
        <v>250000</v>
      </c>
      <c r="G3935" s="14">
        <f t="shared" si="87"/>
        <v>-250000</v>
      </c>
      <c r="H3935" s="1122" t="s">
        <v>13835</v>
      </c>
    </row>
    <row r="3936" spans="1:8" hidden="1" x14ac:dyDescent="0.25">
      <c r="A3936" s="112">
        <v>45509</v>
      </c>
      <c r="B3936" s="21" t="s">
        <v>12684</v>
      </c>
      <c r="C3936" s="13" t="s">
        <v>8391</v>
      </c>
      <c r="D3936" s="764"/>
      <c r="E3936" s="22"/>
      <c r="F3936" s="109">
        <v>250000</v>
      </c>
      <c r="G3936" s="14">
        <f t="shared" si="87"/>
        <v>-250000</v>
      </c>
      <c r="H3936" s="1124"/>
    </row>
    <row r="3937" spans="1:8" hidden="1" x14ac:dyDescent="0.25">
      <c r="A3937" s="112">
        <v>45509</v>
      </c>
      <c r="B3937" s="21" t="s">
        <v>8336</v>
      </c>
      <c r="C3937" s="13" t="s">
        <v>1062</v>
      </c>
      <c r="D3937" s="764"/>
      <c r="E3937" s="781"/>
      <c r="F3937" s="783">
        <v>16040</v>
      </c>
      <c r="G3937" s="782">
        <f t="shared" si="87"/>
        <v>-16040</v>
      </c>
      <c r="H3937" s="1122" t="s">
        <v>13902</v>
      </c>
    </row>
    <row r="3938" spans="1:8" hidden="1" x14ac:dyDescent="0.25">
      <c r="A3938" s="112">
        <v>45509</v>
      </c>
      <c r="B3938" s="21" t="s">
        <v>11077</v>
      </c>
      <c r="C3938" s="13" t="s">
        <v>1062</v>
      </c>
      <c r="D3938" s="764"/>
      <c r="E3938" s="781"/>
      <c r="F3938" s="141">
        <v>8865</v>
      </c>
      <c r="G3938" s="782">
        <f t="shared" si="87"/>
        <v>-8865</v>
      </c>
      <c r="H3938" s="1123"/>
    </row>
    <row r="3939" spans="1:8" hidden="1" x14ac:dyDescent="0.25">
      <c r="A3939" s="112">
        <v>45509</v>
      </c>
      <c r="B3939" s="21" t="s">
        <v>11596</v>
      </c>
      <c r="C3939" s="13" t="s">
        <v>1062</v>
      </c>
      <c r="D3939" s="764"/>
      <c r="E3939" s="781"/>
      <c r="F3939" s="141">
        <v>5650</v>
      </c>
      <c r="G3939" s="782">
        <f t="shared" si="87"/>
        <v>-5650</v>
      </c>
      <c r="H3939" s="1123"/>
    </row>
    <row r="3940" spans="1:8" hidden="1" x14ac:dyDescent="0.25">
      <c r="A3940" s="112">
        <v>45509</v>
      </c>
      <c r="B3940" s="21" t="s">
        <v>12607</v>
      </c>
      <c r="C3940" s="13" t="s">
        <v>1062</v>
      </c>
      <c r="D3940" s="764"/>
      <c r="E3940" s="781"/>
      <c r="F3940" s="141">
        <v>54460</v>
      </c>
      <c r="G3940" s="782">
        <f t="shared" si="87"/>
        <v>-54460</v>
      </c>
      <c r="H3940" s="1123"/>
    </row>
    <row r="3941" spans="1:8" hidden="1" x14ac:dyDescent="0.25">
      <c r="A3941" s="112">
        <v>45509</v>
      </c>
      <c r="B3941" s="21" t="s">
        <v>12400</v>
      </c>
      <c r="C3941" s="13" t="s">
        <v>1062</v>
      </c>
      <c r="D3941" s="764" t="s">
        <v>13904</v>
      </c>
      <c r="E3941" s="781"/>
      <c r="F3941" s="141">
        <v>24884</v>
      </c>
      <c r="G3941" s="782">
        <f t="shared" si="87"/>
        <v>-24884</v>
      </c>
      <c r="H3941" s="1123"/>
    </row>
    <row r="3942" spans="1:8" hidden="1" x14ac:dyDescent="0.25">
      <c r="A3942" s="112">
        <v>45509</v>
      </c>
      <c r="B3942" s="21" t="s">
        <v>12684</v>
      </c>
      <c r="C3942" s="13" t="s">
        <v>1062</v>
      </c>
      <c r="D3942" s="764"/>
      <c r="E3942" s="781"/>
      <c r="F3942" s="141">
        <v>51300</v>
      </c>
      <c r="G3942" s="782">
        <f t="shared" si="87"/>
        <v>-51300</v>
      </c>
      <c r="H3942" s="1123"/>
    </row>
    <row r="3943" spans="1:8" hidden="1" x14ac:dyDescent="0.25">
      <c r="A3943" s="112">
        <v>45509</v>
      </c>
      <c r="B3943" s="21" t="s">
        <v>13256</v>
      </c>
      <c r="C3943" s="13" t="s">
        <v>1062</v>
      </c>
      <c r="D3943" s="764"/>
      <c r="E3943" s="781"/>
      <c r="F3943" s="141">
        <v>62465</v>
      </c>
      <c r="G3943" s="782">
        <f t="shared" si="87"/>
        <v>-62465</v>
      </c>
      <c r="H3943" s="1123"/>
    </row>
    <row r="3944" spans="1:8" hidden="1" x14ac:dyDescent="0.25">
      <c r="A3944" s="112">
        <v>45509</v>
      </c>
      <c r="B3944" s="21" t="s">
        <v>13439</v>
      </c>
      <c r="C3944" s="13" t="s">
        <v>1062</v>
      </c>
      <c r="D3944" s="764"/>
      <c r="E3944" s="781"/>
      <c r="F3944" s="141">
        <v>32400</v>
      </c>
      <c r="G3944" s="782">
        <f t="shared" si="87"/>
        <v>-32400</v>
      </c>
      <c r="H3944" s="1123"/>
    </row>
    <row r="3945" spans="1:8" ht="16.5" hidden="1" thickBot="1" x14ac:dyDescent="0.3">
      <c r="A3945" s="112">
        <v>45509</v>
      </c>
      <c r="B3945" s="21" t="s">
        <v>13228</v>
      </c>
      <c r="C3945" s="13" t="s">
        <v>1062</v>
      </c>
      <c r="D3945" s="764"/>
      <c r="E3945" s="781"/>
      <c r="F3945" s="784">
        <v>43936</v>
      </c>
      <c r="G3945" s="782">
        <f t="shared" si="87"/>
        <v>-43936</v>
      </c>
      <c r="H3945" s="1124"/>
    </row>
    <row r="3946" spans="1:8" x14ac:dyDescent="0.25">
      <c r="A3946" s="112">
        <v>45509</v>
      </c>
      <c r="B3946" s="21" t="s">
        <v>11077</v>
      </c>
      <c r="C3946" s="13" t="s">
        <v>12362</v>
      </c>
      <c r="D3946" s="764"/>
      <c r="E3946" s="781"/>
      <c r="F3946" s="151">
        <v>256037</v>
      </c>
      <c r="G3946" s="782">
        <f t="shared" si="87"/>
        <v>-256037</v>
      </c>
      <c r="H3946" s="1117" t="s">
        <v>13838</v>
      </c>
    </row>
    <row r="3947" spans="1:8" x14ac:dyDescent="0.25">
      <c r="A3947" s="112">
        <v>45509</v>
      </c>
      <c r="B3947" s="21" t="s">
        <v>10229</v>
      </c>
      <c r="C3947" s="13" t="s">
        <v>12362</v>
      </c>
      <c r="D3947" s="764"/>
      <c r="E3947" s="781"/>
      <c r="F3947" s="141">
        <v>31000</v>
      </c>
      <c r="G3947" s="782">
        <f t="shared" si="87"/>
        <v>-31000</v>
      </c>
      <c r="H3947" s="1204"/>
    </row>
    <row r="3948" spans="1:8" x14ac:dyDescent="0.25">
      <c r="A3948" s="112">
        <v>45509</v>
      </c>
      <c r="B3948" s="21" t="s">
        <v>10568</v>
      </c>
      <c r="C3948" s="13" t="s">
        <v>12362</v>
      </c>
      <c r="D3948" s="764"/>
      <c r="E3948" s="781"/>
      <c r="F3948" s="141">
        <v>33000</v>
      </c>
      <c r="G3948" s="782">
        <f t="shared" si="87"/>
        <v>-33000</v>
      </c>
      <c r="H3948" s="1204"/>
    </row>
    <row r="3949" spans="1:8" x14ac:dyDescent="0.25">
      <c r="A3949" s="112">
        <v>45509</v>
      </c>
      <c r="B3949" s="21" t="s">
        <v>12222</v>
      </c>
      <c r="C3949" s="13" t="s">
        <v>12362</v>
      </c>
      <c r="D3949" s="764"/>
      <c r="E3949" s="781"/>
      <c r="F3949" s="141">
        <v>27500</v>
      </c>
      <c r="G3949" s="782">
        <f t="shared" si="87"/>
        <v>-27500</v>
      </c>
      <c r="H3949" s="1204"/>
    </row>
    <row r="3950" spans="1:8" x14ac:dyDescent="0.25">
      <c r="A3950" s="112">
        <v>45509</v>
      </c>
      <c r="B3950" s="21" t="s">
        <v>12787</v>
      </c>
      <c r="C3950" s="13" t="s">
        <v>12362</v>
      </c>
      <c r="D3950" s="764"/>
      <c r="E3950" s="781"/>
      <c r="F3950" s="141">
        <v>38500</v>
      </c>
      <c r="G3950" s="782">
        <f t="shared" si="87"/>
        <v>-38500</v>
      </c>
      <c r="H3950" s="1204"/>
    </row>
    <row r="3951" spans="1:8" x14ac:dyDescent="0.25">
      <c r="A3951" s="112">
        <v>45509</v>
      </c>
      <c r="B3951" s="21" t="s">
        <v>12684</v>
      </c>
      <c r="C3951" s="13" t="s">
        <v>12362</v>
      </c>
      <c r="D3951" s="764"/>
      <c r="E3951" s="781"/>
      <c r="F3951" s="141">
        <v>12000</v>
      </c>
      <c r="G3951" s="782">
        <f t="shared" si="87"/>
        <v>-12000</v>
      </c>
      <c r="H3951" s="1204"/>
    </row>
    <row r="3952" spans="1:8" ht="16.5" thickBot="1" x14ac:dyDescent="0.3">
      <c r="A3952" s="112">
        <v>45509</v>
      </c>
      <c r="B3952" s="21" t="s">
        <v>11874</v>
      </c>
      <c r="C3952" s="13" t="s">
        <v>12362</v>
      </c>
      <c r="D3952" s="764"/>
      <c r="E3952" s="781"/>
      <c r="F3952" s="784">
        <v>1963</v>
      </c>
      <c r="G3952" s="782">
        <f t="shared" si="87"/>
        <v>-1963</v>
      </c>
      <c r="H3952" s="1118"/>
    </row>
    <row r="3953" spans="1:8" x14ac:dyDescent="0.25">
      <c r="A3953" s="112">
        <v>45509</v>
      </c>
      <c r="B3953" s="21" t="s">
        <v>11874</v>
      </c>
      <c r="C3953" s="13" t="s">
        <v>12362</v>
      </c>
      <c r="D3953" s="764"/>
      <c r="E3953" s="781"/>
      <c r="F3953" s="783">
        <v>167156</v>
      </c>
      <c r="G3953" s="782">
        <f t="shared" si="87"/>
        <v>-167156</v>
      </c>
      <c r="H3953" s="1117" t="s">
        <v>13840</v>
      </c>
    </row>
    <row r="3954" spans="1:8" x14ac:dyDescent="0.25">
      <c r="A3954" s="112">
        <v>45509</v>
      </c>
      <c r="B3954" s="21" t="s">
        <v>12796</v>
      </c>
      <c r="C3954" s="13" t="s">
        <v>12362</v>
      </c>
      <c r="D3954" s="764"/>
      <c r="E3954" s="781"/>
      <c r="F3954" s="151">
        <v>19000</v>
      </c>
      <c r="G3954" s="782">
        <f t="shared" si="87"/>
        <v>-19000</v>
      </c>
      <c r="H3954" s="1204"/>
    </row>
    <row r="3955" spans="1:8" x14ac:dyDescent="0.25">
      <c r="A3955" s="112">
        <v>45509</v>
      </c>
      <c r="B3955" s="21" t="s">
        <v>12400</v>
      </c>
      <c r="C3955" s="13" t="s">
        <v>12362</v>
      </c>
      <c r="D3955" s="764"/>
      <c r="E3955" s="781"/>
      <c r="F3955" s="151">
        <v>42703</v>
      </c>
      <c r="G3955" s="782">
        <f t="shared" si="87"/>
        <v>-42703</v>
      </c>
      <c r="H3955" s="1204"/>
    </row>
    <row r="3956" spans="1:8" x14ac:dyDescent="0.25">
      <c r="A3956" s="112">
        <v>45509</v>
      </c>
      <c r="B3956" s="21" t="s">
        <v>13256</v>
      </c>
      <c r="C3956" s="13" t="s">
        <v>12362</v>
      </c>
      <c r="D3956" s="764"/>
      <c r="E3956" s="781"/>
      <c r="F3956" s="151">
        <v>171005</v>
      </c>
      <c r="G3956" s="782">
        <f t="shared" si="87"/>
        <v>-171005</v>
      </c>
      <c r="H3956" s="1204"/>
    </row>
    <row r="3957" spans="1:8" x14ac:dyDescent="0.25">
      <c r="A3957" s="112">
        <v>45509</v>
      </c>
      <c r="B3957" s="21" t="s">
        <v>13498</v>
      </c>
      <c r="C3957" s="13" t="s">
        <v>12362</v>
      </c>
      <c r="D3957" s="764"/>
      <c r="E3957" s="781"/>
      <c r="F3957" s="151">
        <v>48550</v>
      </c>
      <c r="G3957" s="782">
        <f t="shared" si="87"/>
        <v>-48550</v>
      </c>
      <c r="H3957" s="1204"/>
    </row>
    <row r="3958" spans="1:8" x14ac:dyDescent="0.25">
      <c r="A3958" s="112">
        <v>45509</v>
      </c>
      <c r="B3958" s="21" t="s">
        <v>13661</v>
      </c>
      <c r="C3958" s="13" t="s">
        <v>12362</v>
      </c>
      <c r="D3958" s="764"/>
      <c r="E3958" s="781"/>
      <c r="F3958" s="151">
        <v>25000</v>
      </c>
      <c r="G3958" s="782">
        <f t="shared" si="87"/>
        <v>-25000</v>
      </c>
      <c r="H3958" s="1204"/>
    </row>
    <row r="3959" spans="1:8" ht="16.5" thickBot="1" x14ac:dyDescent="0.3">
      <c r="A3959" s="112">
        <v>45509</v>
      </c>
      <c r="B3959" s="21" t="s">
        <v>13228</v>
      </c>
      <c r="C3959" s="13" t="s">
        <v>12362</v>
      </c>
      <c r="D3959" s="764"/>
      <c r="E3959" s="781"/>
      <c r="F3959" s="295">
        <v>206586</v>
      </c>
      <c r="G3959" s="782">
        <f t="shared" si="87"/>
        <v>-206586</v>
      </c>
      <c r="H3959" s="1118"/>
    </row>
    <row r="3960" spans="1:8" hidden="1" x14ac:dyDescent="0.25">
      <c r="A3960" s="112">
        <v>45509</v>
      </c>
      <c r="B3960" s="21" t="s">
        <v>10899</v>
      </c>
      <c r="C3960" s="13" t="s">
        <v>12470</v>
      </c>
      <c r="D3960" s="764"/>
      <c r="E3960" s="22"/>
      <c r="F3960" s="19">
        <v>730000</v>
      </c>
      <c r="G3960" s="14">
        <f t="shared" si="87"/>
        <v>-730000</v>
      </c>
      <c r="H3960" s="13" t="s">
        <v>13730</v>
      </c>
    </row>
    <row r="3961" spans="1:8" hidden="1" x14ac:dyDescent="0.25">
      <c r="A3961" s="112">
        <v>45509</v>
      </c>
      <c r="B3961" s="21" t="s">
        <v>11614</v>
      </c>
      <c r="C3961" s="13" t="s">
        <v>7465</v>
      </c>
      <c r="D3961" s="764"/>
      <c r="E3961" s="22"/>
      <c r="F3961" s="19">
        <v>93755</v>
      </c>
      <c r="G3961" s="14">
        <f t="shared" si="87"/>
        <v>-93755</v>
      </c>
      <c r="H3961" s="1122" t="s">
        <v>13836</v>
      </c>
    </row>
    <row r="3962" spans="1:8" hidden="1" x14ac:dyDescent="0.25">
      <c r="A3962" s="112">
        <v>45509</v>
      </c>
      <c r="B3962" s="21" t="s">
        <v>12607</v>
      </c>
      <c r="C3962" s="13" t="s">
        <v>7465</v>
      </c>
      <c r="D3962" s="764"/>
      <c r="E3962" s="22"/>
      <c r="F3962" s="19">
        <v>45459</v>
      </c>
      <c r="G3962" s="14">
        <f t="shared" si="87"/>
        <v>-45459</v>
      </c>
      <c r="H3962" s="1123"/>
    </row>
    <row r="3963" spans="1:8" hidden="1" x14ac:dyDescent="0.25">
      <c r="A3963" s="112">
        <v>45509</v>
      </c>
      <c r="B3963" s="21" t="s">
        <v>11874</v>
      </c>
      <c r="C3963" s="13" t="s">
        <v>7465</v>
      </c>
      <c r="D3963" s="764"/>
      <c r="E3963" s="22"/>
      <c r="F3963" s="19">
        <v>306006</v>
      </c>
      <c r="G3963" s="14">
        <f t="shared" si="87"/>
        <v>-306006</v>
      </c>
      <c r="H3963" s="1123"/>
    </row>
    <row r="3964" spans="1:8" hidden="1" x14ac:dyDescent="0.25">
      <c r="A3964" s="112">
        <v>45509</v>
      </c>
      <c r="B3964" s="21" t="s">
        <v>10898</v>
      </c>
      <c r="C3964" s="13" t="s">
        <v>7465</v>
      </c>
      <c r="D3964" s="764"/>
      <c r="E3964" s="22"/>
      <c r="F3964" s="19">
        <v>32600</v>
      </c>
      <c r="G3964" s="14">
        <f t="shared" si="87"/>
        <v>-32600</v>
      </c>
      <c r="H3964" s="1123"/>
    </row>
    <row r="3965" spans="1:8" hidden="1" x14ac:dyDescent="0.25">
      <c r="A3965" s="112">
        <v>45509</v>
      </c>
      <c r="B3965" s="21" t="s">
        <v>9353</v>
      </c>
      <c r="C3965" s="13" t="s">
        <v>7465</v>
      </c>
      <c r="D3965" s="764"/>
      <c r="E3965" s="22"/>
      <c r="F3965" s="19">
        <v>33559</v>
      </c>
      <c r="G3965" s="14">
        <f t="shared" si="87"/>
        <v>-33559</v>
      </c>
      <c r="H3965" s="1123"/>
    </row>
    <row r="3966" spans="1:8" hidden="1" x14ac:dyDescent="0.25">
      <c r="A3966" s="112">
        <v>45509</v>
      </c>
      <c r="B3966" s="21" t="s">
        <v>10293</v>
      </c>
      <c r="C3966" s="13" t="s">
        <v>7465</v>
      </c>
      <c r="D3966" s="764"/>
      <c r="E3966" s="22"/>
      <c r="F3966" s="19">
        <v>43900</v>
      </c>
      <c r="G3966" s="14">
        <f t="shared" si="87"/>
        <v>-43900</v>
      </c>
      <c r="H3966" s="1123"/>
    </row>
    <row r="3967" spans="1:8" hidden="1" x14ac:dyDescent="0.25">
      <c r="A3967" s="112">
        <v>45509</v>
      </c>
      <c r="B3967" s="21" t="s">
        <v>12796</v>
      </c>
      <c r="C3967" s="13" t="s">
        <v>7465</v>
      </c>
      <c r="D3967" s="764"/>
      <c r="E3967" s="22"/>
      <c r="F3967" s="19">
        <v>105607</v>
      </c>
      <c r="G3967" s="14">
        <f t="shared" si="87"/>
        <v>-105607</v>
      </c>
      <c r="H3967" s="1123"/>
    </row>
    <row r="3968" spans="1:8" hidden="1" x14ac:dyDescent="0.25">
      <c r="A3968" s="112">
        <v>45509</v>
      </c>
      <c r="B3968" s="21" t="s">
        <v>8556</v>
      </c>
      <c r="C3968" s="13" t="s">
        <v>7465</v>
      </c>
      <c r="D3968" s="764"/>
      <c r="E3968" s="22"/>
      <c r="F3968" s="19">
        <v>29114</v>
      </c>
      <c r="G3968" s="14">
        <f t="shared" si="87"/>
        <v>-29114</v>
      </c>
      <c r="H3968" s="1124"/>
    </row>
    <row r="3969" spans="1:8" hidden="1" x14ac:dyDescent="0.25">
      <c r="A3969" s="112">
        <v>45509</v>
      </c>
      <c r="B3969" s="21" t="s">
        <v>10899</v>
      </c>
      <c r="C3969" s="13" t="s">
        <v>12470</v>
      </c>
      <c r="D3969" s="764" t="s">
        <v>13843</v>
      </c>
      <c r="E3969" s="22">
        <v>358785</v>
      </c>
      <c r="F3969" s="19"/>
      <c r="G3969" s="14">
        <f t="shared" si="87"/>
        <v>358785</v>
      </c>
      <c r="H3969" s="342"/>
    </row>
    <row r="3970" spans="1:8" hidden="1" x14ac:dyDescent="0.25">
      <c r="A3970" s="112">
        <v>45509</v>
      </c>
      <c r="B3970" s="21" t="s">
        <v>13113</v>
      </c>
      <c r="C3970" s="13" t="s">
        <v>5186</v>
      </c>
      <c r="D3970" s="764"/>
      <c r="E3970" s="22"/>
      <c r="F3970" s="19">
        <v>250000</v>
      </c>
      <c r="G3970" s="14">
        <f t="shared" si="87"/>
        <v>-250000</v>
      </c>
      <c r="H3970" s="342" t="s">
        <v>13729</v>
      </c>
    </row>
    <row r="3971" spans="1:8" hidden="1" x14ac:dyDescent="0.25">
      <c r="A3971" s="112">
        <v>45509</v>
      </c>
      <c r="B3971" s="21" t="s">
        <v>13113</v>
      </c>
      <c r="C3971" s="13" t="s">
        <v>5186</v>
      </c>
      <c r="D3971" s="764" t="s">
        <v>13860</v>
      </c>
      <c r="E3971" s="22">
        <v>675914</v>
      </c>
      <c r="F3971" s="19"/>
      <c r="G3971" s="14">
        <f t="shared" si="87"/>
        <v>675914</v>
      </c>
      <c r="H3971" s="342"/>
    </row>
    <row r="3972" spans="1:8" hidden="1" x14ac:dyDescent="0.25">
      <c r="A3972" s="112">
        <v>45509</v>
      </c>
      <c r="B3972" s="21" t="s">
        <v>13113</v>
      </c>
      <c r="C3972" s="13" t="s">
        <v>13293</v>
      </c>
      <c r="D3972" s="764" t="s">
        <v>13863</v>
      </c>
      <c r="E3972" s="22">
        <v>322825</v>
      </c>
      <c r="F3972" s="19"/>
      <c r="G3972" s="14">
        <f t="shared" si="87"/>
        <v>322825</v>
      </c>
      <c r="H3972" s="342"/>
    </row>
    <row r="3973" spans="1:8" hidden="1" x14ac:dyDescent="0.25">
      <c r="A3973" s="112">
        <v>45509</v>
      </c>
      <c r="B3973" s="21" t="s">
        <v>13113</v>
      </c>
      <c r="C3973" s="13" t="s">
        <v>13293</v>
      </c>
      <c r="D3973" s="764" t="s">
        <v>13864</v>
      </c>
      <c r="E3973" s="22">
        <v>45600</v>
      </c>
      <c r="F3973" s="19"/>
      <c r="G3973" s="14">
        <f t="shared" si="87"/>
        <v>45600</v>
      </c>
      <c r="H3973" s="342"/>
    </row>
    <row r="3974" spans="1:8" hidden="1" x14ac:dyDescent="0.25">
      <c r="A3974" s="112">
        <v>45511</v>
      </c>
      <c r="B3974" s="21" t="s">
        <v>12796</v>
      </c>
      <c r="C3974" s="13" t="s">
        <v>5680</v>
      </c>
      <c r="D3974" s="764"/>
      <c r="E3974" s="22">
        <v>67300</v>
      </c>
      <c r="F3974" s="19"/>
      <c r="G3974" s="14">
        <f t="shared" si="87"/>
        <v>67300</v>
      </c>
      <c r="H3974" s="13"/>
    </row>
    <row r="3975" spans="1:8" x14ac:dyDescent="0.25">
      <c r="A3975" s="112">
        <v>45511</v>
      </c>
      <c r="B3975" s="21" t="s">
        <v>13439</v>
      </c>
      <c r="C3975" s="13" t="s">
        <v>12362</v>
      </c>
      <c r="D3975" s="764" t="s">
        <v>13824</v>
      </c>
      <c r="E3975" s="22">
        <v>42900</v>
      </c>
      <c r="F3975" s="19"/>
      <c r="G3975" s="14">
        <f t="shared" si="87"/>
        <v>42900</v>
      </c>
      <c r="H3975" s="13"/>
    </row>
    <row r="3976" spans="1:8" hidden="1" x14ac:dyDescent="0.25">
      <c r="A3976" s="112">
        <v>45511</v>
      </c>
      <c r="B3976" s="21" t="s">
        <v>12400</v>
      </c>
      <c r="C3976" s="13" t="s">
        <v>1062</v>
      </c>
      <c r="D3976" s="764" t="s">
        <v>13897</v>
      </c>
      <c r="E3976" s="22">
        <v>17900</v>
      </c>
      <c r="F3976" s="109"/>
      <c r="G3976" s="14">
        <f t="shared" si="87"/>
        <v>17900</v>
      </c>
      <c r="H3976" s="13"/>
    </row>
    <row r="3977" spans="1:8" hidden="1" x14ac:dyDescent="0.25">
      <c r="A3977" s="112">
        <v>45511</v>
      </c>
      <c r="B3977" s="21" t="s">
        <v>13543</v>
      </c>
      <c r="C3977" s="13" t="s">
        <v>1062</v>
      </c>
      <c r="D3977" s="764" t="s">
        <v>13896</v>
      </c>
      <c r="E3977" s="781">
        <v>121500</v>
      </c>
      <c r="F3977" s="19"/>
      <c r="G3977" s="14">
        <f t="shared" si="87"/>
        <v>121500</v>
      </c>
      <c r="H3977" s="13"/>
    </row>
    <row r="3978" spans="1:8" hidden="1" x14ac:dyDescent="0.25">
      <c r="A3978" s="112">
        <v>45511</v>
      </c>
      <c r="B3978" s="21" t="s">
        <v>12607</v>
      </c>
      <c r="C3978" s="13" t="s">
        <v>1062</v>
      </c>
      <c r="D3978" s="764" t="s">
        <v>13895</v>
      </c>
      <c r="E3978" s="781">
        <v>54460</v>
      </c>
      <c r="F3978" s="19"/>
      <c r="G3978" s="14">
        <f t="shared" si="87"/>
        <v>54460</v>
      </c>
      <c r="H3978" s="13"/>
    </row>
    <row r="3979" spans="1:8" hidden="1" x14ac:dyDescent="0.25">
      <c r="A3979" s="112">
        <v>45511</v>
      </c>
      <c r="B3979" s="21" t="s">
        <v>12400</v>
      </c>
      <c r="C3979" s="13" t="s">
        <v>1062</v>
      </c>
      <c r="D3979" s="764" t="s">
        <v>13894</v>
      </c>
      <c r="E3979" s="781">
        <v>3150</v>
      </c>
      <c r="F3979" s="19"/>
      <c r="G3979" s="14">
        <f t="shared" si="87"/>
        <v>3150</v>
      </c>
      <c r="H3979" s="13"/>
    </row>
    <row r="3980" spans="1:8" hidden="1" x14ac:dyDescent="0.25">
      <c r="A3980" s="112">
        <v>45511</v>
      </c>
      <c r="B3980" s="21" t="s">
        <v>13661</v>
      </c>
      <c r="C3980" s="13" t="s">
        <v>8391</v>
      </c>
      <c r="D3980" s="764" t="s">
        <v>13968</v>
      </c>
      <c r="E3980" s="781">
        <v>20550</v>
      </c>
      <c r="F3980" s="111"/>
      <c r="G3980" s="14">
        <f t="shared" si="87"/>
        <v>20550</v>
      </c>
      <c r="H3980" s="13"/>
    </row>
    <row r="3981" spans="1:8" hidden="1" x14ac:dyDescent="0.25">
      <c r="A3981" s="112">
        <v>45511</v>
      </c>
      <c r="B3981" s="21" t="s">
        <v>13113</v>
      </c>
      <c r="C3981" s="13" t="s">
        <v>8391</v>
      </c>
      <c r="D3981" s="764" t="s">
        <v>13969</v>
      </c>
      <c r="E3981" s="781">
        <v>12179</v>
      </c>
      <c r="F3981" s="111"/>
      <c r="G3981" s="14">
        <f t="shared" si="87"/>
        <v>12179</v>
      </c>
      <c r="H3981" s="13"/>
    </row>
    <row r="3982" spans="1:8" hidden="1" x14ac:dyDescent="0.25">
      <c r="A3982" s="112">
        <v>45511</v>
      </c>
      <c r="B3982" s="21" t="s">
        <v>13228</v>
      </c>
      <c r="C3982" s="13" t="s">
        <v>8391</v>
      </c>
      <c r="D3982" s="764" t="s">
        <v>13970</v>
      </c>
      <c r="E3982" s="781">
        <v>309747</v>
      </c>
      <c r="F3982" s="111"/>
      <c r="G3982" s="14">
        <f t="shared" si="87"/>
        <v>309747</v>
      </c>
      <c r="H3982" s="13"/>
    </row>
    <row r="3983" spans="1:8" hidden="1" x14ac:dyDescent="0.25">
      <c r="A3983" s="112">
        <v>45512</v>
      </c>
      <c r="B3983" s="21" t="s">
        <v>12684</v>
      </c>
      <c r="C3983" s="13" t="s">
        <v>8391</v>
      </c>
      <c r="D3983" s="764" t="s">
        <v>13971</v>
      </c>
      <c r="E3983" s="781">
        <v>273498</v>
      </c>
      <c r="F3983" s="111"/>
      <c r="G3983" s="14">
        <f t="shared" si="87"/>
        <v>273498</v>
      </c>
      <c r="H3983" s="13"/>
    </row>
    <row r="3984" spans="1:8" hidden="1" x14ac:dyDescent="0.25">
      <c r="A3984" s="112">
        <v>45512</v>
      </c>
      <c r="B3984" s="21" t="s">
        <v>13498</v>
      </c>
      <c r="C3984" s="13" t="s">
        <v>8391</v>
      </c>
      <c r="D3984" s="764" t="s">
        <v>13972</v>
      </c>
      <c r="E3984" s="781">
        <v>15601</v>
      </c>
      <c r="F3984" s="111"/>
      <c r="G3984" s="14">
        <f t="shared" si="87"/>
        <v>15601</v>
      </c>
      <c r="H3984" s="13"/>
    </row>
    <row r="3985" spans="1:8" x14ac:dyDescent="0.25">
      <c r="A3985" s="112">
        <v>45512</v>
      </c>
      <c r="B3985" s="21" t="s">
        <v>12796</v>
      </c>
      <c r="C3985" s="13" t="s">
        <v>12362</v>
      </c>
      <c r="D3985" s="764" t="s">
        <v>13823</v>
      </c>
      <c r="E3985" s="22">
        <v>19000</v>
      </c>
      <c r="F3985" s="111"/>
      <c r="G3985" s="14">
        <f t="shared" si="87"/>
        <v>19000</v>
      </c>
      <c r="H3985" s="13"/>
    </row>
    <row r="3986" spans="1:8" hidden="1" x14ac:dyDescent="0.25">
      <c r="A3986" s="112">
        <v>45512</v>
      </c>
      <c r="B3986" s="21" t="s">
        <v>8865</v>
      </c>
      <c r="C3986" s="13" t="s">
        <v>5680</v>
      </c>
      <c r="D3986" s="764"/>
      <c r="E3986" s="22"/>
      <c r="F3986" s="19">
        <v>15600</v>
      </c>
      <c r="G3986" s="14">
        <f t="shared" si="87"/>
        <v>-15600</v>
      </c>
      <c r="H3986" s="1119" t="s">
        <v>13878</v>
      </c>
    </row>
    <row r="3987" spans="1:8" hidden="1" x14ac:dyDescent="0.25">
      <c r="A3987" s="112">
        <v>45512</v>
      </c>
      <c r="B3987" s="21" t="s">
        <v>10468</v>
      </c>
      <c r="C3987" s="13" t="s">
        <v>5680</v>
      </c>
      <c r="D3987" s="764"/>
      <c r="E3987" s="22"/>
      <c r="F3987" s="19">
        <v>4500</v>
      </c>
      <c r="G3987" s="14">
        <f t="shared" si="87"/>
        <v>-4500</v>
      </c>
      <c r="H3987" s="1120"/>
    </row>
    <row r="3988" spans="1:8" hidden="1" x14ac:dyDescent="0.25">
      <c r="A3988" s="112">
        <v>45512</v>
      </c>
      <c r="B3988" s="21" t="s">
        <v>10229</v>
      </c>
      <c r="C3988" s="13" t="s">
        <v>5680</v>
      </c>
      <c r="D3988" s="764"/>
      <c r="E3988" s="22"/>
      <c r="F3988" s="19">
        <v>86852</v>
      </c>
      <c r="G3988" s="14">
        <f t="shared" si="87"/>
        <v>-86852</v>
      </c>
      <c r="H3988" s="1120"/>
    </row>
    <row r="3989" spans="1:8" hidden="1" x14ac:dyDescent="0.25">
      <c r="A3989" s="112">
        <v>45512</v>
      </c>
      <c r="B3989" s="21" t="s">
        <v>10568</v>
      </c>
      <c r="C3989" s="13" t="s">
        <v>5680</v>
      </c>
      <c r="D3989" s="764"/>
      <c r="E3989" s="22"/>
      <c r="F3989" s="19">
        <v>33900</v>
      </c>
      <c r="G3989" s="14">
        <f t="shared" si="87"/>
        <v>-33900</v>
      </c>
      <c r="H3989" s="1120"/>
    </row>
    <row r="3990" spans="1:8" hidden="1" x14ac:dyDescent="0.25">
      <c r="A3990" s="112">
        <v>45512</v>
      </c>
      <c r="B3990" s="21" t="s">
        <v>9353</v>
      </c>
      <c r="C3990" s="13" t="s">
        <v>5680</v>
      </c>
      <c r="D3990" s="764"/>
      <c r="E3990" s="22"/>
      <c r="F3990" s="19">
        <v>29000</v>
      </c>
      <c r="G3990" s="14">
        <f t="shared" si="87"/>
        <v>-29000</v>
      </c>
      <c r="H3990" s="1120"/>
    </row>
    <row r="3991" spans="1:8" hidden="1" x14ac:dyDescent="0.25">
      <c r="A3991" s="112">
        <v>45512</v>
      </c>
      <c r="B3991" s="21" t="s">
        <v>11498</v>
      </c>
      <c r="C3991" s="13" t="s">
        <v>5680</v>
      </c>
      <c r="D3991" s="764"/>
      <c r="E3991" s="22"/>
      <c r="F3991" s="19">
        <v>30148</v>
      </c>
      <c r="G3991" s="14">
        <f t="shared" si="87"/>
        <v>-30148</v>
      </c>
      <c r="H3991" s="1121"/>
    </row>
    <row r="3992" spans="1:8" x14ac:dyDescent="0.25">
      <c r="A3992" s="112">
        <v>45512</v>
      </c>
      <c r="B3992" s="21" t="s">
        <v>13256</v>
      </c>
      <c r="C3992" s="13" t="s">
        <v>1197</v>
      </c>
      <c r="D3992" s="764"/>
      <c r="E3992" s="22">
        <v>515900</v>
      </c>
      <c r="F3992" s="19"/>
      <c r="G3992" s="14">
        <f t="shared" si="87"/>
        <v>515900</v>
      </c>
      <c r="H3992" s="954" t="s">
        <v>12119</v>
      </c>
    </row>
    <row r="3993" spans="1:8" hidden="1" x14ac:dyDescent="0.25">
      <c r="A3993" s="112">
        <v>45513</v>
      </c>
      <c r="B3993" s="21" t="s">
        <v>12400</v>
      </c>
      <c r="C3993" s="13" t="s">
        <v>1062</v>
      </c>
      <c r="D3993" s="764" t="s">
        <v>13898</v>
      </c>
      <c r="E3993" s="22">
        <v>2835</v>
      </c>
      <c r="F3993" s="19"/>
      <c r="G3993" s="14">
        <f t="shared" si="87"/>
        <v>2835</v>
      </c>
      <c r="H3993" s="954"/>
    </row>
    <row r="3994" spans="1:8" x14ac:dyDescent="0.25">
      <c r="A3994" s="112">
        <v>45514</v>
      </c>
      <c r="B3994" s="21" t="s">
        <v>13256</v>
      </c>
      <c r="C3994" s="13" t="s">
        <v>12362</v>
      </c>
      <c r="D3994" s="764" t="s">
        <v>13828</v>
      </c>
      <c r="E3994" s="22">
        <v>32765</v>
      </c>
      <c r="F3994" s="19"/>
      <c r="G3994" s="14">
        <f t="shared" si="87"/>
        <v>32765</v>
      </c>
      <c r="H3994" s="13"/>
    </row>
    <row r="3995" spans="1:8" x14ac:dyDescent="0.25">
      <c r="A3995" s="112">
        <v>45514</v>
      </c>
      <c r="B3995" s="21" t="s">
        <v>13439</v>
      </c>
      <c r="C3995" s="13" t="s">
        <v>12362</v>
      </c>
      <c r="D3995" s="764" t="s">
        <v>13827</v>
      </c>
      <c r="E3995" s="22">
        <v>28995</v>
      </c>
      <c r="F3995" s="19"/>
      <c r="G3995" s="14">
        <f t="shared" si="87"/>
        <v>28995</v>
      </c>
      <c r="H3995" s="13"/>
    </row>
    <row r="3996" spans="1:8" hidden="1" x14ac:dyDescent="0.25">
      <c r="A3996" s="112">
        <v>45514</v>
      </c>
      <c r="B3996" s="21" t="s">
        <v>12400</v>
      </c>
      <c r="C3996" s="13" t="s">
        <v>7240</v>
      </c>
      <c r="D3996" s="764"/>
      <c r="E3996" s="22">
        <v>1772879</v>
      </c>
      <c r="F3996" s="19"/>
      <c r="G3996" s="14">
        <f t="shared" si="87"/>
        <v>1772879</v>
      </c>
      <c r="H3996" s="13"/>
    </row>
    <row r="3997" spans="1:8" hidden="1" x14ac:dyDescent="0.25">
      <c r="A3997" s="112">
        <v>45514</v>
      </c>
      <c r="B3997" s="21" t="s">
        <v>12607</v>
      </c>
      <c r="C3997" s="13" t="s">
        <v>8391</v>
      </c>
      <c r="D3997" s="764" t="s">
        <v>13956</v>
      </c>
      <c r="E3997" s="22">
        <v>170080</v>
      </c>
      <c r="F3997" s="19"/>
      <c r="G3997" s="14">
        <f t="shared" si="87"/>
        <v>170080</v>
      </c>
      <c r="H3997" s="13"/>
    </row>
    <row r="3998" spans="1:8" hidden="1" x14ac:dyDescent="0.25">
      <c r="A3998" s="112">
        <v>45514</v>
      </c>
      <c r="B3998" s="21" t="s">
        <v>12796</v>
      </c>
      <c r="C3998" s="13" t="s">
        <v>8391</v>
      </c>
      <c r="D3998" s="764" t="s">
        <v>13957</v>
      </c>
      <c r="E3998" s="22">
        <v>14563</v>
      </c>
      <c r="F3998" s="19"/>
      <c r="G3998" s="14">
        <f t="shared" si="87"/>
        <v>14563</v>
      </c>
      <c r="H3998" s="13"/>
    </row>
    <row r="3999" spans="1:8" hidden="1" x14ac:dyDescent="0.25">
      <c r="A3999" s="112">
        <v>45514</v>
      </c>
      <c r="B3999" s="21" t="s">
        <v>13228</v>
      </c>
      <c r="C3999" s="13" t="s">
        <v>8391</v>
      </c>
      <c r="D3999" s="764" t="s">
        <v>13958</v>
      </c>
      <c r="E3999" s="22">
        <v>85207</v>
      </c>
      <c r="F3999" s="19"/>
      <c r="G3999" s="14">
        <f t="shared" si="87"/>
        <v>85207</v>
      </c>
      <c r="H3999" s="13"/>
    </row>
    <row r="4000" spans="1:8" x14ac:dyDescent="0.25">
      <c r="A4000" s="112">
        <v>45516</v>
      </c>
      <c r="B4000" s="21" t="s">
        <v>13439</v>
      </c>
      <c r="C4000" s="13" t="s">
        <v>12362</v>
      </c>
      <c r="D4000" s="764" t="s">
        <v>13826</v>
      </c>
      <c r="E4000" s="22">
        <v>121000</v>
      </c>
      <c r="F4000" s="19"/>
      <c r="G4000" s="14">
        <f t="shared" si="87"/>
        <v>121000</v>
      </c>
      <c r="H4000" s="13"/>
    </row>
    <row r="4001" spans="1:8" x14ac:dyDescent="0.25">
      <c r="A4001" s="112">
        <v>45516</v>
      </c>
      <c r="B4001" s="21" t="s">
        <v>13661</v>
      </c>
      <c r="C4001" s="13" t="s">
        <v>12362</v>
      </c>
      <c r="D4001" s="764" t="s">
        <v>13825</v>
      </c>
      <c r="E4001" s="22">
        <v>25000</v>
      </c>
      <c r="F4001" s="19"/>
      <c r="G4001" s="14">
        <f t="shared" si="87"/>
        <v>25000</v>
      </c>
      <c r="H4001" s="13"/>
    </row>
    <row r="4002" spans="1:8" hidden="1" x14ac:dyDescent="0.25">
      <c r="A4002" s="112">
        <v>45516</v>
      </c>
      <c r="B4002" s="21" t="s">
        <v>13113</v>
      </c>
      <c r="C4002" s="13" t="s">
        <v>13293</v>
      </c>
      <c r="D4002" s="764" t="s">
        <v>13862</v>
      </c>
      <c r="E4002" s="22">
        <v>213200</v>
      </c>
      <c r="F4002" s="19"/>
      <c r="G4002" s="14">
        <f t="shared" si="87"/>
        <v>213200</v>
      </c>
      <c r="H4002" s="13"/>
    </row>
    <row r="4003" spans="1:8" hidden="1" x14ac:dyDescent="0.25">
      <c r="A4003" s="112">
        <v>45516</v>
      </c>
      <c r="B4003" s="21" t="s">
        <v>13228</v>
      </c>
      <c r="C4003" s="13" t="s">
        <v>1062</v>
      </c>
      <c r="D4003" s="764" t="s">
        <v>13901</v>
      </c>
      <c r="E4003" s="22">
        <v>44550</v>
      </c>
      <c r="F4003" s="19"/>
      <c r="G4003" s="14">
        <f t="shared" si="87"/>
        <v>44550</v>
      </c>
      <c r="H4003" s="53"/>
    </row>
    <row r="4004" spans="1:8" hidden="1" x14ac:dyDescent="0.25">
      <c r="A4004" s="112">
        <v>45516</v>
      </c>
      <c r="B4004" s="21" t="s">
        <v>11077</v>
      </c>
      <c r="C4004" s="13" t="s">
        <v>1062</v>
      </c>
      <c r="D4004" s="764" t="s">
        <v>13900</v>
      </c>
      <c r="E4004" s="22">
        <v>8865</v>
      </c>
      <c r="F4004" s="19"/>
      <c r="G4004" s="14">
        <f t="shared" si="87"/>
        <v>8865</v>
      </c>
      <c r="H4004" s="53"/>
    </row>
    <row r="4005" spans="1:8" hidden="1" x14ac:dyDescent="0.25">
      <c r="A4005" s="112">
        <v>45517</v>
      </c>
      <c r="B4005" s="21" t="s">
        <v>13228</v>
      </c>
      <c r="C4005" s="13" t="s">
        <v>1062</v>
      </c>
      <c r="D4005" s="764" t="s">
        <v>13899</v>
      </c>
      <c r="E4005" s="22">
        <v>23425</v>
      </c>
      <c r="F4005" s="19"/>
      <c r="G4005" s="14">
        <f t="shared" si="87"/>
        <v>23425</v>
      </c>
      <c r="H4005" s="53"/>
    </row>
    <row r="4006" spans="1:8" hidden="1" x14ac:dyDescent="0.25">
      <c r="A4006" s="112">
        <v>45517</v>
      </c>
      <c r="B4006" s="21" t="s">
        <v>13228</v>
      </c>
      <c r="C4006" s="13" t="s">
        <v>8391</v>
      </c>
      <c r="D4006" s="764" t="s">
        <v>13959</v>
      </c>
      <c r="E4006" s="22">
        <v>205587</v>
      </c>
      <c r="F4006" s="109"/>
      <c r="G4006" s="14">
        <f t="shared" si="87"/>
        <v>205587</v>
      </c>
      <c r="H4006" s="53"/>
    </row>
    <row r="4007" spans="1:8" hidden="1" x14ac:dyDescent="0.25">
      <c r="A4007" s="112">
        <v>45519</v>
      </c>
      <c r="B4007" s="21" t="s">
        <v>8556</v>
      </c>
      <c r="C4007" s="13" t="s">
        <v>166</v>
      </c>
      <c r="D4007" s="764"/>
      <c r="E4007" s="781"/>
      <c r="F4007" s="783">
        <v>3390</v>
      </c>
      <c r="G4007" s="782">
        <f t="shared" si="87"/>
        <v>-3390</v>
      </c>
      <c r="H4007" s="1122" t="s">
        <v>13880</v>
      </c>
    </row>
    <row r="4008" spans="1:8" hidden="1" x14ac:dyDescent="0.25">
      <c r="A4008" s="112">
        <v>45519</v>
      </c>
      <c r="B4008" s="21" t="s">
        <v>11077</v>
      </c>
      <c r="C4008" s="13" t="s">
        <v>166</v>
      </c>
      <c r="D4008" s="764"/>
      <c r="E4008" s="781"/>
      <c r="F4008" s="141">
        <v>31324</v>
      </c>
      <c r="G4008" s="782">
        <f t="shared" ref="G4008:G4033" si="88">E4008-F4008</f>
        <v>-31324</v>
      </c>
      <c r="H4008" s="1123"/>
    </row>
    <row r="4009" spans="1:8" hidden="1" x14ac:dyDescent="0.25">
      <c r="A4009" s="112">
        <v>45519</v>
      </c>
      <c r="B4009" s="21" t="s">
        <v>11498</v>
      </c>
      <c r="C4009" s="13" t="s">
        <v>166</v>
      </c>
      <c r="D4009" s="764"/>
      <c r="E4009" s="781"/>
      <c r="F4009" s="141">
        <v>8000</v>
      </c>
      <c r="G4009" s="782">
        <f t="shared" si="88"/>
        <v>-8000</v>
      </c>
      <c r="H4009" s="1123"/>
    </row>
    <row r="4010" spans="1:8" hidden="1" x14ac:dyDescent="0.25">
      <c r="A4010" s="112">
        <v>45519</v>
      </c>
      <c r="B4010" s="21" t="s">
        <v>12182</v>
      </c>
      <c r="C4010" s="13" t="s">
        <v>166</v>
      </c>
      <c r="D4010" s="764"/>
      <c r="E4010" s="781"/>
      <c r="F4010" s="141">
        <v>351969</v>
      </c>
      <c r="G4010" s="782">
        <f t="shared" si="88"/>
        <v>-351969</v>
      </c>
      <c r="H4010" s="1123"/>
    </row>
    <row r="4011" spans="1:8" hidden="1" x14ac:dyDescent="0.25">
      <c r="A4011" s="112">
        <v>45519</v>
      </c>
      <c r="B4011" s="21" t="s">
        <v>12787</v>
      </c>
      <c r="C4011" s="13" t="s">
        <v>166</v>
      </c>
      <c r="D4011" s="764"/>
      <c r="E4011" s="781"/>
      <c r="F4011" s="141">
        <v>14000</v>
      </c>
      <c r="G4011" s="782">
        <f t="shared" si="88"/>
        <v>-14000</v>
      </c>
      <c r="H4011" s="1123"/>
    </row>
    <row r="4012" spans="1:8" hidden="1" x14ac:dyDescent="0.25">
      <c r="A4012" s="112">
        <v>45519</v>
      </c>
      <c r="B4012" s="21" t="s">
        <v>12400</v>
      </c>
      <c r="C4012" s="13" t="s">
        <v>166</v>
      </c>
      <c r="D4012" s="764"/>
      <c r="E4012" s="781"/>
      <c r="F4012" s="141">
        <v>31500</v>
      </c>
      <c r="G4012" s="782">
        <f t="shared" si="88"/>
        <v>-31500</v>
      </c>
      <c r="H4012" s="1123"/>
    </row>
    <row r="4013" spans="1:8" hidden="1" x14ac:dyDescent="0.25">
      <c r="A4013" s="112">
        <v>45519</v>
      </c>
      <c r="B4013" s="21" t="s">
        <v>13439</v>
      </c>
      <c r="C4013" s="13" t="s">
        <v>166</v>
      </c>
      <c r="D4013" s="764"/>
      <c r="E4013" s="781"/>
      <c r="F4013" s="141">
        <v>131377</v>
      </c>
      <c r="G4013" s="782">
        <f t="shared" si="88"/>
        <v>-131377</v>
      </c>
      <c r="H4013" s="1123"/>
    </row>
    <row r="4014" spans="1:8" ht="16.5" hidden="1" thickBot="1" x14ac:dyDescent="0.3">
      <c r="A4014" s="112">
        <v>45519</v>
      </c>
      <c r="B4014" s="21" t="s">
        <v>13295</v>
      </c>
      <c r="C4014" s="13" t="s">
        <v>166</v>
      </c>
      <c r="D4014" s="764"/>
      <c r="E4014" s="781"/>
      <c r="F4014" s="784">
        <v>25454</v>
      </c>
      <c r="G4014" s="782">
        <f t="shared" si="88"/>
        <v>-25454</v>
      </c>
      <c r="H4014" s="1124"/>
    </row>
    <row r="4015" spans="1:8" hidden="1" x14ac:dyDescent="0.25">
      <c r="A4015" s="112">
        <v>45519</v>
      </c>
      <c r="B4015" s="21" t="s">
        <v>12796</v>
      </c>
      <c r="C4015" s="13" t="s">
        <v>8391</v>
      </c>
      <c r="D4015" s="764" t="s">
        <v>13960</v>
      </c>
      <c r="E4015" s="22">
        <v>67200</v>
      </c>
      <c r="F4015" s="111"/>
      <c r="G4015" s="14">
        <f t="shared" si="88"/>
        <v>67200</v>
      </c>
      <c r="H4015" s="342"/>
    </row>
    <row r="4016" spans="1:8" hidden="1" x14ac:dyDescent="0.25">
      <c r="A4016" s="112">
        <v>45519</v>
      </c>
      <c r="B4016" s="21" t="s">
        <v>13256</v>
      </c>
      <c r="C4016" s="13" t="s">
        <v>8391</v>
      </c>
      <c r="D4016" s="764" t="s">
        <v>13961</v>
      </c>
      <c r="E4016" s="22">
        <v>34130</v>
      </c>
      <c r="F4016" s="19"/>
      <c r="G4016" s="14">
        <f t="shared" si="88"/>
        <v>34130</v>
      </c>
      <c r="H4016" s="342"/>
    </row>
    <row r="4017" spans="1:8" x14ac:dyDescent="0.25">
      <c r="A4017" s="112">
        <v>45520</v>
      </c>
      <c r="B4017" s="21" t="s">
        <v>13228</v>
      </c>
      <c r="C4017" s="13" t="s">
        <v>12362</v>
      </c>
      <c r="D4017" s="764" t="s">
        <v>13954</v>
      </c>
      <c r="E4017" s="22">
        <v>13500</v>
      </c>
      <c r="F4017" s="19"/>
      <c r="G4017" s="14">
        <f t="shared" si="88"/>
        <v>13500</v>
      </c>
      <c r="H4017" s="342"/>
    </row>
    <row r="4018" spans="1:8" hidden="1" x14ac:dyDescent="0.25">
      <c r="A4018" s="112">
        <v>45520</v>
      </c>
      <c r="B4018" s="21" t="s">
        <v>13661</v>
      </c>
      <c r="C4018" s="13" t="s">
        <v>8391</v>
      </c>
      <c r="D4018" s="764" t="s">
        <v>13962</v>
      </c>
      <c r="E4018" s="22">
        <v>24009</v>
      </c>
      <c r="F4018" s="19"/>
      <c r="G4018" s="14">
        <f t="shared" si="88"/>
        <v>24009</v>
      </c>
      <c r="H4018" s="342"/>
    </row>
    <row r="4019" spans="1:8" hidden="1" x14ac:dyDescent="0.25">
      <c r="A4019" s="112">
        <v>45521</v>
      </c>
      <c r="B4019" s="21" t="s">
        <v>13228</v>
      </c>
      <c r="C4019" s="13" t="s">
        <v>8391</v>
      </c>
      <c r="D4019" s="764" t="s">
        <v>13963</v>
      </c>
      <c r="E4019" s="22">
        <v>38015</v>
      </c>
      <c r="F4019" s="19"/>
      <c r="G4019" s="14">
        <f t="shared" si="88"/>
        <v>38015</v>
      </c>
      <c r="H4019" s="342"/>
    </row>
    <row r="4020" spans="1:8" hidden="1" x14ac:dyDescent="0.25">
      <c r="A4020" s="112">
        <v>45522</v>
      </c>
      <c r="B4020" s="21" t="s">
        <v>13498</v>
      </c>
      <c r="C4020" s="13" t="s">
        <v>13953</v>
      </c>
      <c r="D4020" s="764" t="s">
        <v>13171</v>
      </c>
      <c r="E4020" s="22">
        <v>100000</v>
      </c>
      <c r="F4020" s="19"/>
      <c r="G4020" s="14">
        <f t="shared" si="88"/>
        <v>100000</v>
      </c>
      <c r="H4020" s="342"/>
    </row>
    <row r="4021" spans="1:8" hidden="1" x14ac:dyDescent="0.25">
      <c r="A4021" s="112">
        <v>45523</v>
      </c>
      <c r="B4021" s="21" t="s">
        <v>12400</v>
      </c>
      <c r="C4021" s="13" t="s">
        <v>1062</v>
      </c>
      <c r="D4021" s="764" t="s">
        <v>13955</v>
      </c>
      <c r="E4021" s="22">
        <v>3465</v>
      </c>
      <c r="F4021" s="19"/>
      <c r="G4021" s="14">
        <f t="shared" si="88"/>
        <v>3465</v>
      </c>
      <c r="H4021" s="342"/>
    </row>
    <row r="4022" spans="1:8" x14ac:dyDescent="0.25">
      <c r="A4022" s="112">
        <v>45524</v>
      </c>
      <c r="B4022" s="21" t="s">
        <v>13439</v>
      </c>
      <c r="C4022" s="13" t="s">
        <v>12362</v>
      </c>
      <c r="D4022" s="764"/>
      <c r="E4022" s="22"/>
      <c r="F4022" s="19">
        <v>400000</v>
      </c>
      <c r="G4022" s="14">
        <f t="shared" si="88"/>
        <v>-400000</v>
      </c>
      <c r="H4022" s="13" t="s">
        <v>13937</v>
      </c>
    </row>
    <row r="4023" spans="1:8" hidden="1" x14ac:dyDescent="0.25">
      <c r="A4023" s="112">
        <v>45524</v>
      </c>
      <c r="B4023" s="21" t="s">
        <v>12796</v>
      </c>
      <c r="C4023" s="13" t="s">
        <v>8391</v>
      </c>
      <c r="D4023" s="764" t="s">
        <v>13964</v>
      </c>
      <c r="E4023" s="22">
        <v>245494</v>
      </c>
      <c r="F4023" s="19"/>
      <c r="G4023" s="14">
        <f t="shared" si="88"/>
        <v>245494</v>
      </c>
      <c r="H4023" s="13"/>
    </row>
    <row r="4024" spans="1:8" hidden="1" x14ac:dyDescent="0.25">
      <c r="A4024" s="112">
        <v>45524</v>
      </c>
      <c r="B4024" s="21" t="s">
        <v>11077</v>
      </c>
      <c r="C4024" s="13" t="s">
        <v>8391</v>
      </c>
      <c r="D4024" s="764" t="s">
        <v>13965</v>
      </c>
      <c r="E4024" s="22">
        <v>175423</v>
      </c>
      <c r="F4024" s="19"/>
      <c r="G4024" s="14">
        <f t="shared" si="88"/>
        <v>175423</v>
      </c>
      <c r="H4024" s="13"/>
    </row>
    <row r="4025" spans="1:8" x14ac:dyDescent="0.25">
      <c r="A4025" s="112">
        <v>45524</v>
      </c>
      <c r="B4025" s="21" t="s">
        <v>13113</v>
      </c>
      <c r="C4025" s="13" t="s">
        <v>1197</v>
      </c>
      <c r="D4025" s="764" t="s">
        <v>13973</v>
      </c>
      <c r="E4025" s="22">
        <v>208000</v>
      </c>
      <c r="F4025" s="19"/>
      <c r="G4025" s="14">
        <f t="shared" si="88"/>
        <v>208000</v>
      </c>
      <c r="H4025" s="13"/>
    </row>
    <row r="4026" spans="1:8" x14ac:dyDescent="0.25">
      <c r="A4026" s="112">
        <v>45525</v>
      </c>
      <c r="B4026" s="21" t="s">
        <v>13295</v>
      </c>
      <c r="C4026" s="13" t="s">
        <v>1197</v>
      </c>
      <c r="D4026" s="764" t="s">
        <v>13974</v>
      </c>
      <c r="E4026" s="22">
        <v>15425</v>
      </c>
      <c r="F4026" s="109"/>
      <c r="G4026" s="14">
        <f t="shared" si="88"/>
        <v>15425</v>
      </c>
      <c r="H4026" s="13"/>
    </row>
    <row r="4027" spans="1:8" hidden="1" x14ac:dyDescent="0.25">
      <c r="A4027" s="112">
        <v>45527</v>
      </c>
      <c r="B4027" s="21" t="s">
        <v>13228</v>
      </c>
      <c r="C4027" s="13" t="s">
        <v>8391</v>
      </c>
      <c r="D4027" s="764"/>
      <c r="E4027" s="781"/>
      <c r="F4027" s="213">
        <v>1000000</v>
      </c>
      <c r="G4027" s="14">
        <f t="shared" si="88"/>
        <v>-1000000</v>
      </c>
      <c r="H4027" s="53" t="s">
        <v>11668</v>
      </c>
    </row>
    <row r="4028" spans="1:8" hidden="1" x14ac:dyDescent="0.25">
      <c r="A4028" s="112">
        <v>45527</v>
      </c>
      <c r="B4028" s="21" t="s">
        <v>13228</v>
      </c>
      <c r="C4028" s="13" t="s">
        <v>1062</v>
      </c>
      <c r="D4028" s="764"/>
      <c r="E4028" s="781"/>
      <c r="F4028" s="783">
        <v>200000</v>
      </c>
      <c r="G4028" s="782">
        <f t="shared" si="88"/>
        <v>-200000</v>
      </c>
      <c r="H4028" s="1114" t="s">
        <v>13996</v>
      </c>
    </row>
    <row r="4029" spans="1:8" hidden="1" x14ac:dyDescent="0.25">
      <c r="A4029" s="112">
        <v>45527</v>
      </c>
      <c r="B4029" s="21" t="s">
        <v>13180</v>
      </c>
      <c r="C4029" s="13" t="s">
        <v>1062</v>
      </c>
      <c r="D4029" s="764"/>
      <c r="E4029" s="781"/>
      <c r="F4029" s="141">
        <v>200000</v>
      </c>
      <c r="G4029" s="782">
        <f t="shared" si="88"/>
        <v>-200000</v>
      </c>
      <c r="H4029" s="1115"/>
    </row>
    <row r="4030" spans="1:8" ht="16.5" hidden="1" thickBot="1" x14ac:dyDescent="0.3">
      <c r="A4030" s="112">
        <v>45527</v>
      </c>
      <c r="B4030" s="21" t="s">
        <v>13543</v>
      </c>
      <c r="C4030" s="13" t="s">
        <v>1062</v>
      </c>
      <c r="D4030" s="764"/>
      <c r="E4030" s="781"/>
      <c r="F4030" s="784">
        <v>100000</v>
      </c>
      <c r="G4030" s="782">
        <f t="shared" si="88"/>
        <v>-100000</v>
      </c>
      <c r="H4030" s="1116"/>
    </row>
    <row r="4031" spans="1:8" hidden="1" x14ac:dyDescent="0.25">
      <c r="A4031" s="112">
        <v>45528</v>
      </c>
      <c r="B4031" s="21" t="s">
        <v>13113</v>
      </c>
      <c r="C4031" s="13" t="s">
        <v>13293</v>
      </c>
      <c r="D4031" s="764"/>
      <c r="E4031" s="781"/>
      <c r="F4031" s="783">
        <v>343156</v>
      </c>
      <c r="G4031" s="782">
        <f t="shared" si="88"/>
        <v>-343156</v>
      </c>
      <c r="H4031" s="1117" t="s">
        <v>13980</v>
      </c>
    </row>
    <row r="4032" spans="1:8" ht="16.5" hidden="1" thickBot="1" x14ac:dyDescent="0.3">
      <c r="A4032" s="112">
        <v>45528</v>
      </c>
      <c r="B4032" s="21" t="s">
        <v>13256</v>
      </c>
      <c r="C4032" s="13" t="s">
        <v>13293</v>
      </c>
      <c r="D4032" s="764"/>
      <c r="E4032" s="781"/>
      <c r="F4032" s="784">
        <v>456844</v>
      </c>
      <c r="G4032" s="782">
        <f t="shared" si="88"/>
        <v>-456844</v>
      </c>
      <c r="H4032" s="1118"/>
    </row>
    <row r="4033" spans="1:8" x14ac:dyDescent="0.25">
      <c r="A4033" s="112">
        <v>45528</v>
      </c>
      <c r="B4033" s="21" t="s">
        <v>13256</v>
      </c>
      <c r="C4033" s="13" t="s">
        <v>1197</v>
      </c>
      <c r="D4033" s="764"/>
      <c r="E4033" s="22"/>
      <c r="F4033" s="111">
        <v>515900</v>
      </c>
      <c r="G4033" s="14">
        <f t="shared" si="88"/>
        <v>-515900</v>
      </c>
      <c r="H4033" s="13" t="s">
        <v>13979</v>
      </c>
    </row>
    <row r="4034" spans="1:8" x14ac:dyDescent="0.25">
      <c r="A4034" s="13"/>
      <c r="B4034" s="21"/>
      <c r="C4034" s="13"/>
      <c r="D4034" s="764"/>
      <c r="E4034" s="22"/>
      <c r="F4034" s="19"/>
      <c r="G4034" s="14"/>
      <c r="H4034" s="13"/>
    </row>
    <row r="4035" spans="1:8" x14ac:dyDescent="0.25">
      <c r="A4035" s="13"/>
      <c r="B4035" s="21"/>
      <c r="C4035" s="13"/>
      <c r="D4035" s="764"/>
      <c r="E4035" s="22"/>
      <c r="F4035" s="19"/>
      <c r="G4035" s="14"/>
      <c r="H4035" s="13"/>
    </row>
    <row r="4036" spans="1:8" x14ac:dyDescent="0.25">
      <c r="A4036" s="13"/>
      <c r="B4036" s="21"/>
      <c r="C4036" s="13"/>
      <c r="D4036" s="764"/>
      <c r="E4036" s="22"/>
      <c r="F4036" s="19"/>
      <c r="G4036" s="14"/>
      <c r="H4036" s="13"/>
    </row>
    <row r="4037" spans="1:8" x14ac:dyDescent="0.25">
      <c r="A4037" s="13"/>
      <c r="B4037" s="21"/>
      <c r="C4037" s="13"/>
      <c r="D4037" s="764"/>
      <c r="E4037" s="22"/>
      <c r="F4037" s="19"/>
      <c r="G4037" s="14"/>
      <c r="H4037" s="13"/>
    </row>
    <row r="4038" spans="1:8" x14ac:dyDescent="0.25">
      <c r="A4038" s="13"/>
      <c r="B4038" s="21"/>
      <c r="C4038" s="13"/>
      <c r="D4038" s="764"/>
      <c r="E4038" s="22"/>
      <c r="F4038" s="19"/>
      <c r="G4038" s="14"/>
      <c r="H4038" s="13"/>
    </row>
    <row r="4039" spans="1:8" x14ac:dyDescent="0.25">
      <c r="A4039" s="13"/>
      <c r="B4039" s="21"/>
      <c r="C4039" s="13"/>
      <c r="D4039" s="764"/>
      <c r="E4039" s="22"/>
      <c r="F4039" s="19"/>
      <c r="G4039" s="14"/>
      <c r="H4039" s="13"/>
    </row>
    <row r="4040" spans="1:8" x14ac:dyDescent="0.25">
      <c r="A4040" s="13"/>
      <c r="B4040" s="21"/>
      <c r="C4040" s="13"/>
      <c r="D4040" s="764"/>
      <c r="E4040" s="22"/>
      <c r="F4040" s="19"/>
      <c r="G4040" s="14"/>
      <c r="H4040" s="13"/>
    </row>
    <row r="4041" spans="1:8" x14ac:dyDescent="0.25">
      <c r="A4041" s="13"/>
      <c r="B4041" s="21"/>
      <c r="C4041" s="13"/>
      <c r="D4041" s="764"/>
      <c r="E4041" s="22"/>
      <c r="F4041" s="19"/>
      <c r="G4041" s="14"/>
      <c r="H4041" s="13"/>
    </row>
    <row r="4042" spans="1:8" x14ac:dyDescent="0.25">
      <c r="A4042" s="13"/>
      <c r="B4042" s="21"/>
      <c r="C4042" s="13"/>
      <c r="D4042" s="764"/>
      <c r="E4042" s="22"/>
      <c r="F4042" s="19"/>
      <c r="G4042" s="14"/>
      <c r="H4042" s="13"/>
    </row>
    <row r="4043" spans="1:8" x14ac:dyDescent="0.25">
      <c r="A4043" s="13"/>
      <c r="B4043" s="21"/>
      <c r="C4043" s="13"/>
      <c r="D4043" s="764"/>
      <c r="E4043" s="22"/>
      <c r="F4043" s="19"/>
      <c r="G4043" s="14"/>
      <c r="H4043" s="13"/>
    </row>
    <row r="4044" spans="1:8" x14ac:dyDescent="0.25">
      <c r="A4044" s="13"/>
      <c r="B4044" s="21"/>
      <c r="C4044" s="13"/>
      <c r="D4044" s="764"/>
      <c r="E4044" s="22"/>
      <c r="F4044" s="19"/>
      <c r="G4044" s="14"/>
      <c r="H4044" s="13"/>
    </row>
    <row r="4045" spans="1:8" x14ac:dyDescent="0.25">
      <c r="A4045" s="13"/>
      <c r="B4045" s="21"/>
      <c r="C4045" s="13"/>
      <c r="D4045" s="764"/>
      <c r="E4045" s="22"/>
      <c r="F4045" s="19"/>
      <c r="G4045" s="14"/>
      <c r="H4045" s="13"/>
    </row>
    <row r="4046" spans="1:8" x14ac:dyDescent="0.25">
      <c r="A4046" s="13"/>
      <c r="B4046" s="21"/>
      <c r="C4046" s="13"/>
      <c r="D4046" s="764"/>
      <c r="E4046" s="22"/>
      <c r="F4046" s="19"/>
      <c r="G4046" s="14"/>
      <c r="H4046" s="13"/>
    </row>
    <row r="4047" spans="1:8" x14ac:dyDescent="0.25">
      <c r="A4047" s="13"/>
      <c r="B4047" s="21"/>
      <c r="C4047" s="13"/>
      <c r="D4047" s="764"/>
      <c r="E4047" s="22"/>
      <c r="F4047" s="19"/>
      <c r="G4047" s="14"/>
      <c r="H4047" s="13"/>
    </row>
    <row r="4048" spans="1:8" x14ac:dyDescent="0.25">
      <c r="A4048" s="13"/>
      <c r="B4048" s="21"/>
      <c r="C4048" s="13"/>
      <c r="D4048" s="764"/>
      <c r="E4048" s="22"/>
      <c r="F4048" s="19"/>
      <c r="G4048" s="14"/>
      <c r="H4048" s="13"/>
    </row>
    <row r="4049" spans="1:8" x14ac:dyDescent="0.25">
      <c r="A4049" s="13"/>
      <c r="B4049" s="21"/>
      <c r="C4049" s="13"/>
      <c r="D4049" s="764"/>
      <c r="E4049" s="22"/>
      <c r="F4049" s="19"/>
      <c r="G4049" s="14"/>
      <c r="H4049" s="13"/>
    </row>
    <row r="4050" spans="1:8" x14ac:dyDescent="0.25">
      <c r="A4050" s="13"/>
      <c r="B4050" s="21"/>
      <c r="C4050" s="13"/>
      <c r="D4050" s="764"/>
      <c r="E4050" s="22"/>
      <c r="F4050" s="19"/>
      <c r="G4050" s="14"/>
      <c r="H4050" s="13"/>
    </row>
    <row r="4051" spans="1:8" x14ac:dyDescent="0.25">
      <c r="A4051" s="13"/>
      <c r="B4051" s="21"/>
      <c r="C4051" s="13"/>
      <c r="D4051" s="764"/>
      <c r="E4051" s="22"/>
      <c r="F4051" s="19"/>
      <c r="G4051" s="14"/>
      <c r="H4051" s="13"/>
    </row>
    <row r="4052" spans="1:8" x14ac:dyDescent="0.25">
      <c r="A4052" s="13"/>
      <c r="B4052" s="21"/>
      <c r="C4052" s="13"/>
      <c r="D4052" s="764"/>
      <c r="E4052" s="22"/>
      <c r="F4052" s="19"/>
      <c r="G4052" s="14"/>
      <c r="H4052" s="13"/>
    </row>
    <row r="4053" spans="1:8" x14ac:dyDescent="0.25">
      <c r="A4053" s="13"/>
      <c r="B4053" s="21"/>
      <c r="C4053" s="13"/>
      <c r="D4053" s="764"/>
      <c r="E4053" s="22"/>
      <c r="F4053" s="19"/>
      <c r="G4053" s="14"/>
      <c r="H4053" s="13"/>
    </row>
    <row r="4054" spans="1:8" x14ac:dyDescent="0.25">
      <c r="A4054" s="13"/>
      <c r="B4054" s="21"/>
      <c r="C4054" s="13"/>
      <c r="D4054" s="764"/>
      <c r="E4054" s="22"/>
      <c r="F4054" s="19"/>
      <c r="G4054" s="14"/>
      <c r="H4054" s="13"/>
    </row>
    <row r="4055" spans="1:8" x14ac:dyDescent="0.25">
      <c r="A4055" s="13"/>
      <c r="B4055" s="21"/>
      <c r="C4055" s="13"/>
      <c r="D4055" s="764"/>
      <c r="E4055" s="22"/>
      <c r="F4055" s="19"/>
      <c r="G4055" s="14"/>
      <c r="H4055" s="13"/>
    </row>
    <row r="4056" spans="1:8" x14ac:dyDescent="0.25">
      <c r="A4056" s="13"/>
      <c r="B4056" s="21"/>
      <c r="C4056" s="13"/>
      <c r="D4056" s="764"/>
      <c r="E4056" s="22"/>
      <c r="F4056" s="19"/>
      <c r="G4056" s="14"/>
      <c r="H4056" s="13"/>
    </row>
    <row r="4057" spans="1:8" x14ac:dyDescent="0.25">
      <c r="A4057" s="13"/>
      <c r="B4057" s="21"/>
      <c r="C4057" s="13"/>
      <c r="D4057" s="764"/>
      <c r="E4057" s="22"/>
      <c r="F4057" s="19"/>
      <c r="G4057" s="14"/>
      <c r="H4057" s="13"/>
    </row>
    <row r="4058" spans="1:8" x14ac:dyDescent="0.25">
      <c r="A4058" s="13"/>
      <c r="B4058" s="21"/>
      <c r="C4058" s="13"/>
      <c r="D4058" s="764"/>
      <c r="E4058" s="22"/>
      <c r="F4058" s="19"/>
      <c r="G4058" s="14"/>
      <c r="H4058" s="13"/>
    </row>
    <row r="4059" spans="1:8" x14ac:dyDescent="0.25">
      <c r="A4059" s="13"/>
      <c r="B4059" s="21"/>
      <c r="C4059" s="13"/>
      <c r="D4059" s="764"/>
      <c r="E4059" s="22"/>
      <c r="F4059" s="19"/>
      <c r="G4059" s="14"/>
      <c r="H4059" s="13"/>
    </row>
    <row r="4060" spans="1:8" x14ac:dyDescent="0.25">
      <c r="A4060" s="13"/>
      <c r="B4060" s="21"/>
      <c r="C4060" s="13"/>
      <c r="D4060" s="764"/>
      <c r="E4060" s="22"/>
      <c r="F4060" s="19"/>
      <c r="G4060" s="14"/>
      <c r="H4060" s="13"/>
    </row>
    <row r="4061" spans="1:8" x14ac:dyDescent="0.25">
      <c r="A4061" s="13"/>
      <c r="B4061" s="21"/>
      <c r="C4061" s="13"/>
      <c r="D4061" s="764"/>
      <c r="E4061" s="22"/>
      <c r="F4061" s="19"/>
      <c r="G4061" s="14"/>
      <c r="H4061" s="13"/>
    </row>
    <row r="4062" spans="1:8" x14ac:dyDescent="0.25">
      <c r="A4062" s="13"/>
      <c r="B4062" s="21"/>
      <c r="C4062" s="13"/>
      <c r="D4062" s="764"/>
      <c r="E4062" s="22"/>
      <c r="F4062" s="19"/>
      <c r="G4062" s="14"/>
      <c r="H4062" s="13"/>
    </row>
    <row r="4063" spans="1:8" x14ac:dyDescent="0.25">
      <c r="A4063" s="13"/>
      <c r="B4063" s="21"/>
      <c r="C4063" s="13"/>
      <c r="D4063" s="764"/>
      <c r="E4063" s="22"/>
      <c r="F4063" s="19"/>
      <c r="G4063" s="14"/>
      <c r="H4063" s="13"/>
    </row>
    <row r="4064" spans="1:8" x14ac:dyDescent="0.25">
      <c r="A4064" s="13"/>
      <c r="B4064" s="21"/>
      <c r="C4064" s="13"/>
      <c r="D4064" s="764"/>
      <c r="E4064" s="22"/>
      <c r="F4064" s="19"/>
      <c r="G4064" s="14"/>
      <c r="H4064" s="13"/>
    </row>
    <row r="4065" spans="1:8" x14ac:dyDescent="0.25">
      <c r="A4065" s="13"/>
      <c r="B4065" s="21"/>
      <c r="C4065" s="13"/>
      <c r="D4065" s="764"/>
      <c r="E4065" s="22"/>
      <c r="F4065" s="19"/>
      <c r="G4065" s="14"/>
      <c r="H4065" s="13"/>
    </row>
    <row r="4066" spans="1:8" x14ac:dyDescent="0.25">
      <c r="A4066" s="13"/>
      <c r="B4066" s="21"/>
      <c r="C4066" s="13"/>
      <c r="D4066" s="764"/>
      <c r="E4066" s="22"/>
      <c r="F4066" s="19"/>
      <c r="G4066" s="14"/>
      <c r="H4066" s="13"/>
    </row>
    <row r="4067" spans="1:8" x14ac:dyDescent="0.25">
      <c r="A4067" s="13"/>
      <c r="B4067" s="21"/>
      <c r="C4067" s="13"/>
      <c r="D4067" s="764"/>
      <c r="E4067" s="22"/>
      <c r="F4067" s="19"/>
      <c r="G4067" s="14"/>
      <c r="H4067" s="13"/>
    </row>
    <row r="4068" spans="1:8" x14ac:dyDescent="0.25">
      <c r="A4068" s="13"/>
      <c r="B4068" s="21"/>
      <c r="C4068" s="13"/>
      <c r="D4068" s="764"/>
      <c r="E4068" s="22"/>
      <c r="F4068" s="19"/>
      <c r="G4068" s="14"/>
      <c r="H4068" s="13"/>
    </row>
    <row r="4069" spans="1:8" x14ac:dyDescent="0.25">
      <c r="A4069" s="13"/>
      <c r="B4069" s="21"/>
      <c r="C4069" s="13"/>
      <c r="D4069" s="764"/>
      <c r="E4069" s="22"/>
      <c r="F4069" s="19"/>
      <c r="G4069" s="14"/>
      <c r="H4069" s="13"/>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sheetData>
  <autoFilter ref="A1:XFC4033" xr:uid="{00000000-0009-0000-0000-000003000000}">
    <filterColumn colId="2">
      <filters>
        <filter val="Fakhri Brothers"/>
      </filters>
    </filterColumn>
  </autoFilter>
  <sortState xmlns:xlrd2="http://schemas.microsoft.com/office/spreadsheetml/2017/richdata2" ref="A2332:H2417">
    <sortCondition ref="A2332:A2417"/>
  </sortState>
  <mergeCells count="144">
    <mergeCell ref="H3937:H3945"/>
    <mergeCell ref="H3935:H3936"/>
    <mergeCell ref="H3961:H3968"/>
    <mergeCell ref="H3946:H3952"/>
    <mergeCell ref="H3953:H3959"/>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 ref="H2700:H2704"/>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2973:H2974"/>
    <mergeCell ref="H2881:H2883"/>
    <mergeCell ref="D2656:D2657"/>
    <mergeCell ref="D2662:D2663"/>
    <mergeCell ref="D2665:D2666"/>
    <mergeCell ref="D2725:D2726"/>
    <mergeCell ref="H2725:H2726"/>
    <mergeCell ref="H2658:H2660"/>
    <mergeCell ref="H2707:H2708"/>
    <mergeCell ref="H2665:H2666"/>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4028:H4030"/>
    <mergeCell ref="H4031:H4032"/>
    <mergeCell ref="H3986:H3991"/>
    <mergeCell ref="H4007:H4014"/>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60" t="s">
        <v>0</v>
      </c>
      <c r="B3" s="1361" t="s">
        <v>47</v>
      </c>
      <c r="C3" s="922" t="s">
        <v>158</v>
      </c>
      <c r="D3" s="922" t="s">
        <v>5</v>
      </c>
    </row>
    <row r="4" spans="1:5" ht="15.75" thickBot="1" x14ac:dyDescent="0.3">
      <c r="B4"/>
      <c r="C4"/>
      <c r="D4"/>
    </row>
    <row r="5" spans="1:5" ht="21.75" thickBot="1" x14ac:dyDescent="0.4">
      <c r="A5" s="1362" t="s">
        <v>10190</v>
      </c>
      <c r="B5" s="1363" t="s">
        <v>1694</v>
      </c>
      <c r="C5" s="1364" t="s">
        <v>1801</v>
      </c>
      <c r="D5" s="1365" t="s">
        <v>46</v>
      </c>
      <c r="E5" s="1012" t="s">
        <v>10857</v>
      </c>
    </row>
    <row r="6" spans="1:5" ht="23.25" x14ac:dyDescent="0.35">
      <c r="A6" s="1366" t="s">
        <v>8391</v>
      </c>
      <c r="B6" s="1367">
        <v>38516554</v>
      </c>
      <c r="C6" s="1367">
        <v>36397437</v>
      </c>
      <c r="D6" s="1368">
        <v>2119117</v>
      </c>
    </row>
    <row r="7" spans="1:5" ht="23.25" x14ac:dyDescent="0.35">
      <c r="A7" s="1366" t="s">
        <v>168</v>
      </c>
      <c r="B7" s="1369">
        <v>23546696</v>
      </c>
      <c r="C7" s="1369">
        <v>21999088</v>
      </c>
      <c r="D7" s="1368">
        <v>1547608</v>
      </c>
    </row>
    <row r="8" spans="1:5" ht="23.25" x14ac:dyDescent="0.35">
      <c r="A8" s="1366" t="s">
        <v>7465</v>
      </c>
      <c r="B8" s="1367">
        <v>30059608</v>
      </c>
      <c r="C8" s="1367">
        <v>29339862</v>
      </c>
      <c r="D8" s="1368">
        <v>719746</v>
      </c>
    </row>
    <row r="9" spans="1:5" ht="23.25" x14ac:dyDescent="0.35">
      <c r="A9" s="1366" t="s">
        <v>10481</v>
      </c>
      <c r="B9" s="1367">
        <v>567126</v>
      </c>
      <c r="C9" s="1367"/>
      <c r="D9" s="1370">
        <v>567126</v>
      </c>
    </row>
    <row r="10" spans="1:5" ht="23.25" x14ac:dyDescent="0.35">
      <c r="A10" s="1366" t="s">
        <v>13131</v>
      </c>
      <c r="B10" s="1367">
        <v>526000</v>
      </c>
      <c r="C10" s="1367"/>
      <c r="D10" s="1368">
        <v>526000</v>
      </c>
    </row>
    <row r="11" spans="1:5" ht="23.25" x14ac:dyDescent="0.35">
      <c r="A11" s="1366" t="s">
        <v>12470</v>
      </c>
      <c r="B11" s="1367">
        <v>5502822</v>
      </c>
      <c r="C11" s="1367">
        <v>5050000</v>
      </c>
      <c r="D11" s="1370">
        <v>452822</v>
      </c>
    </row>
    <row r="12" spans="1:5" ht="23.25" x14ac:dyDescent="0.35">
      <c r="A12" s="1366" t="s">
        <v>2195</v>
      </c>
      <c r="B12" s="1369">
        <v>2687330</v>
      </c>
      <c r="C12" s="1369">
        <v>2269328</v>
      </c>
      <c r="D12" s="1370">
        <v>418002</v>
      </c>
    </row>
    <row r="13" spans="1:5" ht="23.25" x14ac:dyDescent="0.35">
      <c r="A13" s="1366" t="s">
        <v>13293</v>
      </c>
      <c r="B13" s="1367">
        <v>1123947</v>
      </c>
      <c r="C13" s="1367">
        <v>800000</v>
      </c>
      <c r="D13" s="1370">
        <v>323947</v>
      </c>
    </row>
    <row r="14" spans="1:5" s="4" customFormat="1" ht="23.25" x14ac:dyDescent="0.35">
      <c r="A14" s="1366" t="s">
        <v>7952</v>
      </c>
      <c r="B14" s="1367">
        <v>4770000</v>
      </c>
      <c r="C14" s="1367">
        <v>4470000</v>
      </c>
      <c r="D14" s="1370">
        <v>300000</v>
      </c>
    </row>
    <row r="15" spans="1:5" ht="23.25" x14ac:dyDescent="0.35">
      <c r="A15" s="1366" t="s">
        <v>5680</v>
      </c>
      <c r="B15" s="1369">
        <v>5630560</v>
      </c>
      <c r="C15" s="1369">
        <v>5361680</v>
      </c>
      <c r="D15" s="1370">
        <v>268880</v>
      </c>
    </row>
    <row r="16" spans="1:5" s="4" customFormat="1" ht="23.25" x14ac:dyDescent="0.35">
      <c r="A16" s="1366" t="s">
        <v>164</v>
      </c>
      <c r="B16" s="1369">
        <v>6203194</v>
      </c>
      <c r="C16" s="1369">
        <v>6018047</v>
      </c>
      <c r="D16" s="1370">
        <v>185147</v>
      </c>
    </row>
    <row r="17" spans="1:5" ht="23.25" x14ac:dyDescent="0.35">
      <c r="A17" s="1366" t="s">
        <v>5186</v>
      </c>
      <c r="B17" s="1367">
        <v>6857354.5</v>
      </c>
      <c r="C17" s="1367">
        <v>6681440.5</v>
      </c>
      <c r="D17" s="1370">
        <v>175914</v>
      </c>
    </row>
    <row r="18" spans="1:5" ht="23.25" x14ac:dyDescent="0.35">
      <c r="A18" s="1366" t="s">
        <v>166</v>
      </c>
      <c r="B18" s="1369">
        <v>22020208</v>
      </c>
      <c r="C18" s="1369">
        <v>21905640</v>
      </c>
      <c r="D18" s="1368">
        <v>114568</v>
      </c>
      <c r="E18" s="4"/>
    </row>
    <row r="19" spans="1:5" ht="23.25" x14ac:dyDescent="0.35">
      <c r="A19" s="1366" t="s">
        <v>13953</v>
      </c>
      <c r="B19" s="1367">
        <v>100000</v>
      </c>
      <c r="C19" s="1367"/>
      <c r="D19" s="1368">
        <v>100000</v>
      </c>
    </row>
    <row r="20" spans="1:5" ht="23.25" x14ac:dyDescent="0.35">
      <c r="A20" s="1366" t="s">
        <v>1802</v>
      </c>
      <c r="B20" s="1369">
        <v>15297184</v>
      </c>
      <c r="C20" s="1369">
        <v>15268691</v>
      </c>
      <c r="D20" s="1368">
        <v>28493</v>
      </c>
    </row>
    <row r="21" spans="1:5" ht="23.25" x14ac:dyDescent="0.35">
      <c r="A21" s="1366" t="s">
        <v>2385</v>
      </c>
      <c r="B21" s="1369">
        <v>18551</v>
      </c>
      <c r="C21" s="1369"/>
      <c r="D21" s="1370">
        <v>18551</v>
      </c>
    </row>
    <row r="22" spans="1:5" s="4" customFormat="1" ht="23.25" x14ac:dyDescent="0.35">
      <c r="A22" s="1366" t="s">
        <v>169</v>
      </c>
      <c r="B22" s="1369">
        <v>7686626</v>
      </c>
      <c r="C22" s="1369">
        <v>7668204</v>
      </c>
      <c r="D22" s="1370">
        <v>18422</v>
      </c>
    </row>
    <row r="23" spans="1:5" ht="23.25" x14ac:dyDescent="0.35">
      <c r="A23" s="1366" t="s">
        <v>180</v>
      </c>
      <c r="B23" s="1369">
        <v>27714467</v>
      </c>
      <c r="C23" s="1369">
        <v>27707612</v>
      </c>
      <c r="D23" s="1370">
        <v>6855</v>
      </c>
    </row>
    <row r="24" spans="1:5" s="4" customFormat="1" ht="23.25" x14ac:dyDescent="0.35">
      <c r="A24" s="1366" t="s">
        <v>161</v>
      </c>
      <c r="B24" s="1369">
        <v>5122182</v>
      </c>
      <c r="C24" s="1369">
        <v>5122182</v>
      </c>
      <c r="D24" s="1370">
        <v>0</v>
      </c>
    </row>
    <row r="25" spans="1:5" ht="23.25" x14ac:dyDescent="0.35">
      <c r="A25" s="1366" t="s">
        <v>75</v>
      </c>
      <c r="B25" s="1369"/>
      <c r="C25" s="1369"/>
      <c r="D25" s="1370">
        <v>0</v>
      </c>
    </row>
    <row r="26" spans="1:5" s="4" customFormat="1" ht="23.25" x14ac:dyDescent="0.35">
      <c r="A26" s="1366" t="s">
        <v>11312</v>
      </c>
      <c r="B26" s="1367">
        <v>4226000</v>
      </c>
      <c r="C26" s="1367">
        <v>4226000</v>
      </c>
      <c r="D26" s="1368">
        <v>0</v>
      </c>
    </row>
    <row r="27" spans="1:5" ht="23.25" x14ac:dyDescent="0.35">
      <c r="A27" s="1366" t="s">
        <v>437</v>
      </c>
      <c r="B27" s="1369">
        <v>2798262</v>
      </c>
      <c r="C27" s="1369">
        <v>2798262</v>
      </c>
      <c r="D27" s="1370">
        <v>0</v>
      </c>
    </row>
    <row r="28" spans="1:5" ht="23.25" x14ac:dyDescent="0.35">
      <c r="A28" s="1366" t="s">
        <v>1814</v>
      </c>
      <c r="B28" s="1369">
        <v>11639548</v>
      </c>
      <c r="C28" s="1369">
        <v>11639548</v>
      </c>
      <c r="D28" s="1370">
        <v>0</v>
      </c>
    </row>
    <row r="29" spans="1:5" s="4" customFormat="1" ht="23.25" x14ac:dyDescent="0.35">
      <c r="A29" s="1366" t="s">
        <v>8897</v>
      </c>
      <c r="B29" s="1367">
        <v>612552</v>
      </c>
      <c r="C29" s="1367">
        <v>612552</v>
      </c>
      <c r="D29" s="1370">
        <v>0</v>
      </c>
    </row>
    <row r="30" spans="1:5" ht="23.25" x14ac:dyDescent="0.35">
      <c r="A30" s="1366" t="s">
        <v>11317</v>
      </c>
      <c r="B30" s="1367">
        <v>1061510</v>
      </c>
      <c r="C30" s="1367">
        <v>1061510</v>
      </c>
      <c r="D30" s="1368">
        <v>0</v>
      </c>
    </row>
    <row r="31" spans="1:5" s="4" customFormat="1" ht="23.25" x14ac:dyDescent="0.35">
      <c r="A31" s="1366" t="s">
        <v>9077</v>
      </c>
      <c r="B31" s="1367">
        <v>885000</v>
      </c>
      <c r="C31" s="1367">
        <v>885000</v>
      </c>
      <c r="D31" s="1368">
        <v>0</v>
      </c>
    </row>
    <row r="32" spans="1:5" ht="23.25" x14ac:dyDescent="0.35">
      <c r="A32" s="1366" t="s">
        <v>12257</v>
      </c>
      <c r="B32" s="1367">
        <v>1600298</v>
      </c>
      <c r="C32" s="1367">
        <v>1600298</v>
      </c>
      <c r="D32" s="1370">
        <v>0</v>
      </c>
    </row>
    <row r="33" spans="1:4" s="4" customFormat="1" ht="23.25" x14ac:dyDescent="0.35">
      <c r="A33" s="1366" t="s">
        <v>6765</v>
      </c>
      <c r="B33" s="1369">
        <v>137550</v>
      </c>
      <c r="C33" s="1369">
        <v>137550</v>
      </c>
      <c r="D33" s="1370">
        <v>0</v>
      </c>
    </row>
    <row r="34" spans="1:4" ht="23.25" x14ac:dyDescent="0.35">
      <c r="A34" s="1366" t="s">
        <v>4724</v>
      </c>
      <c r="B34" s="1367">
        <v>1680000</v>
      </c>
      <c r="C34" s="1367">
        <v>1680000</v>
      </c>
      <c r="D34" s="1370">
        <v>0</v>
      </c>
    </row>
    <row r="35" spans="1:4" ht="23.25" x14ac:dyDescent="0.35">
      <c r="A35" s="1366" t="s">
        <v>6845</v>
      </c>
      <c r="B35" s="1367">
        <v>903164</v>
      </c>
      <c r="C35" s="1367">
        <v>903164</v>
      </c>
      <c r="D35" s="1370">
        <v>0</v>
      </c>
    </row>
    <row r="36" spans="1:4" s="4" customFormat="1" ht="23.25" x14ac:dyDescent="0.35">
      <c r="A36" s="1366" t="s">
        <v>3010</v>
      </c>
      <c r="B36" s="1369">
        <v>3121578</v>
      </c>
      <c r="C36" s="1369">
        <v>3121578</v>
      </c>
      <c r="D36" s="1370">
        <v>0</v>
      </c>
    </row>
    <row r="37" spans="1:4" ht="23.25" x14ac:dyDescent="0.35">
      <c r="A37" s="1366" t="s">
        <v>162</v>
      </c>
      <c r="B37" s="1369">
        <v>1123152</v>
      </c>
      <c r="C37" s="1369">
        <v>1123152</v>
      </c>
      <c r="D37" s="1370">
        <v>0</v>
      </c>
    </row>
    <row r="38" spans="1:4" ht="23.25" x14ac:dyDescent="0.35">
      <c r="A38" s="1366" t="s">
        <v>8453</v>
      </c>
      <c r="B38" s="1367">
        <v>1063000</v>
      </c>
      <c r="C38" s="1367">
        <v>1063000</v>
      </c>
      <c r="D38" s="1368">
        <v>0</v>
      </c>
    </row>
    <row r="39" spans="1:4" ht="23.25" x14ac:dyDescent="0.35">
      <c r="A39" s="1366" t="s">
        <v>8705</v>
      </c>
      <c r="B39" s="1367">
        <v>300000</v>
      </c>
      <c r="C39" s="1367">
        <v>300000</v>
      </c>
      <c r="D39" s="1368">
        <v>0</v>
      </c>
    </row>
    <row r="40" spans="1:4" s="4" customFormat="1" ht="23.25" x14ac:dyDescent="0.35">
      <c r="A40" s="1366" t="s">
        <v>8089</v>
      </c>
      <c r="B40" s="1367">
        <v>11250000</v>
      </c>
      <c r="C40" s="1367">
        <v>11250000</v>
      </c>
      <c r="D40" s="1370">
        <v>0</v>
      </c>
    </row>
    <row r="41" spans="1:4" ht="23.25" x14ac:dyDescent="0.35">
      <c r="A41" s="1366" t="s">
        <v>12015</v>
      </c>
      <c r="B41" s="1367">
        <v>1894000</v>
      </c>
      <c r="C41" s="1367">
        <v>2394000</v>
      </c>
      <c r="D41" s="1370">
        <v>-500000</v>
      </c>
    </row>
    <row r="42" spans="1:4" ht="24" thickBot="1" x14ac:dyDescent="0.4">
      <c r="A42" s="1366" t="s">
        <v>7240</v>
      </c>
      <c r="B42" s="1367">
        <v>13450166</v>
      </c>
      <c r="C42" s="1367">
        <v>13977287</v>
      </c>
      <c r="D42" s="1370">
        <v>-527121</v>
      </c>
    </row>
    <row r="43" spans="1:4" ht="19.5" thickBot="1" x14ac:dyDescent="0.35">
      <c r="A43" s="1371" t="s">
        <v>45</v>
      </c>
      <c r="B43" s="1372">
        <v>261696189.5</v>
      </c>
      <c r="C43" s="1373">
        <v>254832112.5</v>
      </c>
      <c r="D43" s="1374">
        <v>6864077</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1547608</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1547608</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2209608</v>
      </c>
      <c r="K78" s="3"/>
    </row>
    <row r="79" spans="1:11" x14ac:dyDescent="0.25">
      <c r="B79"/>
      <c r="C79"/>
      <c r="D79"/>
    </row>
    <row r="80" spans="1:11" x14ac:dyDescent="0.25">
      <c r="B80"/>
      <c r="C80"/>
      <c r="D80"/>
      <c r="I80" s="3">
        <f ca="1">I78-155000</f>
        <v>2054608</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13"/>
      <c r="I4" s="1113"/>
      <c r="J4" s="1113"/>
    </row>
    <row r="5" spans="1:10" ht="24" thickBot="1" x14ac:dyDescent="0.35">
      <c r="A5" s="286" t="s">
        <v>4136</v>
      </c>
      <c r="B5" s="287" t="s">
        <v>4133</v>
      </c>
      <c r="C5" s="287" t="s">
        <v>4134</v>
      </c>
      <c r="D5" s="287" t="s">
        <v>4135</v>
      </c>
      <c r="E5" s="1012" t="s">
        <v>10857</v>
      </c>
      <c r="H5" s="1113"/>
      <c r="I5" s="1113"/>
      <c r="J5" s="1113"/>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3289400</v>
      </c>
      <c r="C20" s="289"/>
      <c r="D20" s="289">
        <v>-3289400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6824800</v>
      </c>
      <c r="C29" s="289"/>
      <c r="D29" s="289">
        <v>-6824800</v>
      </c>
    </row>
    <row r="30" spans="1:4" x14ac:dyDescent="0.3">
      <c r="A30" s="288" t="s">
        <v>45</v>
      </c>
      <c r="B30" s="289">
        <v>43271020</v>
      </c>
      <c r="C30" s="289"/>
      <c r="D30" s="289">
        <v>-43271020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375" t="s">
        <v>1694</v>
      </c>
      <c r="C5" s="1003" t="s">
        <v>1801</v>
      </c>
      <c r="D5" s="1004" t="s">
        <v>46</v>
      </c>
      <c r="E5" s="1012" t="s">
        <v>10857</v>
      </c>
    </row>
    <row r="6" spans="1:6" x14ac:dyDescent="0.35">
      <c r="A6" s="995" t="s">
        <v>13113</v>
      </c>
      <c r="B6" s="1376">
        <v>5030504</v>
      </c>
      <c r="C6" s="1376">
        <v>3664653</v>
      </c>
      <c r="D6" s="1005">
        <v>1365851</v>
      </c>
    </row>
    <row r="7" spans="1:6" x14ac:dyDescent="0.35">
      <c r="A7" s="995" t="s">
        <v>13228</v>
      </c>
      <c r="B7" s="1376">
        <v>4401974</v>
      </c>
      <c r="C7" s="1376">
        <v>3143018</v>
      </c>
      <c r="D7" s="1005">
        <v>1258956</v>
      </c>
    </row>
    <row r="8" spans="1:6" x14ac:dyDescent="0.35">
      <c r="A8" s="995" t="s">
        <v>12796</v>
      </c>
      <c r="B8" s="1376">
        <v>1493047</v>
      </c>
      <c r="C8" s="1376">
        <v>374607</v>
      </c>
      <c r="D8" s="1005">
        <v>1118440</v>
      </c>
      <c r="F8" s="97"/>
    </row>
    <row r="9" spans="1:6" x14ac:dyDescent="0.35">
      <c r="A9" s="995" t="s">
        <v>10899</v>
      </c>
      <c r="B9" s="1376">
        <v>12238200.5</v>
      </c>
      <c r="C9" s="1376">
        <v>11475470.5</v>
      </c>
      <c r="D9" s="1005">
        <v>762730</v>
      </c>
    </row>
    <row r="10" spans="1:6" x14ac:dyDescent="0.35">
      <c r="A10" s="995" t="s">
        <v>11077</v>
      </c>
      <c r="B10" s="1376">
        <v>12226993</v>
      </c>
      <c r="C10" s="1376">
        <v>11760516</v>
      </c>
      <c r="D10" s="1005">
        <v>466477</v>
      </c>
    </row>
    <row r="11" spans="1:6" x14ac:dyDescent="0.35">
      <c r="A11" s="995" t="s">
        <v>12684</v>
      </c>
      <c r="B11" s="1376">
        <v>759767</v>
      </c>
      <c r="C11" s="1376">
        <v>338117</v>
      </c>
      <c r="D11" s="1005">
        <v>421650</v>
      </c>
    </row>
    <row r="12" spans="1:6" x14ac:dyDescent="0.35">
      <c r="A12" s="995" t="s">
        <v>11874</v>
      </c>
      <c r="B12" s="1376">
        <v>21095345</v>
      </c>
      <c r="C12" s="1376">
        <v>20772604</v>
      </c>
      <c r="D12" s="1005">
        <v>322741</v>
      </c>
    </row>
    <row r="13" spans="1:6" x14ac:dyDescent="0.35">
      <c r="A13" s="995" t="s">
        <v>13439</v>
      </c>
      <c r="B13" s="1376">
        <v>838021</v>
      </c>
      <c r="C13" s="1376">
        <v>622547</v>
      </c>
      <c r="D13" s="1005">
        <v>215474</v>
      </c>
    </row>
    <row r="14" spans="1:6" x14ac:dyDescent="0.35">
      <c r="A14" s="995" t="s">
        <v>10229</v>
      </c>
      <c r="B14" s="1376">
        <v>12621108</v>
      </c>
      <c r="C14" s="1376">
        <v>12418003</v>
      </c>
      <c r="D14" s="1005">
        <v>203105</v>
      </c>
    </row>
    <row r="15" spans="1:6" x14ac:dyDescent="0.35">
      <c r="A15" s="995" t="s">
        <v>8556</v>
      </c>
      <c r="B15" s="1376">
        <v>2892546</v>
      </c>
      <c r="C15" s="1376">
        <v>2695239</v>
      </c>
      <c r="D15" s="1005">
        <v>197307</v>
      </c>
    </row>
    <row r="16" spans="1:6" x14ac:dyDescent="0.35">
      <c r="A16" s="995" t="s">
        <v>11433</v>
      </c>
      <c r="B16" s="1376">
        <v>1121427</v>
      </c>
      <c r="C16" s="1376">
        <v>933127</v>
      </c>
      <c r="D16" s="1005">
        <v>188300</v>
      </c>
    </row>
    <row r="17" spans="1:4" x14ac:dyDescent="0.35">
      <c r="A17" s="995" t="s">
        <v>12607</v>
      </c>
      <c r="B17" s="1376">
        <v>269999</v>
      </c>
      <c r="C17" s="1376">
        <v>99919</v>
      </c>
      <c r="D17" s="1005">
        <v>170080</v>
      </c>
    </row>
    <row r="18" spans="1:4" x14ac:dyDescent="0.35">
      <c r="A18" s="995" t="s">
        <v>13498</v>
      </c>
      <c r="B18" s="1376">
        <v>164151</v>
      </c>
      <c r="C18" s="1376">
        <v>48550</v>
      </c>
      <c r="D18" s="1005">
        <v>115601</v>
      </c>
    </row>
    <row r="19" spans="1:4" x14ac:dyDescent="0.35">
      <c r="A19" s="995" t="s">
        <v>12059</v>
      </c>
      <c r="B19" s="1376">
        <v>95402</v>
      </c>
      <c r="C19" s="1376"/>
      <c r="D19" s="1005">
        <v>95402</v>
      </c>
    </row>
    <row r="20" spans="1:4" x14ac:dyDescent="0.35">
      <c r="A20" s="995" t="s">
        <v>12787</v>
      </c>
      <c r="B20" s="1376">
        <v>288639</v>
      </c>
      <c r="C20" s="1376">
        <v>205639</v>
      </c>
      <c r="D20" s="1005">
        <v>83000</v>
      </c>
    </row>
    <row r="21" spans="1:4" x14ac:dyDescent="0.35">
      <c r="A21" s="995" t="s">
        <v>10568</v>
      </c>
      <c r="B21" s="1376">
        <v>1848282</v>
      </c>
      <c r="C21" s="1376">
        <v>1786282</v>
      </c>
      <c r="D21" s="1005">
        <v>62000</v>
      </c>
    </row>
    <row r="22" spans="1:4" x14ac:dyDescent="0.35">
      <c r="A22" s="995" t="s">
        <v>13295</v>
      </c>
      <c r="B22" s="1376">
        <v>280879</v>
      </c>
      <c r="C22" s="1376">
        <v>225454</v>
      </c>
      <c r="D22" s="1005">
        <v>55425</v>
      </c>
    </row>
    <row r="23" spans="1:4" x14ac:dyDescent="0.35">
      <c r="A23" s="1095" t="s">
        <v>13131</v>
      </c>
      <c r="B23" s="1376">
        <v>40000</v>
      </c>
      <c r="C23" s="1376"/>
      <c r="D23" s="1005">
        <v>40000</v>
      </c>
    </row>
    <row r="24" spans="1:4" x14ac:dyDescent="0.35">
      <c r="A24" s="1095" t="s">
        <v>168</v>
      </c>
      <c r="B24" s="1376">
        <v>15425</v>
      </c>
      <c r="C24" s="1376"/>
      <c r="D24" s="1103">
        <v>15425</v>
      </c>
    </row>
    <row r="25" spans="1:4" x14ac:dyDescent="0.35">
      <c r="A25" s="1095" t="s">
        <v>166</v>
      </c>
      <c r="B25" s="1376">
        <v>225454</v>
      </c>
      <c r="C25" s="1376">
        <v>225454</v>
      </c>
      <c r="D25" s="1103">
        <v>0</v>
      </c>
    </row>
    <row r="26" spans="1:4" x14ac:dyDescent="0.35">
      <c r="A26" s="995" t="s">
        <v>13661</v>
      </c>
      <c r="B26" s="1376">
        <v>69559</v>
      </c>
      <c r="C26" s="1376">
        <v>25000</v>
      </c>
      <c r="D26" s="1005">
        <v>44559</v>
      </c>
    </row>
    <row r="27" spans="1:4" x14ac:dyDescent="0.35">
      <c r="A27" s="995" t="s">
        <v>13180</v>
      </c>
      <c r="B27" s="1376">
        <v>577364</v>
      </c>
      <c r="C27" s="1376">
        <v>536655</v>
      </c>
      <c r="D27" s="1005">
        <v>40709</v>
      </c>
    </row>
    <row r="28" spans="1:4" x14ac:dyDescent="0.35">
      <c r="A28" s="995" t="s">
        <v>13298</v>
      </c>
      <c r="B28" s="1376">
        <v>40000</v>
      </c>
      <c r="C28" s="1376"/>
      <c r="D28" s="1005">
        <v>40000</v>
      </c>
    </row>
    <row r="29" spans="1:4" x14ac:dyDescent="0.35">
      <c r="A29" s="995" t="s">
        <v>13256</v>
      </c>
      <c r="B29" s="1376">
        <v>1436167</v>
      </c>
      <c r="C29" s="1376">
        <v>1402037</v>
      </c>
      <c r="D29" s="1005">
        <v>34130</v>
      </c>
    </row>
    <row r="30" spans="1:4" x14ac:dyDescent="0.35">
      <c r="A30" s="995" t="s">
        <v>10293</v>
      </c>
      <c r="B30" s="1376">
        <v>1585166</v>
      </c>
      <c r="C30" s="1376">
        <v>1556673</v>
      </c>
      <c r="D30" s="1005">
        <v>28493</v>
      </c>
    </row>
    <row r="31" spans="1:4" x14ac:dyDescent="0.35">
      <c r="A31" s="995" t="s">
        <v>13543</v>
      </c>
      <c r="B31" s="1376">
        <v>121500</v>
      </c>
      <c r="C31" s="1376">
        <v>100000</v>
      </c>
      <c r="D31" s="1005">
        <v>21500</v>
      </c>
    </row>
    <row r="32" spans="1:4" x14ac:dyDescent="0.35">
      <c r="A32" s="1095" t="s">
        <v>2195</v>
      </c>
      <c r="B32" s="1376">
        <v>121500</v>
      </c>
      <c r="C32" s="1376">
        <v>100000</v>
      </c>
      <c r="D32" s="1005">
        <v>21500</v>
      </c>
    </row>
    <row r="33" spans="1:4" x14ac:dyDescent="0.35">
      <c r="A33" s="995" t="s">
        <v>11</v>
      </c>
      <c r="B33" s="1376">
        <v>190221</v>
      </c>
      <c r="C33" s="1376">
        <v>171670</v>
      </c>
      <c r="D33" s="1005">
        <v>18551</v>
      </c>
    </row>
    <row r="34" spans="1:4" hidden="1" x14ac:dyDescent="0.35">
      <c r="A34" s="995" t="s">
        <v>11498</v>
      </c>
      <c r="B34" s="1376">
        <v>576715</v>
      </c>
      <c r="C34" s="1376">
        <v>563435</v>
      </c>
      <c r="D34" s="1005">
        <v>13280</v>
      </c>
    </row>
    <row r="35" spans="1:4" hidden="1" x14ac:dyDescent="0.35">
      <c r="A35" s="995" t="s">
        <v>12182</v>
      </c>
      <c r="B35" s="1376">
        <v>4325162</v>
      </c>
      <c r="C35" s="1376">
        <v>4312112</v>
      </c>
      <c r="D35" s="1005">
        <v>13050</v>
      </c>
    </row>
    <row r="36" spans="1:4" hidden="1" x14ac:dyDescent="0.35">
      <c r="A36" s="995" t="s">
        <v>8873</v>
      </c>
      <c r="B36" s="1376">
        <v>2901296</v>
      </c>
      <c r="C36" s="1376">
        <v>2891040</v>
      </c>
      <c r="D36" s="1005">
        <v>10256</v>
      </c>
    </row>
    <row r="37" spans="1:4" hidden="1" x14ac:dyDescent="0.35">
      <c r="A37" s="995" t="s">
        <v>12262</v>
      </c>
      <c r="B37" s="1376">
        <v>1278570</v>
      </c>
      <c r="C37" s="1376">
        <v>1272797</v>
      </c>
      <c r="D37" s="1005">
        <v>5773</v>
      </c>
    </row>
    <row r="38" spans="1:4" hidden="1" x14ac:dyDescent="0.35">
      <c r="A38" s="995" t="s">
        <v>9353</v>
      </c>
      <c r="B38" s="1376">
        <v>4428561</v>
      </c>
      <c r="C38" s="1376">
        <v>4428561</v>
      </c>
      <c r="D38" s="1005">
        <v>0</v>
      </c>
    </row>
    <row r="39" spans="1:4" hidden="1" x14ac:dyDescent="0.35">
      <c r="A39" s="995" t="s">
        <v>7744</v>
      </c>
      <c r="B39" s="1376">
        <v>319499</v>
      </c>
      <c r="C39" s="1376">
        <v>319499</v>
      </c>
      <c r="D39" s="1005">
        <v>0</v>
      </c>
    </row>
    <row r="40" spans="1:4" hidden="1" x14ac:dyDescent="0.35">
      <c r="A40" s="995" t="s">
        <v>1214</v>
      </c>
      <c r="B40" s="1376">
        <v>258956</v>
      </c>
      <c r="C40" s="1376">
        <v>258956</v>
      </c>
      <c r="D40" s="1005">
        <v>0</v>
      </c>
    </row>
    <row r="41" spans="1:4" hidden="1" x14ac:dyDescent="0.35">
      <c r="A41" s="995" t="s">
        <v>82</v>
      </c>
      <c r="B41" s="1376">
        <v>732794</v>
      </c>
      <c r="C41" s="1376">
        <v>732794</v>
      </c>
      <c r="D41" s="1005">
        <v>0</v>
      </c>
    </row>
    <row r="42" spans="1:4" hidden="1" x14ac:dyDescent="0.35">
      <c r="A42" s="995" t="s">
        <v>394</v>
      </c>
      <c r="B42" s="1376">
        <v>51141</v>
      </c>
      <c r="C42" s="1376">
        <v>51141</v>
      </c>
      <c r="D42" s="1005">
        <v>0</v>
      </c>
    </row>
    <row r="43" spans="1:4" hidden="1" x14ac:dyDescent="0.35">
      <c r="A43" s="995" t="s">
        <v>2648</v>
      </c>
      <c r="B43" s="1376">
        <v>202856</v>
      </c>
      <c r="C43" s="1376">
        <v>202856</v>
      </c>
      <c r="D43" s="1005">
        <v>0</v>
      </c>
    </row>
    <row r="44" spans="1:4" hidden="1" x14ac:dyDescent="0.35">
      <c r="A44" s="995" t="s">
        <v>672</v>
      </c>
      <c r="B44" s="1376">
        <v>629934</v>
      </c>
      <c r="C44" s="1376">
        <v>629934</v>
      </c>
      <c r="D44" s="1005">
        <v>0</v>
      </c>
    </row>
    <row r="45" spans="1:4" hidden="1" x14ac:dyDescent="0.35">
      <c r="A45" s="995" t="s">
        <v>11259</v>
      </c>
      <c r="B45" s="1376">
        <v>34476</v>
      </c>
      <c r="C45" s="1376">
        <v>34476</v>
      </c>
      <c r="D45" s="1005">
        <v>0</v>
      </c>
    </row>
    <row r="46" spans="1:4" hidden="1" x14ac:dyDescent="0.35">
      <c r="A46" s="995" t="s">
        <v>464</v>
      </c>
      <c r="B46" s="1376">
        <v>3188510</v>
      </c>
      <c r="C46" s="1376">
        <v>3188510</v>
      </c>
      <c r="D46" s="1005">
        <v>0</v>
      </c>
    </row>
    <row r="47" spans="1:4" hidden="1" x14ac:dyDescent="0.35">
      <c r="A47" s="995" t="s">
        <v>6516</v>
      </c>
      <c r="B47" s="1376">
        <v>1058091</v>
      </c>
      <c r="C47" s="1376">
        <v>1058091</v>
      </c>
      <c r="D47" s="1005">
        <v>0</v>
      </c>
    </row>
    <row r="48" spans="1:4" hidden="1" x14ac:dyDescent="0.35">
      <c r="A48" s="995" t="s">
        <v>768</v>
      </c>
      <c r="B48" s="1376">
        <v>190145</v>
      </c>
      <c r="C48" s="1376">
        <v>190145</v>
      </c>
      <c r="D48" s="1005">
        <v>0</v>
      </c>
    </row>
    <row r="49" spans="1:4" hidden="1" x14ac:dyDescent="0.35">
      <c r="A49" s="995" t="s">
        <v>7951</v>
      </c>
      <c r="B49" s="1376">
        <v>3636139</v>
      </c>
      <c r="C49" s="1376">
        <v>3636139</v>
      </c>
      <c r="D49" s="1005">
        <v>0</v>
      </c>
    </row>
    <row r="50" spans="1:4" hidden="1" x14ac:dyDescent="0.35">
      <c r="A50" s="995" t="s">
        <v>1086</v>
      </c>
      <c r="B50" s="1376">
        <v>88730</v>
      </c>
      <c r="C50" s="1376">
        <v>88730</v>
      </c>
      <c r="D50" s="1005">
        <v>0</v>
      </c>
    </row>
    <row r="51" spans="1:4" hidden="1" x14ac:dyDescent="0.35">
      <c r="A51" s="995" t="s">
        <v>9504</v>
      </c>
      <c r="B51" s="1376">
        <v>69638</v>
      </c>
      <c r="C51" s="1376">
        <v>69638</v>
      </c>
      <c r="D51" s="1005">
        <v>0</v>
      </c>
    </row>
    <row r="52" spans="1:4" hidden="1" x14ac:dyDescent="0.35">
      <c r="A52" s="995" t="s">
        <v>1205</v>
      </c>
      <c r="B52" s="1376">
        <v>263340</v>
      </c>
      <c r="C52" s="1376">
        <v>263340</v>
      </c>
      <c r="D52" s="1005">
        <v>0</v>
      </c>
    </row>
    <row r="53" spans="1:4" hidden="1" x14ac:dyDescent="0.35">
      <c r="A53" s="995" t="s">
        <v>10468</v>
      </c>
      <c r="B53" s="1376">
        <v>1683705</v>
      </c>
      <c r="C53" s="1376">
        <v>1683705</v>
      </c>
      <c r="D53" s="1005">
        <v>0</v>
      </c>
    </row>
    <row r="54" spans="1:4" hidden="1" x14ac:dyDescent="0.35">
      <c r="A54" s="995" t="s">
        <v>1492</v>
      </c>
      <c r="B54" s="1376">
        <v>188750</v>
      </c>
      <c r="C54" s="1376">
        <v>188750</v>
      </c>
      <c r="D54" s="1005">
        <v>0</v>
      </c>
    </row>
    <row r="55" spans="1:4" hidden="1" x14ac:dyDescent="0.35">
      <c r="A55" s="995" t="s">
        <v>1399</v>
      </c>
      <c r="B55" s="1376">
        <v>26199453</v>
      </c>
      <c r="C55" s="1376">
        <v>26199453</v>
      </c>
      <c r="D55" s="1005">
        <v>0</v>
      </c>
    </row>
    <row r="56" spans="1:4" hidden="1" x14ac:dyDescent="0.35">
      <c r="A56" s="995" t="s">
        <v>33</v>
      </c>
      <c r="B56" s="1376">
        <v>569111</v>
      </c>
      <c r="C56" s="1376">
        <v>569111</v>
      </c>
      <c r="D56" s="1005">
        <v>0</v>
      </c>
    </row>
    <row r="57" spans="1:4" hidden="1" x14ac:dyDescent="0.35">
      <c r="A57" s="995" t="s">
        <v>38</v>
      </c>
      <c r="B57" s="1376">
        <v>110704</v>
      </c>
      <c r="C57" s="1376">
        <v>110704</v>
      </c>
      <c r="D57" s="1005">
        <v>0</v>
      </c>
    </row>
    <row r="58" spans="1:4" hidden="1" x14ac:dyDescent="0.35">
      <c r="A58" s="995" t="s">
        <v>1806</v>
      </c>
      <c r="B58" s="1376">
        <v>4800</v>
      </c>
      <c r="C58" s="1376">
        <v>4800</v>
      </c>
      <c r="D58" s="1005">
        <v>0</v>
      </c>
    </row>
    <row r="59" spans="1:4" hidden="1" x14ac:dyDescent="0.35">
      <c r="A59" s="995" t="s">
        <v>7110</v>
      </c>
      <c r="B59" s="1376">
        <v>565282</v>
      </c>
      <c r="C59" s="1376">
        <v>565282</v>
      </c>
      <c r="D59" s="1005">
        <v>0</v>
      </c>
    </row>
    <row r="60" spans="1:4" hidden="1" x14ac:dyDescent="0.35">
      <c r="A60" s="995" t="s">
        <v>1690</v>
      </c>
      <c r="B60" s="1376">
        <v>13508</v>
      </c>
      <c r="C60" s="1376">
        <v>13508</v>
      </c>
      <c r="D60" s="1005">
        <v>0</v>
      </c>
    </row>
    <row r="61" spans="1:4" hidden="1" x14ac:dyDescent="0.35">
      <c r="A61" s="995" t="s">
        <v>6645</v>
      </c>
      <c r="B61" s="1376"/>
      <c r="C61" s="1376"/>
      <c r="D61" s="1005">
        <v>0</v>
      </c>
    </row>
    <row r="62" spans="1:4" hidden="1" x14ac:dyDescent="0.35">
      <c r="A62" s="995" t="s">
        <v>2022</v>
      </c>
      <c r="B62" s="1376">
        <v>290962</v>
      </c>
      <c r="C62" s="1376">
        <v>290962</v>
      </c>
      <c r="D62" s="1005">
        <v>0</v>
      </c>
    </row>
    <row r="63" spans="1:4" hidden="1" x14ac:dyDescent="0.35">
      <c r="A63" s="995" t="s">
        <v>7919</v>
      </c>
      <c r="B63" s="1376">
        <v>3715694</v>
      </c>
      <c r="C63" s="1376">
        <v>3715694</v>
      </c>
      <c r="D63" s="1005">
        <v>0</v>
      </c>
    </row>
    <row r="64" spans="1:4" hidden="1" x14ac:dyDescent="0.35">
      <c r="A64" s="995" t="s">
        <v>32</v>
      </c>
      <c r="B64" s="1376">
        <v>327433</v>
      </c>
      <c r="C64" s="1376">
        <v>327433</v>
      </c>
      <c r="D64" s="1005">
        <v>0</v>
      </c>
    </row>
    <row r="65" spans="1:4" hidden="1" x14ac:dyDescent="0.35">
      <c r="A65" s="995" t="s">
        <v>8075</v>
      </c>
      <c r="B65" s="1376">
        <v>142848</v>
      </c>
      <c r="C65" s="1376">
        <v>142848</v>
      </c>
      <c r="D65" s="1005">
        <v>0</v>
      </c>
    </row>
    <row r="66" spans="1:4" hidden="1" x14ac:dyDescent="0.35">
      <c r="A66" s="995" t="s">
        <v>2042</v>
      </c>
      <c r="B66" s="1376">
        <v>91259</v>
      </c>
      <c r="C66" s="1376">
        <v>91259</v>
      </c>
      <c r="D66" s="1005">
        <v>0</v>
      </c>
    </row>
    <row r="67" spans="1:4" hidden="1" x14ac:dyDescent="0.35">
      <c r="A67" s="995" t="s">
        <v>154</v>
      </c>
      <c r="B67" s="1376">
        <v>252400</v>
      </c>
      <c r="C67" s="1376">
        <v>252400</v>
      </c>
      <c r="D67" s="1005">
        <v>0</v>
      </c>
    </row>
    <row r="68" spans="1:4" hidden="1" x14ac:dyDescent="0.35">
      <c r="A68" s="995" t="s">
        <v>8654</v>
      </c>
      <c r="B68" s="1376">
        <v>11292323</v>
      </c>
      <c r="C68" s="1376">
        <v>11292323</v>
      </c>
      <c r="D68" s="1005">
        <v>0</v>
      </c>
    </row>
    <row r="69" spans="1:4" hidden="1" x14ac:dyDescent="0.35">
      <c r="A69" s="995" t="s">
        <v>2262</v>
      </c>
      <c r="B69" s="1376">
        <v>81323</v>
      </c>
      <c r="C69" s="1376">
        <v>81323</v>
      </c>
      <c r="D69" s="1005">
        <v>0</v>
      </c>
    </row>
    <row r="70" spans="1:4" hidden="1" x14ac:dyDescent="0.35">
      <c r="A70" s="995" t="s">
        <v>9766</v>
      </c>
      <c r="B70" s="1376">
        <v>6398047</v>
      </c>
      <c r="C70" s="1376">
        <v>6398047</v>
      </c>
      <c r="D70" s="1005">
        <v>0</v>
      </c>
    </row>
    <row r="71" spans="1:4" hidden="1" x14ac:dyDescent="0.35">
      <c r="A71" s="995" t="s">
        <v>2403</v>
      </c>
      <c r="B71" s="1376">
        <v>907</v>
      </c>
      <c r="C71" s="1376">
        <v>907</v>
      </c>
      <c r="D71" s="1005">
        <v>0</v>
      </c>
    </row>
    <row r="72" spans="1:4" hidden="1" x14ac:dyDescent="0.35">
      <c r="A72" s="995" t="s">
        <v>2270</v>
      </c>
      <c r="B72" s="1376">
        <v>166908</v>
      </c>
      <c r="C72" s="1376">
        <v>166908</v>
      </c>
      <c r="D72" s="1005">
        <v>0</v>
      </c>
    </row>
    <row r="73" spans="1:4" hidden="1" x14ac:dyDescent="0.35">
      <c r="A73" s="995" t="s">
        <v>2547</v>
      </c>
      <c r="B73" s="1376">
        <v>42578</v>
      </c>
      <c r="C73" s="1376">
        <v>42578</v>
      </c>
      <c r="D73" s="1005">
        <v>0</v>
      </c>
    </row>
    <row r="74" spans="1:4" s="1006" customFormat="1" hidden="1" x14ac:dyDescent="0.35">
      <c r="A74" s="995" t="s">
        <v>40</v>
      </c>
      <c r="B74" s="1376">
        <v>4949540</v>
      </c>
      <c r="C74" s="1376">
        <v>4949540</v>
      </c>
      <c r="D74" s="1005">
        <v>0</v>
      </c>
    </row>
    <row r="75" spans="1:4" hidden="1" x14ac:dyDescent="0.35">
      <c r="A75" s="995" t="s">
        <v>2651</v>
      </c>
      <c r="B75" s="1376">
        <v>9647104</v>
      </c>
      <c r="C75" s="1376">
        <v>9647104</v>
      </c>
      <c r="D75" s="1005">
        <v>0</v>
      </c>
    </row>
    <row r="76" spans="1:4" hidden="1" x14ac:dyDescent="0.35">
      <c r="A76" s="995" t="s">
        <v>10573</v>
      </c>
      <c r="B76" s="1376">
        <v>21004486</v>
      </c>
      <c r="C76" s="1376">
        <v>21004486</v>
      </c>
      <c r="D76" s="1005">
        <v>0</v>
      </c>
    </row>
    <row r="77" spans="1:4" hidden="1" x14ac:dyDescent="0.35">
      <c r="A77" s="995" t="s">
        <v>2318</v>
      </c>
      <c r="B77" s="1376">
        <v>39773</v>
      </c>
      <c r="C77" s="1376">
        <v>39773</v>
      </c>
      <c r="D77" s="1005">
        <v>0</v>
      </c>
    </row>
    <row r="78" spans="1:4" hidden="1" x14ac:dyDescent="0.35">
      <c r="A78" s="995" t="s">
        <v>11063</v>
      </c>
      <c r="B78" s="1376">
        <v>900642</v>
      </c>
      <c r="C78" s="1376">
        <v>900642</v>
      </c>
      <c r="D78" s="1005">
        <v>0</v>
      </c>
    </row>
    <row r="79" spans="1:4" hidden="1" x14ac:dyDescent="0.35">
      <c r="A79" s="995" t="s">
        <v>3383</v>
      </c>
      <c r="B79" s="1376">
        <v>4145</v>
      </c>
      <c r="C79" s="1376">
        <v>4145</v>
      </c>
      <c r="D79" s="1005">
        <v>0</v>
      </c>
    </row>
    <row r="80" spans="1:4" hidden="1" x14ac:dyDescent="0.35">
      <c r="A80" s="995" t="s">
        <v>75</v>
      </c>
      <c r="B80" s="1376">
        <v>13918</v>
      </c>
      <c r="C80" s="1376">
        <v>13918</v>
      </c>
      <c r="D80" s="1005">
        <v>0</v>
      </c>
    </row>
    <row r="81" spans="1:4" hidden="1" x14ac:dyDescent="0.35">
      <c r="A81" s="995" t="s">
        <v>3400</v>
      </c>
      <c r="B81" s="1376">
        <v>25920</v>
      </c>
      <c r="C81" s="1376">
        <v>25920</v>
      </c>
      <c r="D81" s="1005">
        <v>0</v>
      </c>
    </row>
    <row r="82" spans="1:4" hidden="1" x14ac:dyDescent="0.35">
      <c r="A82" s="995" t="s">
        <v>160</v>
      </c>
      <c r="B82" s="1376">
        <v>7375</v>
      </c>
      <c r="C82" s="1376">
        <v>7375</v>
      </c>
      <c r="D82" s="1005">
        <v>0</v>
      </c>
    </row>
    <row r="83" spans="1:4" hidden="1" x14ac:dyDescent="0.35">
      <c r="A83" s="995" t="s">
        <v>3621</v>
      </c>
      <c r="B83" s="1376">
        <v>1205380</v>
      </c>
      <c r="C83" s="1376">
        <v>1205380</v>
      </c>
      <c r="D83" s="1005">
        <v>0</v>
      </c>
    </row>
    <row r="84" spans="1:4" hidden="1" x14ac:dyDescent="0.35">
      <c r="A84" s="995" t="s">
        <v>14</v>
      </c>
      <c r="B84" s="1376">
        <v>53258</v>
      </c>
      <c r="C84" s="1376">
        <v>53258</v>
      </c>
      <c r="D84" s="1005">
        <v>0</v>
      </c>
    </row>
    <row r="85" spans="1:4" hidden="1" x14ac:dyDescent="0.35">
      <c r="A85" s="995" t="s">
        <v>1675</v>
      </c>
      <c r="B85" s="1376">
        <v>155133</v>
      </c>
      <c r="C85" s="1376">
        <v>155133</v>
      </c>
      <c r="D85" s="1005">
        <v>0</v>
      </c>
    </row>
    <row r="86" spans="1:4" hidden="1" x14ac:dyDescent="0.35">
      <c r="A86" s="995" t="s">
        <v>7553</v>
      </c>
      <c r="B86" s="1376">
        <v>1012779</v>
      </c>
      <c r="C86" s="1376">
        <v>1012779</v>
      </c>
      <c r="D86" s="1005">
        <v>0</v>
      </c>
    </row>
    <row r="87" spans="1:4" hidden="1" x14ac:dyDescent="0.35">
      <c r="A87" s="995" t="s">
        <v>18</v>
      </c>
      <c r="B87" s="1376">
        <v>150590</v>
      </c>
      <c r="C87" s="1376">
        <v>150590</v>
      </c>
      <c r="D87" s="1005">
        <v>0</v>
      </c>
    </row>
    <row r="88" spans="1:4" hidden="1" x14ac:dyDescent="0.35">
      <c r="A88" s="995" t="s">
        <v>7124</v>
      </c>
      <c r="B88" s="1376"/>
      <c r="C88" s="1376"/>
      <c r="D88" s="1005">
        <v>0</v>
      </c>
    </row>
    <row r="89" spans="1:4" hidden="1" x14ac:dyDescent="0.35">
      <c r="A89" s="995" t="s">
        <v>4720</v>
      </c>
      <c r="B89" s="1376">
        <v>644100</v>
      </c>
      <c r="C89" s="1376">
        <v>644100</v>
      </c>
      <c r="D89" s="1005">
        <v>0</v>
      </c>
    </row>
    <row r="90" spans="1:4" hidden="1" x14ac:dyDescent="0.35">
      <c r="A90" s="995" t="s">
        <v>7730</v>
      </c>
      <c r="B90" s="1376">
        <v>221361</v>
      </c>
      <c r="C90" s="1376">
        <v>221361</v>
      </c>
      <c r="D90" s="1005">
        <v>0</v>
      </c>
    </row>
    <row r="91" spans="1:4" hidden="1" x14ac:dyDescent="0.35">
      <c r="A91" s="995" t="s">
        <v>4883</v>
      </c>
      <c r="B91" s="1376">
        <v>262657</v>
      </c>
      <c r="C91" s="1376">
        <v>262657</v>
      </c>
      <c r="D91" s="1005">
        <v>0</v>
      </c>
    </row>
    <row r="92" spans="1:4" hidden="1" x14ac:dyDescent="0.35">
      <c r="A92" s="995" t="s">
        <v>7815</v>
      </c>
      <c r="B92" s="1376">
        <v>136445</v>
      </c>
      <c r="C92" s="1376">
        <v>136445</v>
      </c>
      <c r="D92" s="1005">
        <v>0</v>
      </c>
    </row>
    <row r="93" spans="1:4" hidden="1" x14ac:dyDescent="0.35">
      <c r="A93" s="995" t="s">
        <v>5051</v>
      </c>
      <c r="B93" s="1376">
        <v>206944</v>
      </c>
      <c r="C93" s="1376">
        <v>206944</v>
      </c>
      <c r="D93" s="1005">
        <v>0</v>
      </c>
    </row>
    <row r="94" spans="1:4" hidden="1" x14ac:dyDescent="0.35">
      <c r="A94" s="995" t="s">
        <v>3944</v>
      </c>
      <c r="B94" s="1376">
        <v>5200</v>
      </c>
      <c r="C94" s="1376">
        <v>5200</v>
      </c>
      <c r="D94" s="1005">
        <v>0</v>
      </c>
    </row>
    <row r="95" spans="1:4" hidden="1" x14ac:dyDescent="0.35">
      <c r="A95" s="995" t="s">
        <v>4813</v>
      </c>
      <c r="B95" s="1376">
        <v>15712</v>
      </c>
      <c r="C95" s="1376">
        <v>15712</v>
      </c>
      <c r="D95" s="1005">
        <v>0</v>
      </c>
    </row>
    <row r="96" spans="1:4" hidden="1" x14ac:dyDescent="0.35">
      <c r="A96" s="995" t="s">
        <v>8041</v>
      </c>
      <c r="B96" s="1376">
        <v>11932427</v>
      </c>
      <c r="C96" s="1376">
        <v>11932427</v>
      </c>
      <c r="D96" s="1005">
        <v>0</v>
      </c>
    </row>
    <row r="97" spans="1:4" hidden="1" x14ac:dyDescent="0.35">
      <c r="A97" s="995" t="s">
        <v>5226</v>
      </c>
      <c r="B97" s="1376">
        <v>862774</v>
      </c>
      <c r="C97" s="1376">
        <v>862774</v>
      </c>
      <c r="D97" s="1005">
        <v>0</v>
      </c>
    </row>
    <row r="98" spans="1:4" hidden="1" x14ac:dyDescent="0.35">
      <c r="A98" s="995" t="s">
        <v>8336</v>
      </c>
      <c r="B98" s="1376">
        <v>6661900</v>
      </c>
      <c r="C98" s="1376">
        <v>6661900</v>
      </c>
      <c r="D98" s="1005">
        <v>0</v>
      </c>
    </row>
    <row r="99" spans="1:4" hidden="1" x14ac:dyDescent="0.35">
      <c r="A99" s="995" t="s">
        <v>5319</v>
      </c>
      <c r="B99" s="1376">
        <v>52679</v>
      </c>
      <c r="C99" s="1376">
        <v>52679</v>
      </c>
      <c r="D99" s="1005">
        <v>0</v>
      </c>
    </row>
    <row r="100" spans="1:4" hidden="1" x14ac:dyDescent="0.35">
      <c r="A100" s="995" t="s">
        <v>8529</v>
      </c>
      <c r="B100" s="1376">
        <v>235522</v>
      </c>
      <c r="C100" s="1376">
        <v>235522</v>
      </c>
      <c r="D100" s="1005">
        <v>0</v>
      </c>
    </row>
    <row r="101" spans="1:4" hidden="1" x14ac:dyDescent="0.35">
      <c r="A101" s="995" t="s">
        <v>5547</v>
      </c>
      <c r="B101" s="1376">
        <v>202398</v>
      </c>
      <c r="C101" s="1376">
        <v>202398</v>
      </c>
      <c r="D101" s="1005">
        <v>0</v>
      </c>
    </row>
    <row r="102" spans="1:4" hidden="1" x14ac:dyDescent="0.35">
      <c r="A102" s="995" t="s">
        <v>8865</v>
      </c>
      <c r="B102" s="1376">
        <v>1899307</v>
      </c>
      <c r="C102" s="1376">
        <v>1899307</v>
      </c>
      <c r="D102" s="1005">
        <v>0</v>
      </c>
    </row>
    <row r="103" spans="1:4" hidden="1" x14ac:dyDescent="0.35">
      <c r="A103" s="995" t="s">
        <v>5708</v>
      </c>
      <c r="B103" s="1376">
        <v>189460</v>
      </c>
      <c r="C103" s="1376">
        <v>189460</v>
      </c>
      <c r="D103" s="1005">
        <v>0</v>
      </c>
    </row>
    <row r="104" spans="1:4" hidden="1" x14ac:dyDescent="0.35">
      <c r="A104" s="995" t="s">
        <v>9406</v>
      </c>
      <c r="B104" s="1376">
        <v>1080276</v>
      </c>
      <c r="C104" s="1376">
        <v>1080276</v>
      </c>
      <c r="D104" s="1005">
        <v>0</v>
      </c>
    </row>
    <row r="105" spans="1:4" hidden="1" x14ac:dyDescent="0.35">
      <c r="A105" s="995" t="s">
        <v>5719</v>
      </c>
      <c r="B105" s="1376">
        <v>271758</v>
      </c>
      <c r="C105" s="1376">
        <v>271758</v>
      </c>
      <c r="D105" s="1005">
        <v>0</v>
      </c>
    </row>
    <row r="106" spans="1:4" hidden="1" x14ac:dyDescent="0.35">
      <c r="A106" s="995" t="s">
        <v>9658</v>
      </c>
      <c r="B106" s="1376">
        <v>2984053</v>
      </c>
      <c r="C106" s="1376">
        <v>2984053</v>
      </c>
      <c r="D106" s="1005">
        <v>0</v>
      </c>
    </row>
    <row r="107" spans="1:4" hidden="1" x14ac:dyDescent="0.35">
      <c r="A107" s="995" t="s">
        <v>5728</v>
      </c>
      <c r="B107" s="1376">
        <v>20800</v>
      </c>
      <c r="C107" s="1376">
        <v>20800</v>
      </c>
      <c r="D107" s="1005">
        <v>0</v>
      </c>
    </row>
    <row r="108" spans="1:4" hidden="1" x14ac:dyDescent="0.35">
      <c r="A108" s="995" t="s">
        <v>9964</v>
      </c>
      <c r="B108" s="1376">
        <v>385571</v>
      </c>
      <c r="C108" s="1376">
        <v>385571</v>
      </c>
      <c r="D108" s="1005">
        <v>0</v>
      </c>
    </row>
    <row r="109" spans="1:4" hidden="1" x14ac:dyDescent="0.35">
      <c r="A109" s="995" t="s">
        <v>5810</v>
      </c>
      <c r="B109" s="1376">
        <v>317719</v>
      </c>
      <c r="C109" s="1376">
        <v>317719</v>
      </c>
      <c r="D109" s="1005">
        <v>0</v>
      </c>
    </row>
    <row r="110" spans="1:4" hidden="1" x14ac:dyDescent="0.35">
      <c r="A110" s="995" t="s">
        <v>10148</v>
      </c>
      <c r="B110" s="1376">
        <v>2384019</v>
      </c>
      <c r="C110" s="1376">
        <v>2384019</v>
      </c>
      <c r="D110" s="1005">
        <v>0</v>
      </c>
    </row>
    <row r="111" spans="1:4" hidden="1" x14ac:dyDescent="0.35">
      <c r="A111" s="995" t="s">
        <v>6102</v>
      </c>
      <c r="B111" s="1376">
        <v>126398</v>
      </c>
      <c r="C111" s="1376">
        <v>126398</v>
      </c>
      <c r="D111" s="1005">
        <v>0</v>
      </c>
    </row>
    <row r="112" spans="1:4" hidden="1" x14ac:dyDescent="0.35">
      <c r="A112" s="995" t="s">
        <v>36</v>
      </c>
      <c r="B112" s="1376">
        <v>11281</v>
      </c>
      <c r="C112" s="1376">
        <v>11281</v>
      </c>
      <c r="D112" s="1005">
        <v>0</v>
      </c>
    </row>
    <row r="113" spans="1:4" hidden="1" x14ac:dyDescent="0.35">
      <c r="A113" s="995" t="s">
        <v>6247</v>
      </c>
      <c r="B113" s="1376">
        <v>64600</v>
      </c>
      <c r="C113" s="1376">
        <v>64600</v>
      </c>
      <c r="D113" s="1005">
        <v>0</v>
      </c>
    </row>
    <row r="114" spans="1:4" hidden="1" x14ac:dyDescent="0.35">
      <c r="A114" s="995" t="s">
        <v>2786</v>
      </c>
      <c r="B114" s="1376">
        <v>4910436</v>
      </c>
      <c r="C114" s="1376">
        <v>4910436</v>
      </c>
      <c r="D114" s="1005">
        <v>0</v>
      </c>
    </row>
    <row r="115" spans="1:4" hidden="1" x14ac:dyDescent="0.35">
      <c r="A115" s="995" t="s">
        <v>6407</v>
      </c>
      <c r="B115" s="1376">
        <v>959942</v>
      </c>
      <c r="C115" s="1376">
        <v>959942</v>
      </c>
      <c r="D115" s="1005">
        <v>0</v>
      </c>
    </row>
    <row r="116" spans="1:4" hidden="1" x14ac:dyDescent="0.35">
      <c r="A116" s="995" t="s">
        <v>7805</v>
      </c>
      <c r="B116" s="1376">
        <v>1072490</v>
      </c>
      <c r="C116" s="1376">
        <v>1072490</v>
      </c>
      <c r="D116" s="1005">
        <v>0</v>
      </c>
    </row>
    <row r="117" spans="1:4" hidden="1" x14ac:dyDescent="0.35">
      <c r="A117" s="995" t="s">
        <v>6505</v>
      </c>
      <c r="B117" s="1376">
        <v>74613</v>
      </c>
      <c r="C117" s="1376">
        <v>74613</v>
      </c>
      <c r="D117" s="1005">
        <v>0</v>
      </c>
    </row>
    <row r="118" spans="1:4" hidden="1" x14ac:dyDescent="0.35">
      <c r="A118" s="995" t="s">
        <v>10901</v>
      </c>
      <c r="B118" s="1376">
        <v>79935</v>
      </c>
      <c r="C118" s="1376">
        <v>79935</v>
      </c>
      <c r="D118" s="1005">
        <v>0</v>
      </c>
    </row>
    <row r="119" spans="1:4" hidden="1" x14ac:dyDescent="0.35">
      <c r="A119" s="995" t="s">
        <v>6506</v>
      </c>
      <c r="B119" s="1376">
        <v>798186</v>
      </c>
      <c r="C119" s="1376">
        <v>798186</v>
      </c>
      <c r="D119" s="1005">
        <v>0</v>
      </c>
    </row>
    <row r="120" spans="1:4" x14ac:dyDescent="0.35">
      <c r="A120" s="995" t="s">
        <v>10376</v>
      </c>
      <c r="B120" s="1376">
        <v>1329980</v>
      </c>
      <c r="C120" s="1376">
        <v>1329980</v>
      </c>
      <c r="D120" s="1005">
        <v>0</v>
      </c>
    </row>
    <row r="121" spans="1:4" x14ac:dyDescent="0.35">
      <c r="A121" s="995" t="s">
        <v>39</v>
      </c>
      <c r="B121" s="1376">
        <v>65000</v>
      </c>
      <c r="C121" s="1376">
        <v>65000</v>
      </c>
      <c r="D121" s="1005">
        <v>0</v>
      </c>
    </row>
    <row r="122" spans="1:4" x14ac:dyDescent="0.35">
      <c r="A122" s="995" t="s">
        <v>10995</v>
      </c>
      <c r="B122" s="1376">
        <v>69890</v>
      </c>
      <c r="C122" s="1376">
        <v>69890</v>
      </c>
      <c r="D122" s="1005">
        <v>0</v>
      </c>
    </row>
    <row r="123" spans="1:4" x14ac:dyDescent="0.35">
      <c r="A123" s="995" t="s">
        <v>12222</v>
      </c>
      <c r="B123" s="1376">
        <v>110000</v>
      </c>
      <c r="C123" s="1376">
        <v>110000</v>
      </c>
      <c r="D123" s="1005">
        <v>0</v>
      </c>
    </row>
    <row r="124" spans="1:4" x14ac:dyDescent="0.35">
      <c r="A124" s="995" t="s">
        <v>2226</v>
      </c>
      <c r="B124" s="1376">
        <v>381380</v>
      </c>
      <c r="C124" s="1376">
        <v>381380</v>
      </c>
      <c r="D124" s="1005">
        <v>0</v>
      </c>
    </row>
    <row r="125" spans="1:4" x14ac:dyDescent="0.35">
      <c r="A125" s="995" t="s">
        <v>11596</v>
      </c>
      <c r="B125" s="1376">
        <v>1897732</v>
      </c>
      <c r="C125" s="1376">
        <v>1897732</v>
      </c>
      <c r="D125" s="1005">
        <v>0</v>
      </c>
    </row>
    <row r="126" spans="1:4" x14ac:dyDescent="0.35">
      <c r="A126" s="995" t="s">
        <v>11695</v>
      </c>
      <c r="B126" s="1376">
        <v>62941</v>
      </c>
      <c r="C126" s="1376">
        <v>62941</v>
      </c>
      <c r="D126" s="1005">
        <v>0</v>
      </c>
    </row>
    <row r="127" spans="1:4" x14ac:dyDescent="0.35">
      <c r="A127" s="995" t="s">
        <v>129</v>
      </c>
      <c r="B127" s="1376">
        <v>276956</v>
      </c>
      <c r="C127" s="1376">
        <v>276956</v>
      </c>
      <c r="D127" s="1005">
        <v>0</v>
      </c>
    </row>
    <row r="128" spans="1:4" x14ac:dyDescent="0.35">
      <c r="A128" s="995" t="s">
        <v>10119</v>
      </c>
      <c r="B128" s="1376">
        <v>80000</v>
      </c>
      <c r="C128" s="1376">
        <v>80000</v>
      </c>
      <c r="D128" s="1005">
        <v>0</v>
      </c>
    </row>
    <row r="129" spans="1:4" x14ac:dyDescent="0.35">
      <c r="A129" s="995" t="s">
        <v>2093</v>
      </c>
      <c r="B129" s="1376">
        <v>148869</v>
      </c>
      <c r="C129" s="1376">
        <v>148869</v>
      </c>
      <c r="D129" s="1005">
        <v>0</v>
      </c>
    </row>
    <row r="130" spans="1:4" x14ac:dyDescent="0.35">
      <c r="A130" s="995" t="s">
        <v>1804</v>
      </c>
      <c r="B130" s="1376">
        <v>236720</v>
      </c>
      <c r="C130" s="1376">
        <v>236720</v>
      </c>
      <c r="D130" s="1005">
        <v>0</v>
      </c>
    </row>
    <row r="131" spans="1:4" x14ac:dyDescent="0.35">
      <c r="A131" s="995" t="s">
        <v>171</v>
      </c>
      <c r="B131" s="1376">
        <v>46541</v>
      </c>
      <c r="C131" s="1376">
        <v>46541</v>
      </c>
      <c r="D131" s="1005">
        <v>0</v>
      </c>
    </row>
    <row r="132" spans="1:4" x14ac:dyDescent="0.35">
      <c r="A132" s="995" t="s">
        <v>962</v>
      </c>
      <c r="B132" s="1376">
        <v>144342</v>
      </c>
      <c r="C132" s="1376">
        <v>144342</v>
      </c>
      <c r="D132" s="1005">
        <v>0</v>
      </c>
    </row>
    <row r="133" spans="1:4" x14ac:dyDescent="0.35">
      <c r="A133" s="995" t="s">
        <v>1396</v>
      </c>
      <c r="B133" s="1376">
        <v>3227014</v>
      </c>
      <c r="C133" s="1376">
        <v>3227014</v>
      </c>
      <c r="D133" s="1005">
        <v>0</v>
      </c>
    </row>
    <row r="134" spans="1:4" x14ac:dyDescent="0.35">
      <c r="A134" s="995" t="s">
        <v>3732</v>
      </c>
      <c r="B134" s="1376">
        <v>633124</v>
      </c>
      <c r="C134" s="1376">
        <v>633124</v>
      </c>
      <c r="D134" s="1005">
        <v>0</v>
      </c>
    </row>
    <row r="135" spans="1:4" x14ac:dyDescent="0.35">
      <c r="A135" s="995" t="s">
        <v>2088</v>
      </c>
      <c r="B135" s="1376">
        <v>64441</v>
      </c>
      <c r="C135" s="1376">
        <v>64441</v>
      </c>
      <c r="D135" s="1005">
        <v>0</v>
      </c>
    </row>
    <row r="136" spans="1:4" x14ac:dyDescent="0.35">
      <c r="A136" s="995" t="s">
        <v>3945</v>
      </c>
      <c r="B136" s="1376">
        <v>514945</v>
      </c>
      <c r="C136" s="1376">
        <v>514945</v>
      </c>
      <c r="D136" s="1005">
        <v>0</v>
      </c>
    </row>
    <row r="137" spans="1:4" x14ac:dyDescent="0.35">
      <c r="A137" s="995" t="s">
        <v>1202</v>
      </c>
      <c r="B137" s="1376">
        <v>59350</v>
      </c>
      <c r="C137" s="1376">
        <v>59350</v>
      </c>
      <c r="D137" s="1005">
        <v>0</v>
      </c>
    </row>
    <row r="138" spans="1:4" x14ac:dyDescent="0.35">
      <c r="A138" s="995" t="s">
        <v>7065</v>
      </c>
      <c r="B138" s="1376">
        <v>1567993</v>
      </c>
      <c r="C138" s="1376">
        <v>1567993</v>
      </c>
      <c r="D138" s="1005">
        <v>0</v>
      </c>
    </row>
    <row r="139" spans="1:4" x14ac:dyDescent="0.35">
      <c r="A139" s="995" t="s">
        <v>1398</v>
      </c>
      <c r="B139" s="1376">
        <v>54635</v>
      </c>
      <c r="C139" s="1376">
        <v>54635</v>
      </c>
      <c r="D139" s="1005">
        <v>0</v>
      </c>
    </row>
    <row r="140" spans="1:4" x14ac:dyDescent="0.35">
      <c r="A140" s="995" t="s">
        <v>2932</v>
      </c>
      <c r="B140" s="1376">
        <v>6628809</v>
      </c>
      <c r="C140" s="1376">
        <v>6628809</v>
      </c>
      <c r="D140" s="1005">
        <v>0</v>
      </c>
    </row>
    <row r="141" spans="1:4" x14ac:dyDescent="0.35">
      <c r="A141" s="995" t="s">
        <v>13476</v>
      </c>
      <c r="B141" s="1376">
        <v>260520</v>
      </c>
      <c r="C141" s="1376">
        <v>260520</v>
      </c>
      <c r="D141" s="1005">
        <v>0</v>
      </c>
    </row>
    <row r="142" spans="1:4" x14ac:dyDescent="0.35">
      <c r="A142" s="1095" t="s">
        <v>8391</v>
      </c>
      <c r="B142" s="1376">
        <v>260520</v>
      </c>
      <c r="C142" s="1376">
        <v>260520</v>
      </c>
      <c r="D142" s="1005">
        <v>0</v>
      </c>
    </row>
    <row r="143" spans="1:4" x14ac:dyDescent="0.35">
      <c r="A143" s="995" t="s">
        <v>6503</v>
      </c>
      <c r="B143" s="1376">
        <v>420205</v>
      </c>
      <c r="C143" s="1376">
        <v>420205</v>
      </c>
      <c r="D143" s="1005">
        <v>0</v>
      </c>
    </row>
    <row r="144" spans="1:4" x14ac:dyDescent="0.35">
      <c r="A144" s="995" t="s">
        <v>130</v>
      </c>
      <c r="B144" s="1376">
        <v>624947</v>
      </c>
      <c r="C144" s="1376">
        <v>624947</v>
      </c>
      <c r="D144" s="1005">
        <v>0</v>
      </c>
    </row>
    <row r="145" spans="1:4" x14ac:dyDescent="0.35">
      <c r="A145" s="995" t="s">
        <v>7655</v>
      </c>
      <c r="B145" s="1376">
        <v>1303060</v>
      </c>
      <c r="C145" s="1376">
        <v>1303060</v>
      </c>
      <c r="D145" s="1005">
        <v>0</v>
      </c>
    </row>
    <row r="146" spans="1:4" x14ac:dyDescent="0.35">
      <c r="A146" s="995" t="s">
        <v>44</v>
      </c>
      <c r="B146" s="1376">
        <v>10000</v>
      </c>
      <c r="C146" s="1376">
        <v>10000</v>
      </c>
      <c r="D146" s="1005">
        <v>0</v>
      </c>
    </row>
    <row r="147" spans="1:4" x14ac:dyDescent="0.35">
      <c r="A147" s="995" t="s">
        <v>37</v>
      </c>
      <c r="B147" s="1376">
        <v>74360</v>
      </c>
      <c r="C147" s="1376">
        <v>74360</v>
      </c>
      <c r="D147" s="1005">
        <v>0</v>
      </c>
    </row>
    <row r="148" spans="1:4" x14ac:dyDescent="0.35">
      <c r="A148" s="995" t="s">
        <v>6509</v>
      </c>
      <c r="B148" s="1376">
        <v>1741940</v>
      </c>
      <c r="C148" s="1376">
        <v>1741940</v>
      </c>
      <c r="D148" s="1005">
        <v>0</v>
      </c>
    </row>
    <row r="149" spans="1:4" x14ac:dyDescent="0.35">
      <c r="A149" s="995" t="s">
        <v>6718</v>
      </c>
      <c r="B149" s="1376">
        <v>270400</v>
      </c>
      <c r="C149" s="1376">
        <v>270400</v>
      </c>
      <c r="D149" s="1005">
        <v>0</v>
      </c>
    </row>
    <row r="150" spans="1:4" x14ac:dyDescent="0.35">
      <c r="A150" s="995" t="s">
        <v>6953</v>
      </c>
      <c r="B150" s="1376">
        <v>975613</v>
      </c>
      <c r="C150" s="1376">
        <v>975613</v>
      </c>
      <c r="D150" s="1005">
        <v>0</v>
      </c>
    </row>
    <row r="151" spans="1:4" ht="24" thickBot="1" x14ac:dyDescent="0.4">
      <c r="A151" s="995" t="s">
        <v>12400</v>
      </c>
      <c r="B151" s="1376">
        <v>2114667</v>
      </c>
      <c r="C151" s="1376">
        <v>2623430</v>
      </c>
      <c r="D151" s="1005">
        <v>-508763</v>
      </c>
    </row>
    <row r="152" spans="1:4" ht="24" thickBot="1" x14ac:dyDescent="0.4">
      <c r="A152" s="1007" t="s">
        <v>45</v>
      </c>
      <c r="B152" s="1008">
        <v>261696189.5</v>
      </c>
      <c r="C152" s="1009">
        <v>254832112.5</v>
      </c>
      <c r="D152" s="1010">
        <v>6864077</v>
      </c>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16" t="s">
        <v>13388</v>
      </c>
      <c r="B4" s="1217"/>
      <c r="C4" s="1218"/>
      <c r="E4" s="1216" t="s">
        <v>10311</v>
      </c>
      <c r="F4" s="1217"/>
      <c r="G4" s="1218"/>
      <c r="I4" s="1216" t="s">
        <v>8020</v>
      </c>
      <c r="J4" s="1217"/>
      <c r="K4" s="1218"/>
      <c r="M4" s="1216" t="s">
        <v>7086</v>
      </c>
      <c r="N4" s="1217"/>
      <c r="O4" s="1218"/>
      <c r="Q4" s="1216" t="s">
        <v>6016</v>
      </c>
      <c r="R4" s="1217"/>
      <c r="S4" s="1218"/>
      <c r="U4" s="1216" t="s">
        <v>5068</v>
      </c>
      <c r="V4" s="1217"/>
      <c r="W4" s="1218"/>
      <c r="Y4" s="1216" t="s">
        <v>3662</v>
      </c>
      <c r="Z4" s="1217"/>
      <c r="AA4" s="1218"/>
      <c r="AC4" s="1216" t="s">
        <v>2639</v>
      </c>
      <c r="AD4" s="1217"/>
      <c r="AE4" s="1218"/>
      <c r="AG4" s="1230" t="s">
        <v>6018</v>
      </c>
      <c r="AH4" s="1231"/>
      <c r="AI4" s="1232"/>
      <c r="AK4" s="1247" t="s">
        <v>1084</v>
      </c>
      <c r="AL4" s="1248"/>
      <c r="AM4" s="1249"/>
    </row>
    <row r="5" spans="1:46" ht="21" customHeight="1" x14ac:dyDescent="0.25">
      <c r="A5" s="1219"/>
      <c r="B5" s="1220"/>
      <c r="C5" s="1221"/>
      <c r="E5" s="1219"/>
      <c r="F5" s="1220"/>
      <c r="G5" s="1221"/>
      <c r="I5" s="1219"/>
      <c r="J5" s="1220"/>
      <c r="K5" s="1221"/>
      <c r="M5" s="1219"/>
      <c r="N5" s="1220"/>
      <c r="O5" s="1221"/>
      <c r="Q5" s="1219"/>
      <c r="R5" s="1220"/>
      <c r="S5" s="1221"/>
      <c r="U5" s="1219"/>
      <c r="V5" s="1220"/>
      <c r="W5" s="1221"/>
      <c r="Y5" s="1219"/>
      <c r="Z5" s="1220"/>
      <c r="AA5" s="1221"/>
      <c r="AC5" s="1219"/>
      <c r="AD5" s="1220"/>
      <c r="AE5" s="1221"/>
      <c r="AF5" s="3"/>
      <c r="AG5" s="1233"/>
      <c r="AH5" s="1234"/>
      <c r="AI5" s="1235"/>
      <c r="AK5" s="1247"/>
      <c r="AL5" s="1248"/>
      <c r="AM5" s="124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SUM(Posting!E19933:E20274)</f>
        <v>33325299.583333332</v>
      </c>
      <c r="C7" s="275">
        <f>SUM(Posting!F19933:F20274)</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SUM(Posting!E20275:E120636)</f>
        <v>24264163</v>
      </c>
      <c r="C8" s="275">
        <f>SUM(Posting!F20275:F120636)</f>
        <v>36156757</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SUM(Posting!B19017:B19279)</f>
        <v>0</v>
      </c>
      <c r="E16" s="274" t="s">
        <v>190</v>
      </c>
      <c r="F16" s="275">
        <f>SUM(Posting!E19017:E19279)</f>
        <v>17833662.951612905</v>
      </c>
      <c r="G16" s="275">
        <f>SUM(Posting!F19017:F19279)</f>
        <v>42157672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SUM(Posting!B19280:B19636)</f>
        <v>0</v>
      </c>
      <c r="E17" s="274" t="s">
        <v>188</v>
      </c>
      <c r="F17" s="275">
        <f>SUM(Posting!E19280:E19636)</f>
        <v>27289605.916666668</v>
      </c>
      <c r="G17" s="275">
        <f>SUM(Posting!F19280:F19636)</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SUM(Posting!B19637:B19931)</f>
        <v>0</v>
      </c>
      <c r="E18" s="274" t="s">
        <v>186</v>
      </c>
      <c r="F18" s="275">
        <f>SUM(Posting!E19637:E19932)</f>
        <v>33848406</v>
      </c>
      <c r="G18" s="275">
        <f>SUM(Posting!F19637:F19932)</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57589462.583333328</v>
      </c>
      <c r="C19" s="278">
        <f>SUM(C7:C18)</f>
        <v>48690710</v>
      </c>
      <c r="E19" s="276" t="s">
        <v>765</v>
      </c>
      <c r="F19" s="277">
        <f>SUM(F7:F18)</f>
        <v>306397744.18604004</v>
      </c>
      <c r="G19" s="278">
        <f>SUM(G7:G18)</f>
        <v>382333328.82120001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-8898752.5833333284</v>
      </c>
      <c r="G21" s="698">
        <f>G19-F19</f>
        <v>75935584.635159969</v>
      </c>
      <c r="K21" s="698">
        <f>K19-J19</f>
        <v>46800541.815737337</v>
      </c>
      <c r="O21" s="698">
        <f>O19-N19</f>
        <v>15703108.030833334</v>
      </c>
      <c r="S21" s="3">
        <f>S19-R19</f>
        <v>12408423.384024575</v>
      </c>
      <c r="AD21" s="3"/>
    </row>
    <row r="22" spans="1:41" ht="15.75" x14ac:dyDescent="0.25">
      <c r="A22" s="1222"/>
      <c r="B22" s="1222"/>
      <c r="C22" s="1"/>
      <c r="E22" s="1222"/>
      <c r="F22" s="1222"/>
      <c r="G22" s="1"/>
      <c r="K22" s="698"/>
      <c r="M22" s="1222" t="s">
        <v>7705</v>
      </c>
      <c r="N22" s="1222"/>
      <c r="O22" s="1">
        <v>2831635</v>
      </c>
      <c r="U22" s="3">
        <f>S19-R19</f>
        <v>12408423.384024575</v>
      </c>
      <c r="Y22" s="3"/>
      <c r="Z22" s="3"/>
      <c r="AC22" s="3"/>
      <c r="AG22" s="3"/>
      <c r="AK22" s="3"/>
    </row>
    <row r="23" spans="1:41" ht="15.75" customHeight="1" x14ac:dyDescent="0.3">
      <c r="A23" s="1223" t="s">
        <v>11394</v>
      </c>
      <c r="B23" s="1223"/>
      <c r="C23" s="1223"/>
      <c r="E23" s="1223" t="s">
        <v>11394</v>
      </c>
      <c r="F23" s="1223"/>
      <c r="G23" s="1223"/>
      <c r="I23" s="1223" t="s">
        <v>11394</v>
      </c>
      <c r="J23" s="1223"/>
      <c r="K23" s="1223"/>
      <c r="M23" s="1222" t="s">
        <v>7706</v>
      </c>
      <c r="N23" s="122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22" t="s">
        <v>8178</v>
      </c>
      <c r="N24" s="1222"/>
      <c r="O24" s="1">
        <v>2434251</v>
      </c>
    </row>
    <row r="25" spans="1:41" ht="18.75" x14ac:dyDescent="0.25">
      <c r="A25" s="2" t="s">
        <v>11396</v>
      </c>
      <c r="B25" s="1018">
        <f ca="1">Profit!P5</f>
        <v>2393404</v>
      </c>
      <c r="C25" s="1018">
        <f ca="1">Profit!P6</f>
        <v>10414071</v>
      </c>
      <c r="E25" s="2" t="s">
        <v>11396</v>
      </c>
      <c r="F25" s="1018">
        <f ca="1">Profit!U5</f>
        <v>19542569</v>
      </c>
      <c r="G25" s="1018">
        <f ca="1">Profit!U6</f>
        <v>8841000</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55196058.583333328</v>
      </c>
      <c r="C28" s="278">
        <f ca="1">C19-C25-C26</f>
        <v>38276639</v>
      </c>
      <c r="E28" s="276" t="s">
        <v>11397</v>
      </c>
      <c r="F28" s="277">
        <f ca="1">F19-F25-F26</f>
        <v>284667845.18604004</v>
      </c>
      <c r="G28" s="278">
        <f ca="1">G19-G25-G26</f>
        <v>369768328.82120001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-16919419.583333328</v>
      </c>
      <c r="G30" s="972">
        <f ca="1">G28-F28</f>
        <v>85100483.635159969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38" t="s">
        <v>2640</v>
      </c>
      <c r="AK38" s="1239"/>
      <c r="AL38" s="1239"/>
      <c r="AM38" s="1239"/>
      <c r="AN38" s="1239"/>
      <c r="AO38" s="1239"/>
      <c r="AP38" s="1239"/>
      <c r="AQ38" s="1239"/>
      <c r="AR38" s="1239"/>
      <c r="AS38" s="1239"/>
      <c r="AT38" s="1240"/>
    </row>
    <row r="39" spans="2:46" ht="15" customHeight="1" x14ac:dyDescent="0.25">
      <c r="AJ39" s="1241"/>
      <c r="AK39" s="1242"/>
      <c r="AL39" s="1242"/>
      <c r="AM39" s="1242"/>
      <c r="AN39" s="1242"/>
      <c r="AO39" s="1242"/>
      <c r="AP39" s="1242"/>
      <c r="AQ39" s="1242"/>
      <c r="AR39" s="1242"/>
      <c r="AS39" s="1242"/>
      <c r="AT39" s="1243"/>
    </row>
    <row r="40" spans="2:46" ht="15.75" thickBot="1" x14ac:dyDescent="0.3">
      <c r="AJ40" s="1244"/>
      <c r="AK40" s="1245"/>
      <c r="AL40" s="1245"/>
      <c r="AM40" s="1245"/>
      <c r="AN40" s="1245"/>
      <c r="AO40" s="1245"/>
      <c r="AP40" s="1245"/>
      <c r="AQ40" s="1245"/>
      <c r="AR40" s="1245"/>
      <c r="AS40" s="1245"/>
      <c r="AT40" s="1246"/>
    </row>
    <row r="41" spans="2:46" ht="14.45" customHeight="1" x14ac:dyDescent="0.25">
      <c r="AR41" s="1236" t="s">
        <v>2639</v>
      </c>
      <c r="AS41" s="1236"/>
      <c r="AT41" s="1236"/>
    </row>
    <row r="42" spans="2:46" ht="26.25" customHeight="1" x14ac:dyDescent="0.25">
      <c r="AR42" s="1237"/>
      <c r="AS42" s="1237"/>
      <c r="AT42" s="123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24" t="s">
        <v>1200</v>
      </c>
      <c r="AK58" s="1225"/>
      <c r="AL58" s="1226"/>
    </row>
    <row r="59" spans="36:46" ht="15" hidden="1" customHeight="1" x14ac:dyDescent="0.25">
      <c r="AJ59" s="1227"/>
      <c r="AK59" s="1228"/>
      <c r="AL59" s="1229"/>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72" t="s">
        <v>1766</v>
      </c>
      <c r="B1" s="1272"/>
      <c r="C1" s="1272"/>
      <c r="D1" s="1272"/>
      <c r="E1" s="1272"/>
      <c r="F1" s="1272"/>
      <c r="G1" s="1272"/>
      <c r="H1" s="1272"/>
      <c r="I1" s="1272"/>
      <c r="J1" s="1272"/>
      <c r="K1" s="1272"/>
      <c r="L1" s="1272"/>
      <c r="M1" s="1272"/>
      <c r="N1" s="1272"/>
    </row>
    <row r="2" spans="1:14" ht="14.45" customHeight="1" x14ac:dyDescent="0.25">
      <c r="A2" s="1272"/>
      <c r="B2" s="1272"/>
      <c r="C2" s="1272"/>
      <c r="D2" s="1272"/>
      <c r="E2" s="1272"/>
      <c r="F2" s="1272"/>
      <c r="G2" s="1272"/>
      <c r="H2" s="1272"/>
      <c r="I2" s="1272"/>
      <c r="J2" s="1272"/>
      <c r="K2" s="1272"/>
      <c r="L2" s="1272"/>
      <c r="M2" s="1272"/>
      <c r="N2" s="1272"/>
    </row>
    <row r="3" spans="1:14" ht="14.45" customHeight="1" x14ac:dyDescent="0.25">
      <c r="A3" s="1273" t="s">
        <v>4712</v>
      </c>
      <c r="B3" s="1273"/>
      <c r="C3" s="1273"/>
      <c r="D3" s="1273"/>
      <c r="E3" s="1273"/>
      <c r="F3" s="1273"/>
      <c r="G3" s="1273"/>
      <c r="H3" s="1273"/>
      <c r="I3" s="1273"/>
      <c r="J3" s="1273"/>
      <c r="K3" s="1273"/>
      <c r="L3" s="1273"/>
      <c r="M3" s="1273"/>
      <c r="N3" s="1273"/>
    </row>
    <row r="4" spans="1:14" ht="14.45" customHeight="1" x14ac:dyDescent="0.25">
      <c r="A4" s="1273"/>
      <c r="B4" s="1273"/>
      <c r="C4" s="1273"/>
      <c r="D4" s="1273"/>
      <c r="E4" s="1273"/>
      <c r="F4" s="1273"/>
      <c r="G4" s="1273"/>
      <c r="H4" s="1273"/>
      <c r="I4" s="1273"/>
      <c r="J4" s="1273"/>
      <c r="K4" s="1273"/>
      <c r="L4" s="1273"/>
      <c r="M4" s="1273"/>
      <c r="N4" s="1273"/>
    </row>
    <row r="6" spans="1:14" x14ac:dyDescent="0.25">
      <c r="A6" s="1259" t="s">
        <v>5989</v>
      </c>
      <c r="B6" s="1259"/>
      <c r="C6" s="1259"/>
      <c r="D6" s="1259"/>
      <c r="E6" s="1259"/>
      <c r="F6" s="1259"/>
      <c r="G6" s="1259"/>
      <c r="H6" s="1259"/>
      <c r="I6" s="1259"/>
      <c r="J6" s="1259"/>
      <c r="K6" s="1259"/>
      <c r="L6" s="1259"/>
      <c r="M6" s="1259"/>
      <c r="N6" s="1259"/>
    </row>
    <row r="7" spans="1:14" x14ac:dyDescent="0.25">
      <c r="A7" s="1259"/>
      <c r="B7" s="1259"/>
      <c r="C7" s="1259"/>
      <c r="D7" s="1259"/>
      <c r="E7" s="1259"/>
      <c r="F7" s="1259"/>
      <c r="G7" s="1259"/>
      <c r="H7" s="1259"/>
      <c r="I7" s="1259"/>
      <c r="J7" s="1259"/>
      <c r="K7" s="1259"/>
      <c r="L7" s="1259"/>
      <c r="M7" s="1259"/>
      <c r="N7" s="1259"/>
    </row>
    <row r="8" spans="1:14" x14ac:dyDescent="0.25">
      <c r="A8" s="1260" t="s">
        <v>6020</v>
      </c>
      <c r="B8" s="1260"/>
      <c r="C8" s="1260"/>
      <c r="D8" s="1260"/>
      <c r="E8" s="1260"/>
      <c r="F8" s="1260"/>
      <c r="G8" s="1260"/>
      <c r="H8" s="1260"/>
      <c r="I8" s="1260"/>
      <c r="J8" s="1260"/>
      <c r="K8" s="1260"/>
      <c r="L8" s="1260"/>
      <c r="M8" s="1260"/>
      <c r="N8" s="1260"/>
    </row>
    <row r="9" spans="1:14" x14ac:dyDescent="0.25">
      <c r="A9" s="1260"/>
      <c r="B9" s="1260"/>
      <c r="C9" s="1260"/>
      <c r="D9" s="1260"/>
      <c r="E9" s="1260"/>
      <c r="F9" s="1260"/>
      <c r="G9" s="1260"/>
      <c r="H9" s="1260"/>
      <c r="I9" s="1260"/>
      <c r="J9" s="1260"/>
      <c r="K9" s="1260"/>
      <c r="L9" s="1260"/>
      <c r="M9" s="1260"/>
      <c r="N9" s="1260"/>
    </row>
    <row r="10" spans="1:14" ht="14.45" customHeight="1" x14ac:dyDescent="0.25">
      <c r="A10" s="1261" t="s">
        <v>1893</v>
      </c>
      <c r="B10" s="1262"/>
      <c r="C10" s="1262"/>
      <c r="D10" s="1263"/>
      <c r="E10" s="462"/>
      <c r="F10" s="1270" t="s">
        <v>4750</v>
      </c>
      <c r="G10" s="1270"/>
      <c r="H10" s="1270"/>
      <c r="I10" s="1270"/>
      <c r="K10" s="1271" t="s">
        <v>1201</v>
      </c>
      <c r="L10" s="1271"/>
      <c r="M10" s="1271"/>
      <c r="N10" s="1271"/>
    </row>
    <row r="11" spans="1:14" ht="14.45" customHeight="1" x14ac:dyDescent="0.25">
      <c r="A11" s="1264"/>
      <c r="B11" s="1265"/>
      <c r="C11" s="1265"/>
      <c r="D11" s="1266"/>
      <c r="E11" s="463"/>
      <c r="F11" s="1270"/>
      <c r="G11" s="1270"/>
      <c r="H11" s="1270"/>
      <c r="I11" s="1270"/>
      <c r="K11" s="1271"/>
      <c r="L11" s="1271"/>
      <c r="M11" s="1271"/>
      <c r="N11" s="1271"/>
    </row>
    <row r="12" spans="1:14" ht="14.45" customHeight="1" x14ac:dyDescent="0.25">
      <c r="A12" s="1267"/>
      <c r="B12" s="1268"/>
      <c r="C12" s="1268"/>
      <c r="D12" s="1269"/>
      <c r="E12" s="464"/>
      <c r="F12" s="1270"/>
      <c r="G12" s="1270"/>
      <c r="H12" s="1270"/>
      <c r="I12" s="1270"/>
      <c r="K12" s="1271"/>
      <c r="L12" s="1271"/>
      <c r="M12" s="1271"/>
      <c r="N12" s="1271"/>
    </row>
    <row r="13" spans="1:14" ht="27" thickBot="1" x14ac:dyDescent="0.3">
      <c r="A13" s="1250" t="s">
        <v>4589</v>
      </c>
      <c r="B13" s="1251"/>
      <c r="C13" s="1251"/>
      <c r="D13" s="1252"/>
      <c r="E13" s="465"/>
      <c r="F13" s="1253" t="s">
        <v>4589</v>
      </c>
      <c r="G13" s="1254"/>
      <c r="H13" s="1254"/>
      <c r="I13" s="1255"/>
      <c r="K13" s="1253" t="s">
        <v>4589</v>
      </c>
      <c r="L13" s="1254"/>
      <c r="M13" s="1254"/>
      <c r="N13" s="125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56" t="s">
        <v>4595</v>
      </c>
      <c r="B39" s="1256"/>
      <c r="C39" s="1256"/>
      <c r="D39" s="204">
        <f>SUM(D15:D38)</f>
        <v>6567291</v>
      </c>
      <c r="E39" s="471"/>
      <c r="F39" s="1257" t="s">
        <v>4595</v>
      </c>
      <c r="G39" s="1257"/>
      <c r="H39" s="1258"/>
      <c r="I39" s="428">
        <f>SUM(I15:I38)</f>
        <v>6374135</v>
      </c>
      <c r="K39" s="1257" t="s">
        <v>4595</v>
      </c>
      <c r="L39" s="1257"/>
      <c r="M39" s="1258"/>
      <c r="N39" s="428">
        <f>SUM(N15:N38)</f>
        <v>6374135</v>
      </c>
    </row>
    <row r="40" spans="1:14" x14ac:dyDescent="0.25">
      <c r="D40" s="49"/>
      <c r="E40" s="471"/>
      <c r="I40" s="49"/>
    </row>
    <row r="41" spans="1:14" x14ac:dyDescent="0.25">
      <c r="D41" s="49"/>
      <c r="E41" s="471"/>
      <c r="I41" s="49"/>
    </row>
    <row r="42" spans="1:14" x14ac:dyDescent="0.25">
      <c r="A42" s="1259" t="s">
        <v>6136</v>
      </c>
      <c r="B42" s="1259"/>
      <c r="C42" s="1259"/>
      <c r="D42" s="1259"/>
      <c r="E42" s="1259"/>
      <c r="F42" s="1259"/>
      <c r="G42" s="1259"/>
      <c r="H42" s="1259"/>
      <c r="I42" s="1259"/>
      <c r="J42" s="1259"/>
      <c r="K42" s="1259"/>
      <c r="L42" s="1259"/>
      <c r="M42" s="1259"/>
      <c r="N42" s="1259"/>
    </row>
    <row r="43" spans="1:14" x14ac:dyDescent="0.25">
      <c r="A43" s="1259"/>
      <c r="B43" s="1259"/>
      <c r="C43" s="1259"/>
      <c r="D43" s="1259"/>
      <c r="E43" s="1259"/>
      <c r="F43" s="1259"/>
      <c r="G43" s="1259"/>
      <c r="H43" s="1259"/>
      <c r="I43" s="1259"/>
      <c r="J43" s="1259"/>
      <c r="K43" s="1259"/>
      <c r="L43" s="1259"/>
      <c r="M43" s="1259"/>
      <c r="N43" s="1259"/>
    </row>
    <row r="44" spans="1:14" x14ac:dyDescent="0.25">
      <c r="A44" s="1260" t="s">
        <v>6137</v>
      </c>
      <c r="B44" s="1260"/>
      <c r="C44" s="1260"/>
      <c r="D44" s="1260"/>
      <c r="E44" s="1260"/>
      <c r="F44" s="1260"/>
      <c r="G44" s="1260"/>
      <c r="H44" s="1260"/>
      <c r="I44" s="1260"/>
      <c r="J44" s="1260"/>
      <c r="K44" s="1260"/>
      <c r="L44" s="1260"/>
      <c r="M44" s="1260"/>
      <c r="N44" s="1260"/>
    </row>
    <row r="45" spans="1:14" x14ac:dyDescent="0.25">
      <c r="A45" s="1260"/>
      <c r="B45" s="1260"/>
      <c r="C45" s="1260"/>
      <c r="D45" s="1260"/>
      <c r="E45" s="1260"/>
      <c r="F45" s="1260"/>
      <c r="G45" s="1260"/>
      <c r="H45" s="1260"/>
      <c r="I45" s="1260"/>
      <c r="J45" s="1260"/>
      <c r="K45" s="1260"/>
      <c r="L45" s="1260"/>
      <c r="M45" s="1260"/>
      <c r="N45" s="1260"/>
    </row>
    <row r="46" spans="1:14" ht="14.45" customHeight="1" x14ac:dyDescent="0.25">
      <c r="A46" s="1261" t="s">
        <v>1893</v>
      </c>
      <c r="B46" s="1262"/>
      <c r="C46" s="1262"/>
      <c r="D46" s="1263"/>
      <c r="E46" s="462"/>
      <c r="F46" s="1270" t="s">
        <v>4750</v>
      </c>
      <c r="G46" s="1270"/>
      <c r="H46" s="1270"/>
      <c r="I46" s="1270"/>
      <c r="K46" s="1271" t="s">
        <v>1201</v>
      </c>
      <c r="L46" s="1271"/>
      <c r="M46" s="1271"/>
      <c r="N46" s="1271"/>
    </row>
    <row r="47" spans="1:14" ht="14.45" customHeight="1" x14ac:dyDescent="0.25">
      <c r="A47" s="1264"/>
      <c r="B47" s="1265"/>
      <c r="C47" s="1265"/>
      <c r="D47" s="1266"/>
      <c r="E47" s="463"/>
      <c r="F47" s="1270"/>
      <c r="G47" s="1270"/>
      <c r="H47" s="1270"/>
      <c r="I47" s="1270"/>
      <c r="K47" s="1271"/>
      <c r="L47" s="1271"/>
      <c r="M47" s="1271"/>
      <c r="N47" s="1271"/>
    </row>
    <row r="48" spans="1:14" ht="14.45" customHeight="1" x14ac:dyDescent="0.25">
      <c r="A48" s="1267"/>
      <c r="B48" s="1268"/>
      <c r="C48" s="1268"/>
      <c r="D48" s="1269"/>
      <c r="E48" s="464"/>
      <c r="F48" s="1270"/>
      <c r="G48" s="1270"/>
      <c r="H48" s="1270"/>
      <c r="I48" s="1270"/>
      <c r="K48" s="1271"/>
      <c r="L48" s="1271"/>
      <c r="M48" s="1271"/>
      <c r="N48" s="1271"/>
    </row>
    <row r="49" spans="1:14" ht="27" thickBot="1" x14ac:dyDescent="0.3">
      <c r="A49" s="1250" t="s">
        <v>4589</v>
      </c>
      <c r="B49" s="1251"/>
      <c r="C49" s="1251"/>
      <c r="D49" s="1252"/>
      <c r="E49" s="465"/>
      <c r="F49" s="1253" t="s">
        <v>4589</v>
      </c>
      <c r="G49" s="1254"/>
      <c r="H49" s="1254"/>
      <c r="I49" s="1255"/>
      <c r="K49" s="1253" t="s">
        <v>4589</v>
      </c>
      <c r="L49" s="1254"/>
      <c r="M49" s="1254"/>
      <c r="N49" s="125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56" t="s">
        <v>4595</v>
      </c>
      <c r="B79" s="1256"/>
      <c r="C79" s="1256"/>
      <c r="D79" s="204">
        <f>SUM(D51:D78)</f>
        <v>4135000</v>
      </c>
      <c r="E79" s="471"/>
      <c r="F79" s="1257" t="s">
        <v>4595</v>
      </c>
      <c r="G79" s="1257"/>
      <c r="H79" s="1258"/>
      <c r="I79" s="204">
        <f>SUM(I51:I78)</f>
        <v>4012280</v>
      </c>
      <c r="K79" s="1257" t="s">
        <v>4595</v>
      </c>
      <c r="L79" s="1257"/>
      <c r="M79" s="1258"/>
      <c r="N79" s="204">
        <f>SUM(N51:N78)</f>
        <v>4012280</v>
      </c>
    </row>
    <row r="82" spans="1:14" ht="27.75" customHeight="1" x14ac:dyDescent="0.25">
      <c r="A82" s="1259" t="s">
        <v>7089</v>
      </c>
      <c r="B82" s="1259"/>
      <c r="C82" s="1259"/>
      <c r="D82" s="1259"/>
      <c r="E82" s="1259"/>
      <c r="F82" s="1259"/>
      <c r="G82" s="1259"/>
      <c r="H82" s="1259"/>
      <c r="I82" s="1259"/>
      <c r="J82" s="1259"/>
      <c r="K82" s="1259"/>
      <c r="L82" s="1259"/>
      <c r="M82" s="1259"/>
      <c r="N82" s="1259"/>
    </row>
    <row r="83" spans="1:14" ht="15" customHeight="1" x14ac:dyDescent="0.25">
      <c r="A83" s="1260" t="s">
        <v>7090</v>
      </c>
      <c r="B83" s="1260"/>
      <c r="C83" s="1260"/>
      <c r="D83" s="1260"/>
      <c r="E83" s="1260"/>
      <c r="F83" s="1260"/>
      <c r="G83" s="1260"/>
      <c r="H83" s="1260"/>
      <c r="I83" s="1260"/>
      <c r="J83" s="1260"/>
      <c r="K83" s="1260"/>
      <c r="L83" s="1260"/>
      <c r="M83" s="1260"/>
      <c r="N83" s="1260"/>
    </row>
    <row r="84" spans="1:14" ht="15" customHeight="1" x14ac:dyDescent="0.25">
      <c r="A84" s="1260"/>
      <c r="B84" s="1260"/>
      <c r="C84" s="1260"/>
      <c r="D84" s="1260"/>
      <c r="E84" s="1260"/>
      <c r="F84" s="1260"/>
      <c r="G84" s="1260"/>
      <c r="H84" s="1260"/>
      <c r="I84" s="1260"/>
      <c r="J84" s="1260"/>
      <c r="K84" s="1260"/>
      <c r="L84" s="1260"/>
      <c r="M84" s="1260"/>
      <c r="N84" s="1260"/>
    </row>
    <row r="85" spans="1:14" ht="14.45" customHeight="1" x14ac:dyDescent="0.25">
      <c r="A85" s="1261" t="s">
        <v>1893</v>
      </c>
      <c r="B85" s="1262"/>
      <c r="C85" s="1262"/>
      <c r="D85" s="1263"/>
      <c r="E85" s="462"/>
      <c r="F85" s="1270" t="s">
        <v>4750</v>
      </c>
      <c r="G85" s="1270"/>
      <c r="H85" s="1270"/>
      <c r="I85" s="1270"/>
      <c r="K85" s="1271" t="s">
        <v>1201</v>
      </c>
      <c r="L85" s="1271"/>
      <c r="M85" s="1271"/>
      <c r="N85" s="1271"/>
    </row>
    <row r="86" spans="1:14" ht="14.45" customHeight="1" x14ac:dyDescent="0.25">
      <c r="A86" s="1264"/>
      <c r="B86" s="1265"/>
      <c r="C86" s="1265"/>
      <c r="D86" s="1266"/>
      <c r="E86" s="463"/>
      <c r="F86" s="1270"/>
      <c r="G86" s="1270"/>
      <c r="H86" s="1270"/>
      <c r="I86" s="1270"/>
      <c r="K86" s="1271"/>
      <c r="L86" s="1271"/>
      <c r="M86" s="1271"/>
      <c r="N86" s="1271"/>
    </row>
    <row r="87" spans="1:14" ht="14.45" customHeight="1" x14ac:dyDescent="0.25">
      <c r="A87" s="1267"/>
      <c r="B87" s="1268"/>
      <c r="C87" s="1268"/>
      <c r="D87" s="1269"/>
      <c r="E87" s="464"/>
      <c r="F87" s="1270"/>
      <c r="G87" s="1270"/>
      <c r="H87" s="1270"/>
      <c r="I87" s="1270"/>
      <c r="K87" s="1271"/>
      <c r="L87" s="1271"/>
      <c r="M87" s="1271"/>
      <c r="N87" s="1271"/>
    </row>
    <row r="88" spans="1:14" ht="27" thickBot="1" x14ac:dyDescent="0.3">
      <c r="A88" s="1250" t="s">
        <v>4589</v>
      </c>
      <c r="B88" s="1251"/>
      <c r="C88" s="1251"/>
      <c r="D88" s="1252"/>
      <c r="E88" s="465"/>
      <c r="F88" s="1253" t="s">
        <v>4589</v>
      </c>
      <c r="G88" s="1254"/>
      <c r="H88" s="1254"/>
      <c r="I88" s="1255"/>
      <c r="K88" s="1253" t="s">
        <v>4589</v>
      </c>
      <c r="L88" s="1254"/>
      <c r="M88" s="1254"/>
      <c r="N88" s="125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56" t="s">
        <v>4595</v>
      </c>
      <c r="B109" s="1256"/>
      <c r="C109" s="1256"/>
      <c r="D109" s="204">
        <f>SUM(D90:D108)</f>
        <v>4677000</v>
      </c>
      <c r="E109" s="471"/>
      <c r="F109" s="1257" t="s">
        <v>4595</v>
      </c>
      <c r="G109" s="1257"/>
      <c r="H109" s="1258"/>
      <c r="I109" s="428">
        <f>SUM(I90:I107)</f>
        <v>4531000</v>
      </c>
      <c r="K109" s="1257" t="s">
        <v>4595</v>
      </c>
      <c r="L109" s="1257"/>
      <c r="M109" s="1258"/>
      <c r="N109" s="428">
        <f>SUM(N90:N107)</f>
        <v>4531779</v>
      </c>
    </row>
    <row r="112" spans="1:14" ht="27.75" customHeight="1" x14ac:dyDescent="0.25">
      <c r="A112" s="1259" t="s">
        <v>10434</v>
      </c>
      <c r="B112" s="1259"/>
      <c r="C112" s="1259"/>
      <c r="D112" s="1259"/>
      <c r="E112" s="1259"/>
      <c r="F112" s="1259"/>
      <c r="G112" s="1259"/>
      <c r="H112" s="1259"/>
      <c r="I112" s="1259"/>
      <c r="J112" s="1259"/>
      <c r="K112" s="1259"/>
      <c r="L112" s="1259"/>
      <c r="M112" s="1259"/>
      <c r="N112" s="1259"/>
    </row>
    <row r="113" spans="1:14" ht="15" customHeight="1" x14ac:dyDescent="0.25">
      <c r="A113" s="1260" t="s">
        <v>10435</v>
      </c>
      <c r="B113" s="1260"/>
      <c r="C113" s="1260"/>
      <c r="D113" s="1260"/>
      <c r="E113" s="1260"/>
      <c r="F113" s="1260"/>
      <c r="G113" s="1260"/>
      <c r="H113" s="1260"/>
      <c r="I113" s="1260"/>
      <c r="J113" s="1260"/>
      <c r="K113" s="1260"/>
      <c r="L113" s="1260"/>
      <c r="M113" s="1260"/>
      <c r="N113" s="1260"/>
    </row>
    <row r="114" spans="1:14" ht="15" customHeight="1" x14ac:dyDescent="0.25">
      <c r="A114" s="1260"/>
      <c r="B114" s="1260"/>
      <c r="C114" s="1260"/>
      <c r="D114" s="1260"/>
      <c r="E114" s="1260"/>
      <c r="F114" s="1260"/>
      <c r="G114" s="1260"/>
      <c r="H114" s="1260"/>
      <c r="I114" s="1260"/>
      <c r="J114" s="1260"/>
      <c r="K114" s="1260"/>
      <c r="L114" s="1260"/>
      <c r="M114" s="1260"/>
      <c r="N114" s="1260"/>
    </row>
    <row r="115" spans="1:14" ht="14.45" customHeight="1" x14ac:dyDescent="0.25">
      <c r="A115" s="1261" t="s">
        <v>1893</v>
      </c>
      <c r="B115" s="1262"/>
      <c r="C115" s="1262"/>
      <c r="D115" s="1263"/>
      <c r="E115" s="462"/>
      <c r="F115" s="1270" t="s">
        <v>4750</v>
      </c>
      <c r="G115" s="1270"/>
      <c r="H115" s="1270"/>
      <c r="I115" s="1270"/>
      <c r="K115" s="1271" t="s">
        <v>1201</v>
      </c>
      <c r="L115" s="1271"/>
      <c r="M115" s="1271"/>
      <c r="N115" s="1271"/>
    </row>
    <row r="116" spans="1:14" ht="14.45" customHeight="1" x14ac:dyDescent="0.25">
      <c r="A116" s="1264"/>
      <c r="B116" s="1265"/>
      <c r="C116" s="1265"/>
      <c r="D116" s="1266"/>
      <c r="E116" s="463"/>
      <c r="F116" s="1270"/>
      <c r="G116" s="1270"/>
      <c r="H116" s="1270"/>
      <c r="I116" s="1270"/>
      <c r="K116" s="1271"/>
      <c r="L116" s="1271"/>
      <c r="M116" s="1271"/>
      <c r="N116" s="1271"/>
    </row>
    <row r="117" spans="1:14" ht="14.45" customHeight="1" x14ac:dyDescent="0.25">
      <c r="A117" s="1267"/>
      <c r="B117" s="1268"/>
      <c r="C117" s="1268"/>
      <c r="D117" s="1269"/>
      <c r="E117" s="464"/>
      <c r="F117" s="1270"/>
      <c r="G117" s="1270"/>
      <c r="H117" s="1270"/>
      <c r="I117" s="1270"/>
      <c r="K117" s="1271"/>
      <c r="L117" s="1271"/>
      <c r="M117" s="1271"/>
      <c r="N117" s="1271"/>
    </row>
    <row r="118" spans="1:14" ht="27" thickBot="1" x14ac:dyDescent="0.3">
      <c r="A118" s="1250" t="s">
        <v>4589</v>
      </c>
      <c r="B118" s="1251"/>
      <c r="C118" s="1251"/>
      <c r="D118" s="1252"/>
      <c r="E118" s="465"/>
      <c r="F118" s="1253" t="s">
        <v>4589</v>
      </c>
      <c r="G118" s="1254"/>
      <c r="H118" s="1254"/>
      <c r="I118" s="1255"/>
      <c r="K118" s="1253" t="s">
        <v>4589</v>
      </c>
      <c r="L118" s="1254"/>
      <c r="M118" s="1254"/>
      <c r="N118" s="125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13088</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0">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12875</v>
      </c>
      <c r="C133" s="304"/>
      <c r="D133" s="15">
        <v>40000</v>
      </c>
      <c r="E133" s="470"/>
      <c r="F133" s="429">
        <v>45258</v>
      </c>
      <c r="G133" s="98" t="s">
        <v>11782</v>
      </c>
      <c r="H133" s="304"/>
      <c r="I133" s="366">
        <v>840000</v>
      </c>
      <c r="K133" s="341"/>
      <c r="L133" s="98"/>
      <c r="M133" s="304"/>
      <c r="N133" s="15"/>
    </row>
    <row r="134" spans="1:14" x14ac:dyDescent="0.25">
      <c r="A134" s="341">
        <v>45432</v>
      </c>
      <c r="B134" s="712" t="s">
        <v>13089</v>
      </c>
      <c r="C134" s="15"/>
      <c r="D134" s="15">
        <v>2500000</v>
      </c>
      <c r="E134" s="470"/>
      <c r="F134" s="429">
        <v>45258</v>
      </c>
      <c r="G134" s="98" t="s">
        <v>11782</v>
      </c>
      <c r="H134" s="304"/>
      <c r="I134" s="15">
        <v>850000</v>
      </c>
      <c r="K134" s="341"/>
      <c r="L134" s="98"/>
      <c r="M134" s="304"/>
      <c r="N134" s="15"/>
    </row>
    <row r="135" spans="1:14" x14ac:dyDescent="0.25">
      <c r="A135" s="341">
        <v>45432</v>
      </c>
      <c r="B135" s="712" t="s">
        <v>13090</v>
      </c>
      <c r="C135" s="15"/>
      <c r="D135" s="15">
        <v>2500000</v>
      </c>
      <c r="E135" s="470"/>
      <c r="F135" s="429">
        <v>45258</v>
      </c>
      <c r="G135" s="98" t="s">
        <v>11782</v>
      </c>
      <c r="H135" s="304"/>
      <c r="I135" s="15">
        <v>800000</v>
      </c>
      <c r="K135" s="341"/>
      <c r="L135" s="98"/>
      <c r="M135" s="304"/>
      <c r="N135" s="15"/>
    </row>
    <row r="136" spans="1:14" x14ac:dyDescent="0.25">
      <c r="A136" s="341">
        <v>45432</v>
      </c>
      <c r="B136" s="712" t="s">
        <v>13091</v>
      </c>
      <c r="C136" s="15"/>
      <c r="D136" s="15">
        <v>3000000</v>
      </c>
      <c r="E136" s="470"/>
      <c r="F136" s="429">
        <v>45258</v>
      </c>
      <c r="G136" s="98" t="s">
        <v>11782</v>
      </c>
      <c r="H136" s="304"/>
      <c r="I136" s="15">
        <v>830000</v>
      </c>
      <c r="K136" s="341"/>
      <c r="L136" s="98"/>
      <c r="M136" s="304"/>
      <c r="N136" s="15"/>
    </row>
    <row r="137" spans="1:14" ht="30" x14ac:dyDescent="0.25">
      <c r="A137" s="341">
        <v>45457</v>
      </c>
      <c r="B137" s="98" t="s">
        <v>13284</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56" t="s">
        <v>4595</v>
      </c>
      <c r="B139" s="1256"/>
      <c r="C139" s="1256"/>
      <c r="D139" s="204">
        <f>SUM(D120:D138)</f>
        <v>11965000</v>
      </c>
      <c r="E139" s="471"/>
      <c r="F139" s="1257" t="s">
        <v>4595</v>
      </c>
      <c r="G139" s="1257"/>
      <c r="H139" s="1258"/>
      <c r="I139" s="428">
        <f>SUM(I120:I137)</f>
        <v>11609683</v>
      </c>
      <c r="K139" s="1257" t="s">
        <v>4595</v>
      </c>
      <c r="L139" s="1257"/>
      <c r="M139" s="1258"/>
      <c r="N139" s="428">
        <f>SUM(N120:N137)</f>
        <v>11500000</v>
      </c>
    </row>
    <row r="142" spans="1:14" ht="27.75" customHeight="1" x14ac:dyDescent="0.25">
      <c r="A142" s="1259" t="s">
        <v>13540</v>
      </c>
      <c r="B142" s="1259"/>
      <c r="C142" s="1259"/>
      <c r="D142" s="1259"/>
      <c r="E142" s="1259"/>
      <c r="F142" s="1259"/>
      <c r="G142" s="1259"/>
      <c r="H142" s="1259"/>
      <c r="I142" s="1259"/>
      <c r="J142" s="1259"/>
      <c r="K142" s="1259"/>
      <c r="L142" s="1259"/>
      <c r="M142" s="1259"/>
      <c r="N142" s="1259"/>
    </row>
    <row r="143" spans="1:14" ht="15" customHeight="1" x14ac:dyDescent="0.25">
      <c r="A143" s="1260" t="s">
        <v>13541</v>
      </c>
      <c r="B143" s="1260"/>
      <c r="C143" s="1260"/>
      <c r="D143" s="1260"/>
      <c r="E143" s="1260"/>
      <c r="F143" s="1260"/>
      <c r="G143" s="1260"/>
      <c r="H143" s="1260"/>
      <c r="I143" s="1260"/>
      <c r="J143" s="1260"/>
      <c r="K143" s="1260"/>
      <c r="L143" s="1260"/>
      <c r="M143" s="1260"/>
      <c r="N143" s="1260"/>
    </row>
    <row r="144" spans="1:14" ht="15" customHeight="1" x14ac:dyDescent="0.25">
      <c r="A144" s="1260"/>
      <c r="B144" s="1260"/>
      <c r="C144" s="1260"/>
      <c r="D144" s="1260"/>
      <c r="E144" s="1260"/>
      <c r="F144" s="1260"/>
      <c r="G144" s="1260"/>
      <c r="H144" s="1260"/>
      <c r="I144" s="1260"/>
      <c r="J144" s="1260"/>
      <c r="K144" s="1260"/>
      <c r="L144" s="1260"/>
      <c r="M144" s="1260"/>
      <c r="N144" s="1260"/>
    </row>
    <row r="145" spans="1:14" ht="14.45" customHeight="1" x14ac:dyDescent="0.25">
      <c r="A145" s="1261" t="s">
        <v>1893</v>
      </c>
      <c r="B145" s="1262"/>
      <c r="C145" s="1262"/>
      <c r="D145" s="1263"/>
      <c r="E145" s="462"/>
      <c r="F145" s="1270" t="s">
        <v>4750</v>
      </c>
      <c r="G145" s="1270"/>
      <c r="H145" s="1270"/>
      <c r="I145" s="1270"/>
      <c r="K145" s="1271" t="s">
        <v>1201</v>
      </c>
      <c r="L145" s="1271"/>
      <c r="M145" s="1271"/>
      <c r="N145" s="1271"/>
    </row>
    <row r="146" spans="1:14" ht="14.45" customHeight="1" x14ac:dyDescent="0.25">
      <c r="A146" s="1264"/>
      <c r="B146" s="1265"/>
      <c r="C146" s="1265"/>
      <c r="D146" s="1266"/>
      <c r="E146" s="463"/>
      <c r="F146" s="1270"/>
      <c r="G146" s="1270"/>
      <c r="H146" s="1270"/>
      <c r="I146" s="1270"/>
      <c r="K146" s="1271"/>
      <c r="L146" s="1271"/>
      <c r="M146" s="1271"/>
      <c r="N146" s="1271"/>
    </row>
    <row r="147" spans="1:14" ht="14.45" customHeight="1" x14ac:dyDescent="0.25">
      <c r="A147" s="1267"/>
      <c r="B147" s="1268"/>
      <c r="C147" s="1268"/>
      <c r="D147" s="1269"/>
      <c r="E147" s="464"/>
      <c r="F147" s="1270"/>
      <c r="G147" s="1270"/>
      <c r="H147" s="1270"/>
      <c r="I147" s="1270"/>
      <c r="K147" s="1271"/>
      <c r="L147" s="1271"/>
      <c r="M147" s="1271"/>
      <c r="N147" s="1271"/>
    </row>
    <row r="148" spans="1:14" ht="27" thickBot="1" x14ac:dyDescent="0.3">
      <c r="A148" s="1250" t="s">
        <v>4589</v>
      </c>
      <c r="B148" s="1251"/>
      <c r="C148" s="1251"/>
      <c r="D148" s="1252"/>
      <c r="E148" s="465"/>
      <c r="F148" s="1253" t="s">
        <v>4589</v>
      </c>
      <c r="G148" s="1254"/>
      <c r="H148" s="1254"/>
      <c r="I148" s="1255"/>
      <c r="K148" s="1253" t="s">
        <v>4589</v>
      </c>
      <c r="L148" s="1254"/>
      <c r="M148" s="1254"/>
      <c r="N148" s="125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13944</v>
      </c>
      <c r="H150" s="15"/>
      <c r="I150" s="780">
        <v>650000</v>
      </c>
      <c r="K150" s="429"/>
      <c r="L150" s="712"/>
      <c r="M150" s="948"/>
      <c r="N150" s="119"/>
    </row>
    <row r="151" spans="1:14" ht="37.5" customHeight="1" x14ac:dyDescent="0.25">
      <c r="A151" s="341"/>
      <c r="B151" s="98"/>
      <c r="C151" s="304"/>
      <c r="D151" s="15"/>
      <c r="E151" s="468"/>
      <c r="F151" s="429">
        <v>45523</v>
      </c>
      <c r="G151" s="712" t="s">
        <v>13944</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56" t="s">
        <v>4595</v>
      </c>
      <c r="B169" s="1256"/>
      <c r="C169" s="1256"/>
      <c r="D169" s="204">
        <f>SUM(D150:D168)</f>
        <v>0</v>
      </c>
      <c r="E169" s="471"/>
      <c r="F169" s="1257" t="s">
        <v>4595</v>
      </c>
      <c r="G169" s="1257"/>
      <c r="H169" s="1258"/>
      <c r="I169" s="428">
        <f>SUM(I150:I167)</f>
        <v>1191200</v>
      </c>
      <c r="K169" s="1257" t="s">
        <v>4595</v>
      </c>
      <c r="L169" s="1257"/>
      <c r="M169" s="1258"/>
      <c r="N169" s="428">
        <f>SUM(N150:N167)</f>
        <v>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290" t="s">
        <v>9499</v>
      </c>
      <c r="C1" s="1291"/>
      <c r="D1" s="1291"/>
      <c r="E1" s="1292"/>
      <c r="G1" s="1290" t="s">
        <v>13798</v>
      </c>
      <c r="H1" s="1291"/>
      <c r="I1" s="1291"/>
      <c r="J1" s="1292"/>
      <c r="M1" s="1301" t="s">
        <v>11390</v>
      </c>
      <c r="N1" s="1302"/>
      <c r="O1" s="1302"/>
      <c r="P1" s="1303"/>
      <c r="R1" s="1301" t="s">
        <v>11390</v>
      </c>
      <c r="S1" s="1302"/>
      <c r="T1" s="1302"/>
      <c r="U1" s="1303"/>
      <c r="X1" s="1301" t="s">
        <v>11390</v>
      </c>
      <c r="Y1" s="1302"/>
      <c r="Z1" s="1302"/>
      <c r="AA1" s="1303"/>
      <c r="AC1" s="1298" t="s">
        <v>9499</v>
      </c>
      <c r="AD1" s="1299"/>
      <c r="AE1" s="1299"/>
      <c r="AF1" s="1300"/>
      <c r="AJ1" s="1290" t="s">
        <v>9499</v>
      </c>
      <c r="AK1" s="1291"/>
      <c r="AL1" s="1291"/>
      <c r="AM1" s="1292"/>
      <c r="AO1" s="996" t="s">
        <v>1766</v>
      </c>
    </row>
    <row r="2" spans="2:41" ht="21" x14ac:dyDescent="0.35">
      <c r="B2" s="1293" t="s">
        <v>13542</v>
      </c>
      <c r="C2" s="1294"/>
      <c r="D2" s="1294"/>
      <c r="E2" s="1295"/>
      <c r="G2" s="1293" t="s">
        <v>10398</v>
      </c>
      <c r="H2" s="1294"/>
      <c r="I2" s="1294"/>
      <c r="J2" s="1295"/>
      <c r="M2" s="1301" t="s">
        <v>13535</v>
      </c>
      <c r="N2" s="1302"/>
      <c r="O2" s="1302"/>
      <c r="P2" s="1303"/>
      <c r="R2" s="1301" t="s">
        <v>13534</v>
      </c>
      <c r="S2" s="1302"/>
      <c r="T2" s="1302"/>
      <c r="U2" s="1303"/>
      <c r="X2" s="1301" t="s">
        <v>13533</v>
      </c>
      <c r="Y2" s="1302"/>
      <c r="Z2" s="1302"/>
      <c r="AA2" s="1303"/>
      <c r="AC2" s="1293" t="s">
        <v>8162</v>
      </c>
      <c r="AD2" s="1294"/>
      <c r="AE2" s="1294"/>
      <c r="AF2" s="1295"/>
      <c r="AJ2" s="1293" t="s">
        <v>7168</v>
      </c>
      <c r="AK2" s="1294"/>
      <c r="AL2" s="1294"/>
      <c r="AM2" s="129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279" t="s">
        <v>9492</v>
      </c>
      <c r="C4" s="1280"/>
      <c r="D4" s="1280"/>
      <c r="E4" s="931">
        <f>'Main Summary'!B19</f>
        <v>57589462.583333328</v>
      </c>
      <c r="G4" s="1279" t="s">
        <v>9492</v>
      </c>
      <c r="H4" s="1280"/>
      <c r="I4" s="1280"/>
      <c r="J4" s="931">
        <f ca="1">'Main Summary'!F19-U5-U10</f>
        <v>284667845.18604004</v>
      </c>
      <c r="M4" s="1301" t="s">
        <v>11391</v>
      </c>
      <c r="N4" s="1302"/>
      <c r="O4" s="1302"/>
      <c r="P4" s="1303"/>
      <c r="R4" s="1301" t="s">
        <v>11391</v>
      </c>
      <c r="S4" s="1302"/>
      <c r="T4" s="1302"/>
      <c r="U4" s="1303"/>
      <c r="X4" s="1301" t="s">
        <v>11391</v>
      </c>
      <c r="Y4" s="1302"/>
      <c r="Z4" s="1302"/>
      <c r="AA4" s="1303"/>
      <c r="AC4" s="1279" t="s">
        <v>9492</v>
      </c>
      <c r="AD4" s="1280"/>
      <c r="AE4" s="1280"/>
      <c r="AF4" s="931">
        <f ca="1">'Main Summary'!J19-AA5-AA10</f>
        <v>137668700.60426268</v>
      </c>
      <c r="AJ4" s="1279" t="s">
        <v>9492</v>
      </c>
      <c r="AK4" s="1280"/>
      <c r="AL4" s="1280"/>
      <c r="AM4" s="931">
        <f>'Main Summary'!N19</f>
        <v>66512286.479166672</v>
      </c>
    </row>
    <row r="5" spans="2:41" ht="19.5" thickBot="1" x14ac:dyDescent="0.35">
      <c r="B5" s="1279" t="s">
        <v>9493</v>
      </c>
      <c r="C5" s="1280"/>
      <c r="D5" s="1280"/>
      <c r="E5" s="931">
        <f>'Main Summary'!C19</f>
        <v>48690710</v>
      </c>
      <c r="G5" s="1279" t="s">
        <v>9493</v>
      </c>
      <c r="H5" s="1280"/>
      <c r="I5" s="1280"/>
      <c r="J5" s="931">
        <f ca="1">'Main Summary'!G19-U6-U11</f>
        <v>369768328.82120001</v>
      </c>
      <c r="M5" s="1279" t="s">
        <v>9492</v>
      </c>
      <c r="N5" s="1280"/>
      <c r="O5" s="1280"/>
      <c r="P5" s="1021">
        <f ca="1">SUMIF(Posting!$B19933:$E50545,"Meezan Bank Head Office",Posting!$E19933:$E50545)</f>
        <v>2393404</v>
      </c>
      <c r="R5" s="1279" t="s">
        <v>9492</v>
      </c>
      <c r="S5" s="1280"/>
      <c r="T5" s="1280"/>
      <c r="U5" s="1021">
        <f ca="1">SUMIF(Posting!$B17317:$E19931,"Meezan Bank Head Office",Posting!$E17317:$E19931)</f>
        <v>19542569</v>
      </c>
      <c r="X5" s="1279" t="s">
        <v>9492</v>
      </c>
      <c r="Y5" s="1280"/>
      <c r="Z5" s="1280"/>
      <c r="AA5" s="1021">
        <f ca="1">SUMIF(Posting!$B1:$E17316,"Meezan Bank Head Office",Posting!$E1:$E17316)</f>
        <v>13034925</v>
      </c>
      <c r="AC5" s="1279" t="s">
        <v>9493</v>
      </c>
      <c r="AD5" s="1280"/>
      <c r="AE5" s="1280"/>
      <c r="AF5" s="931">
        <f ca="1">'Main Summary'!K19-AA6-AA11</f>
        <v>176831246.42000002</v>
      </c>
      <c r="AJ5" s="1279" t="s">
        <v>9493</v>
      </c>
      <c r="AK5" s="1280"/>
      <c r="AL5" s="1280"/>
      <c r="AM5" s="931">
        <f>'Main Summary'!O19</f>
        <v>82215394.510000005</v>
      </c>
    </row>
    <row r="6" spans="2:41" ht="18.75" x14ac:dyDescent="0.3">
      <c r="B6" s="1279" t="s">
        <v>2612</v>
      </c>
      <c r="C6" s="1280"/>
      <c r="D6" s="1280"/>
      <c r="E6" s="931">
        <f>E5-E4</f>
        <v>-8898752.5833333284</v>
      </c>
      <c r="G6" s="1279" t="s">
        <v>2612</v>
      </c>
      <c r="H6" s="1280"/>
      <c r="I6" s="1280"/>
      <c r="J6" s="931">
        <f ca="1">J5-J4</f>
        <v>85100483.635159969</v>
      </c>
      <c r="M6" s="1279" t="s">
        <v>9493</v>
      </c>
      <c r="N6" s="1280"/>
      <c r="O6" s="1280"/>
      <c r="P6" s="1016">
        <f ca="1">SUMIF(Posting!$B19933:$F50545,"Meezan Bank Head Office",Posting!$F19933:$F50545)</f>
        <v>10414071</v>
      </c>
      <c r="R6" s="1279" t="s">
        <v>9493</v>
      </c>
      <c r="S6" s="1280"/>
      <c r="T6" s="1280"/>
      <c r="U6" s="1016">
        <f ca="1">SUMIF(Posting!$B17317:$F19931,"Meezan Bank Head Office",Posting!$F17317:$F19931)</f>
        <v>8841000</v>
      </c>
      <c r="X6" s="1279" t="s">
        <v>9493</v>
      </c>
      <c r="Y6" s="1280"/>
      <c r="Z6" s="1280"/>
      <c r="AA6" s="1016">
        <f ca="1">SUMIF(Posting!$B1:$F17316,"Meezan Bank Head Office",Posting!$F1:$F17316)</f>
        <v>19830000</v>
      </c>
      <c r="AC6" s="1279" t="s">
        <v>2612</v>
      </c>
      <c r="AD6" s="1280"/>
      <c r="AE6" s="1280"/>
      <c r="AF6" s="931">
        <f ca="1">AF5-AF4</f>
        <v>39162545.815737337</v>
      </c>
      <c r="AJ6" s="1279" t="s">
        <v>2612</v>
      </c>
      <c r="AK6" s="1280"/>
      <c r="AL6" s="1280"/>
      <c r="AM6" s="931">
        <f>AM5-AM4</f>
        <v>15703108.030833334</v>
      </c>
    </row>
    <row r="7" spans="2:41" ht="18.75" x14ac:dyDescent="0.3">
      <c r="B7" s="1279"/>
      <c r="C7" s="1280"/>
      <c r="D7" s="1280"/>
      <c r="E7" s="931"/>
      <c r="G7" s="1279"/>
      <c r="H7" s="1280"/>
      <c r="I7" s="1280"/>
      <c r="J7" s="931"/>
      <c r="M7" s="1279" t="s">
        <v>2612</v>
      </c>
      <c r="N7" s="1280"/>
      <c r="O7" s="1280"/>
      <c r="P7" s="931">
        <f ca="1">P6-P5</f>
        <v>8020667</v>
      </c>
      <c r="R7" s="1279" t="s">
        <v>2612</v>
      </c>
      <c r="S7" s="1280"/>
      <c r="T7" s="1280"/>
      <c r="U7" s="931">
        <f ca="1">U6-U5</f>
        <v>-10701569</v>
      </c>
      <c r="X7" s="1279" t="s">
        <v>2612</v>
      </c>
      <c r="Y7" s="1280"/>
      <c r="Z7" s="1280"/>
      <c r="AA7" s="931">
        <f ca="1">AA6-AA5</f>
        <v>6795075</v>
      </c>
      <c r="AC7" s="1279"/>
      <c r="AD7" s="1280"/>
      <c r="AE7" s="1280"/>
      <c r="AF7" s="931"/>
      <c r="AJ7" s="1279"/>
      <c r="AK7" s="1280"/>
      <c r="AL7" s="1280"/>
      <c r="AM7" s="931"/>
    </row>
    <row r="8" spans="2:41" ht="19.5" thickBot="1" x14ac:dyDescent="0.35">
      <c r="B8" s="1286" t="s">
        <v>11038</v>
      </c>
      <c r="C8" s="1256"/>
      <c r="D8" s="1256"/>
      <c r="E8" s="931"/>
      <c r="G8" s="1286" t="s">
        <v>11038</v>
      </c>
      <c r="H8" s="1256"/>
      <c r="I8" s="1256"/>
      <c r="J8" s="931"/>
      <c r="M8" s="1279"/>
      <c r="N8" s="1280"/>
      <c r="O8" s="1280"/>
      <c r="P8" s="931"/>
      <c r="R8" s="1279"/>
      <c r="S8" s="1280"/>
      <c r="T8" s="1280"/>
      <c r="U8" s="931"/>
      <c r="X8" s="1279"/>
      <c r="Y8" s="1280"/>
      <c r="Z8" s="1280"/>
      <c r="AA8" s="931"/>
      <c r="AC8" s="1286" t="s">
        <v>11038</v>
      </c>
      <c r="AD8" s="1256"/>
      <c r="AE8" s="1256"/>
      <c r="AF8" s="931"/>
      <c r="AJ8" s="1279" t="s">
        <v>9494</v>
      </c>
      <c r="AK8" s="1280"/>
      <c r="AL8" s="1280"/>
      <c r="AM8" s="931">
        <v>300000</v>
      </c>
    </row>
    <row r="9" spans="2:41" ht="21.75" thickBot="1" x14ac:dyDescent="0.4">
      <c r="B9" s="1279" t="s">
        <v>9496</v>
      </c>
      <c r="C9" s="1280"/>
      <c r="D9" s="1280"/>
      <c r="E9" s="932">
        <v>820900</v>
      </c>
      <c r="G9" s="1279" t="s">
        <v>9496</v>
      </c>
      <c r="H9" s="1280"/>
      <c r="I9" s="1280"/>
      <c r="J9" s="932">
        <v>500000</v>
      </c>
      <c r="M9" s="1301" t="s">
        <v>11392</v>
      </c>
      <c r="N9" s="1302"/>
      <c r="O9" s="1302"/>
      <c r="P9" s="1303"/>
      <c r="R9" s="1301" t="s">
        <v>11392</v>
      </c>
      <c r="S9" s="1302"/>
      <c r="T9" s="1302"/>
      <c r="U9" s="1303"/>
      <c r="X9" s="1301" t="s">
        <v>11392</v>
      </c>
      <c r="Y9" s="1302"/>
      <c r="Z9" s="1302"/>
      <c r="AA9" s="1303"/>
      <c r="AC9" s="1279" t="s">
        <v>9496</v>
      </c>
      <c r="AD9" s="1280"/>
      <c r="AE9" s="1280"/>
      <c r="AF9" s="932">
        <v>526260</v>
      </c>
      <c r="AJ9" s="1279" t="s">
        <v>9495</v>
      </c>
      <c r="AK9" s="1280"/>
      <c r="AL9" s="1280"/>
      <c r="AM9" s="931">
        <v>526260</v>
      </c>
    </row>
    <row r="10" spans="2:41" s="928" customFormat="1" ht="19.5" thickBot="1" x14ac:dyDescent="0.35">
      <c r="B10" s="1279"/>
      <c r="C10" s="1280"/>
      <c r="D10" s="1280"/>
      <c r="E10" s="932"/>
      <c r="G10" s="1279"/>
      <c r="H10" s="1280"/>
      <c r="I10" s="1280"/>
      <c r="J10" s="932"/>
      <c r="M10" s="1279" t="s">
        <v>9492</v>
      </c>
      <c r="N10" s="1280"/>
      <c r="O10" s="1280"/>
      <c r="P10" s="1021">
        <f ca="1">SUMIF(Posting!$B19933:$E50545,"Saifee Hospital",Posting!$E19933:$E50545)</f>
        <v>0</v>
      </c>
      <c r="R10" s="1279" t="s">
        <v>9492</v>
      </c>
      <c r="S10" s="1280"/>
      <c r="T10" s="1280"/>
      <c r="U10" s="1021">
        <f ca="1">SUMIF(Posting!$B17317:$E19931,"Saifee Hospital",Posting!$E17317:$E19931)</f>
        <v>2187330</v>
      </c>
      <c r="X10" s="1279" t="s">
        <v>9492</v>
      </c>
      <c r="Y10" s="1280"/>
      <c r="Z10" s="1280"/>
      <c r="AA10" s="1021">
        <f ca="1">SUMIF(Posting!$B1:$E17316,"Saifee Hospital",Posting!$E1:$E17316)</f>
        <v>1591330</v>
      </c>
      <c r="AC10" s="1279"/>
      <c r="AD10" s="1280"/>
      <c r="AE10" s="1280"/>
      <c r="AF10" s="932"/>
      <c r="AJ10" s="1279" t="s">
        <v>9496</v>
      </c>
      <c r="AK10" s="1280"/>
      <c r="AL10" s="1280"/>
      <c r="AM10" s="932">
        <v>1314656</v>
      </c>
    </row>
    <row r="11" spans="2:41" ht="18.75" x14ac:dyDescent="0.3">
      <c r="B11" s="1286" t="s">
        <v>2612</v>
      </c>
      <c r="C11" s="1256"/>
      <c r="D11" s="1256"/>
      <c r="E11" s="931">
        <f>E9+E6</f>
        <v>-8077852.5833333284</v>
      </c>
      <c r="G11" s="1286" t="s">
        <v>2612</v>
      </c>
      <c r="H11" s="1256"/>
      <c r="I11" s="1256"/>
      <c r="J11" s="931">
        <f ca="1">J9+J6</f>
        <v>85600483.635159969</v>
      </c>
      <c r="M11" s="1279" t="s">
        <v>9493</v>
      </c>
      <c r="N11" s="1280"/>
      <c r="O11" s="1280"/>
      <c r="P11" s="1016">
        <f ca="1">SUMIF(Posting!$B19933:$F50545,"Saifee Hospital",Posting!$F19933:$F50545)</f>
        <v>0</v>
      </c>
      <c r="R11" s="1279" t="s">
        <v>9493</v>
      </c>
      <c r="S11" s="1280"/>
      <c r="T11" s="1280"/>
      <c r="U11" s="1016">
        <f ca="1">SUMIF(Posting!$B17317:$F19931,"Saifee Hospital",Posting!$F17317:$F19931)</f>
        <v>3724000</v>
      </c>
      <c r="X11" s="1279" t="s">
        <v>9493</v>
      </c>
      <c r="Y11" s="1280"/>
      <c r="Z11" s="1280"/>
      <c r="AA11" s="1016">
        <f ca="1">SUMIF(Posting!$B1:$F17316,"Saifee Hospital",Posting!$F1:$F17316)</f>
        <v>2434251</v>
      </c>
      <c r="AC11" s="1286" t="s">
        <v>2612</v>
      </c>
      <c r="AD11" s="1256"/>
      <c r="AE11" s="1256"/>
      <c r="AF11" s="931">
        <f ca="1">AF9+AF6</f>
        <v>39688805.815737337</v>
      </c>
      <c r="AJ11" s="1279" t="s">
        <v>2614</v>
      </c>
      <c r="AK11" s="1280"/>
      <c r="AL11" s="1280"/>
      <c r="AM11" s="931">
        <f>AM6-AM8-AM9+AM10</f>
        <v>16191504.030833334</v>
      </c>
    </row>
    <row r="12" spans="2:41" ht="21" x14ac:dyDescent="0.35">
      <c r="B12" s="1281"/>
      <c r="C12" s="1282"/>
      <c r="D12" s="1283"/>
      <c r="E12" s="931"/>
      <c r="G12" s="1281"/>
      <c r="H12" s="1282"/>
      <c r="I12" s="1283"/>
      <c r="J12" s="931"/>
      <c r="M12" s="1279" t="s">
        <v>2612</v>
      </c>
      <c r="N12" s="1280"/>
      <c r="O12" s="1280"/>
      <c r="P12" s="931">
        <f ca="1">P11-P10</f>
        <v>0</v>
      </c>
      <c r="R12" s="1279" t="s">
        <v>2612</v>
      </c>
      <c r="S12" s="1280"/>
      <c r="T12" s="1280"/>
      <c r="U12" s="931">
        <f ca="1">U11-U10</f>
        <v>1536670</v>
      </c>
      <c r="X12" s="1279" t="s">
        <v>2612</v>
      </c>
      <c r="Y12" s="1280"/>
      <c r="Z12" s="1280"/>
      <c r="AA12" s="931">
        <f ca="1">AA11-AA10</f>
        <v>842921</v>
      </c>
      <c r="AC12" s="1281"/>
      <c r="AD12" s="1282"/>
      <c r="AE12" s="1283"/>
      <c r="AF12" s="931"/>
      <c r="AJ12" s="1296" t="s">
        <v>9497</v>
      </c>
      <c r="AK12" s="1297"/>
      <c r="AL12" s="1297"/>
      <c r="AM12" s="935">
        <v>2434251</v>
      </c>
    </row>
    <row r="13" spans="2:41" s="968" customFormat="1" ht="21.75" thickBot="1" x14ac:dyDescent="0.4">
      <c r="B13" s="1287" t="s">
        <v>11037</v>
      </c>
      <c r="C13" s="1288"/>
      <c r="D13" s="1289"/>
      <c r="E13" s="931"/>
      <c r="G13" s="1287" t="s">
        <v>11037</v>
      </c>
      <c r="H13" s="1288"/>
      <c r="I13" s="1289"/>
      <c r="J13" s="931"/>
      <c r="M13" s="1286"/>
      <c r="N13" s="1256"/>
      <c r="O13" s="1256"/>
      <c r="P13" s="931"/>
      <c r="R13" s="1286"/>
      <c r="S13" s="1256"/>
      <c r="T13" s="1256"/>
      <c r="U13" s="931"/>
      <c r="X13" s="1286"/>
      <c r="Y13" s="1256"/>
      <c r="Z13" s="1256"/>
      <c r="AA13" s="931"/>
      <c r="AC13" s="1287" t="s">
        <v>11037</v>
      </c>
      <c r="AD13" s="1288"/>
      <c r="AE13" s="1289"/>
      <c r="AF13" s="931"/>
      <c r="AJ13" s="1274" t="s">
        <v>2614</v>
      </c>
      <c r="AK13" s="1275"/>
      <c r="AL13" s="1275"/>
      <c r="AM13" s="967">
        <f>AM11-AM12</f>
        <v>13757253.030833334</v>
      </c>
    </row>
    <row r="14" spans="2:41" ht="18.75" x14ac:dyDescent="0.3">
      <c r="B14" s="1281" t="s">
        <v>9494</v>
      </c>
      <c r="C14" s="1282"/>
      <c r="D14" s="1283"/>
      <c r="E14" s="931">
        <v>600000</v>
      </c>
      <c r="G14" s="1281" t="s">
        <v>9494</v>
      </c>
      <c r="H14" s="1282"/>
      <c r="I14" s="1283"/>
      <c r="J14" s="931">
        <v>600000</v>
      </c>
      <c r="M14" s="1281"/>
      <c r="N14" s="1282"/>
      <c r="O14" s="1283"/>
      <c r="P14" s="931"/>
      <c r="R14" s="1281"/>
      <c r="S14" s="1282"/>
      <c r="T14" s="1283"/>
      <c r="U14" s="931"/>
      <c r="X14" s="1281"/>
      <c r="Y14" s="1282"/>
      <c r="Z14" s="1283"/>
      <c r="AA14" s="931"/>
      <c r="AC14" s="1281" t="s">
        <v>9494</v>
      </c>
      <c r="AD14" s="1282"/>
      <c r="AE14" s="1283"/>
      <c r="AF14" s="931">
        <v>300000</v>
      </c>
      <c r="AJ14" s="933"/>
      <c r="AK14" s="933"/>
      <c r="AL14" s="933"/>
      <c r="AM14" s="934"/>
    </row>
    <row r="15" spans="2:41" ht="18.75" x14ac:dyDescent="0.3">
      <c r="B15" s="1281" t="s">
        <v>9495</v>
      </c>
      <c r="C15" s="1282"/>
      <c r="D15" s="1283"/>
      <c r="E15" s="931"/>
      <c r="F15" s="301"/>
      <c r="G15" s="1281" t="s">
        <v>9495</v>
      </c>
      <c r="H15" s="1282"/>
      <c r="I15" s="1283"/>
      <c r="J15" s="931">
        <v>845422</v>
      </c>
      <c r="K15" s="301"/>
      <c r="L15" s="301"/>
      <c r="Q15" s="301"/>
      <c r="V15" s="301"/>
      <c r="W15" s="301"/>
      <c r="AB15" s="301"/>
      <c r="AC15" s="1281" t="s">
        <v>9495</v>
      </c>
      <c r="AD15" s="1282"/>
      <c r="AE15" s="1283"/>
      <c r="AF15" s="931">
        <v>500000</v>
      </c>
      <c r="AG15" s="301"/>
      <c r="AH15" s="301"/>
      <c r="AI15" s="301"/>
      <c r="AJ15" s="933"/>
      <c r="AK15" s="933"/>
      <c r="AL15" s="933"/>
      <c r="AM15" s="934"/>
    </row>
    <row r="16" spans="2:41" ht="18.75" x14ac:dyDescent="0.3">
      <c r="B16" s="1281" t="s">
        <v>12716</v>
      </c>
      <c r="C16" s="1282"/>
      <c r="D16" s="1283"/>
      <c r="E16" s="931"/>
      <c r="F16" s="301"/>
      <c r="G16" s="1281"/>
      <c r="H16" s="1282"/>
      <c r="I16" s="1283"/>
      <c r="J16" s="931"/>
      <c r="K16" s="301"/>
      <c r="L16" s="301"/>
      <c r="Q16" s="301"/>
      <c r="V16" s="301"/>
      <c r="W16" s="301"/>
      <c r="AB16" s="301"/>
      <c r="AC16" s="1281" t="s">
        <v>11040</v>
      </c>
      <c r="AD16" s="1282"/>
      <c r="AE16" s="1283"/>
      <c r="AF16" s="1047">
        <v>0</v>
      </c>
      <c r="AG16" s="301"/>
      <c r="AH16" s="301"/>
      <c r="AI16" s="301"/>
      <c r="AJ16" s="933"/>
      <c r="AK16" s="933"/>
      <c r="AL16" s="933"/>
      <c r="AM16" s="934"/>
    </row>
    <row r="17" spans="2:39" ht="21" x14ac:dyDescent="0.35">
      <c r="B17" s="1284"/>
      <c r="C17" s="1285"/>
      <c r="D17" s="1285"/>
      <c r="E17" s="1025"/>
      <c r="F17" s="301"/>
      <c r="G17" s="1284"/>
      <c r="H17" s="1285"/>
      <c r="I17" s="1285"/>
      <c r="J17" s="1025"/>
      <c r="K17" s="301"/>
      <c r="L17" s="301"/>
      <c r="P17" s="3">
        <f ca="1">P12+P7</f>
        <v>8020667</v>
      </c>
      <c r="Q17" s="301"/>
      <c r="U17" s="3">
        <f ca="1">U12+U7</f>
        <v>-9164899</v>
      </c>
      <c r="V17" s="301"/>
      <c r="W17" s="301"/>
      <c r="AA17" s="3">
        <f ca="1">AA12+AA7</f>
        <v>7637996</v>
      </c>
      <c r="AB17" s="301"/>
      <c r="AC17" s="1284" t="s">
        <v>11393</v>
      </c>
      <c r="AD17" s="1285"/>
      <c r="AE17" s="1285"/>
      <c r="AF17" s="1025">
        <v>3707947</v>
      </c>
      <c r="AG17" s="301"/>
      <c r="AH17" s="301"/>
      <c r="AI17" s="301"/>
      <c r="AJ17" s="1080"/>
      <c r="AK17" s="933"/>
      <c r="AL17" s="933"/>
      <c r="AM17" s="934"/>
    </row>
    <row r="18" spans="2:39" ht="21" x14ac:dyDescent="0.35">
      <c r="B18" s="1284"/>
      <c r="C18" s="1285"/>
      <c r="D18" s="1285"/>
      <c r="E18" s="1025"/>
      <c r="F18" s="301"/>
      <c r="G18" s="1284"/>
      <c r="H18" s="1285"/>
      <c r="I18" s="1285"/>
      <c r="J18" s="1025"/>
      <c r="K18" s="301"/>
      <c r="L18" s="301"/>
      <c r="M18" s="3"/>
      <c r="P18" s="3"/>
      <c r="Q18" s="301"/>
      <c r="R18" s="3"/>
      <c r="U18" s="3"/>
      <c r="V18" s="301"/>
      <c r="W18" s="301"/>
      <c r="AB18" s="301"/>
      <c r="AC18" s="1284"/>
      <c r="AD18" s="1285"/>
      <c r="AE18" s="1285"/>
      <c r="AF18" s="1025"/>
      <c r="AG18" s="301"/>
      <c r="AH18" s="301"/>
      <c r="AI18" s="301"/>
      <c r="AJ18" s="933"/>
      <c r="AK18" s="933"/>
      <c r="AL18" s="933"/>
      <c r="AM18" s="934"/>
    </row>
    <row r="19" spans="2:39" ht="19.5" thickBot="1" x14ac:dyDescent="0.35">
      <c r="B19" s="1286"/>
      <c r="C19" s="1256"/>
      <c r="D19" s="1256"/>
      <c r="E19" s="1026"/>
      <c r="F19" s="301"/>
      <c r="G19" s="1286"/>
      <c r="H19" s="1256"/>
      <c r="I19" s="1256"/>
      <c r="J19" s="1026"/>
      <c r="K19" s="301"/>
      <c r="L19" s="301"/>
      <c r="P19" s="3"/>
      <c r="Q19" s="301"/>
      <c r="U19" s="3"/>
      <c r="V19" s="301"/>
      <c r="W19" s="301"/>
      <c r="AB19" s="301"/>
      <c r="AC19" s="1286"/>
      <c r="AD19" s="1256"/>
      <c r="AE19" s="1256"/>
      <c r="AF19" s="1026"/>
      <c r="AG19" s="301"/>
      <c r="AH19" s="301"/>
      <c r="AI19" s="301"/>
      <c r="AJ19" s="933"/>
      <c r="AK19" s="933"/>
      <c r="AL19" s="933"/>
      <c r="AM19" s="934"/>
    </row>
    <row r="20" spans="2:39" ht="21" x14ac:dyDescent="0.35">
      <c r="B20" s="1286" t="s">
        <v>11039</v>
      </c>
      <c r="C20" s="1256"/>
      <c r="D20" s="1256"/>
      <c r="E20" s="1025">
        <f>SUM(E14:E19)</f>
        <v>600000</v>
      </c>
      <c r="G20" s="1286" t="s">
        <v>11039</v>
      </c>
      <c r="H20" s="1256"/>
      <c r="I20" s="1256"/>
      <c r="J20" s="1025">
        <f>SUM(J14:J19)</f>
        <v>1445422</v>
      </c>
      <c r="P20" s="3"/>
      <c r="U20" s="3">
        <f ca="1">AA17+U17+P17</f>
        <v>6493764</v>
      </c>
      <c r="AA20" s="3"/>
      <c r="AC20" s="1286" t="s">
        <v>11039</v>
      </c>
      <c r="AD20" s="1256"/>
      <c r="AE20" s="1256"/>
      <c r="AF20" s="1025">
        <f>SUM(AF14:AF19)</f>
        <v>4507947</v>
      </c>
      <c r="AJ20" s="1276" t="s">
        <v>9498</v>
      </c>
      <c r="AK20" s="1277"/>
      <c r="AL20" s="1277"/>
      <c r="AM20" s="1278"/>
    </row>
    <row r="21" spans="2:39" s="928" customFormat="1" ht="21" x14ac:dyDescent="0.35">
      <c r="B21" s="1284"/>
      <c r="C21" s="1285"/>
      <c r="D21" s="1285"/>
      <c r="E21" s="1025"/>
      <c r="G21" s="1284"/>
      <c r="H21" s="1285"/>
      <c r="I21" s="1285"/>
      <c r="J21" s="1025"/>
      <c r="M21"/>
      <c r="N21"/>
      <c r="O21"/>
      <c r="P21" s="3"/>
      <c r="R21"/>
      <c r="S21"/>
      <c r="T21"/>
      <c r="U21" s="3"/>
      <c r="X21"/>
      <c r="Y21"/>
      <c r="Z21"/>
      <c r="AA21"/>
      <c r="AC21" s="1284"/>
      <c r="AD21" s="1285"/>
      <c r="AE21" s="1285"/>
      <c r="AF21" s="1025"/>
      <c r="AJ21" s="969" t="s">
        <v>9500</v>
      </c>
      <c r="AK21" s="965" t="s">
        <v>4750</v>
      </c>
      <c r="AL21" s="965" t="s">
        <v>1201</v>
      </c>
      <c r="AM21" s="971" t="s">
        <v>1893</v>
      </c>
    </row>
    <row r="22" spans="2:39" s="928" customFormat="1" ht="21.75" thickBot="1" x14ac:dyDescent="0.4">
      <c r="B22" s="1274" t="s">
        <v>2614</v>
      </c>
      <c r="C22" s="1275"/>
      <c r="D22" s="1275"/>
      <c r="E22" s="967">
        <f>E11-E20</f>
        <v>-8677852.5833333284</v>
      </c>
      <c r="G22" s="1274" t="s">
        <v>2614</v>
      </c>
      <c r="H22" s="1275"/>
      <c r="I22" s="1275"/>
      <c r="J22" s="967">
        <f ca="1">J11-J20</f>
        <v>84155061.635159969</v>
      </c>
      <c r="M22"/>
      <c r="N22"/>
      <c r="O22"/>
      <c r="P22"/>
      <c r="R22"/>
      <c r="S22"/>
      <c r="T22"/>
      <c r="U22"/>
      <c r="X22"/>
      <c r="Y22"/>
      <c r="Z22"/>
      <c r="AA22"/>
      <c r="AC22" s="1274" t="s">
        <v>2614</v>
      </c>
      <c r="AD22" s="1275"/>
      <c r="AE22" s="1275"/>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76" t="s">
        <v>9498</v>
      </c>
      <c r="C24" s="1277"/>
      <c r="D24" s="1277"/>
      <c r="E24" s="1278"/>
      <c r="G24" s="1276" t="s">
        <v>9498</v>
      </c>
      <c r="H24" s="1277"/>
      <c r="I24" s="1277"/>
      <c r="J24" s="1278"/>
      <c r="M24"/>
      <c r="N24"/>
      <c r="O24"/>
      <c r="P24"/>
      <c r="R24"/>
      <c r="S24"/>
      <c r="T24"/>
      <c r="U24"/>
      <c r="X24"/>
      <c r="Y24"/>
      <c r="Z24"/>
      <c r="AA24"/>
      <c r="AC24" s="1276" t="s">
        <v>9498</v>
      </c>
      <c r="AD24" s="1277"/>
      <c r="AE24" s="1277"/>
      <c r="AF24" s="1278"/>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-2863691.3524999986</v>
      </c>
      <c r="D27" s="939">
        <f>D26*E22</f>
        <v>-2863691.3524999986</v>
      </c>
      <c r="E27" s="932">
        <f>E26*E22</f>
        <v>-2950469.878333332</v>
      </c>
      <c r="G27" s="938" t="s">
        <v>4590</v>
      </c>
      <c r="H27" s="939">
        <f ca="1">H26*J22</f>
        <v>27771170.339602791</v>
      </c>
      <c r="I27" s="939">
        <f ca="1">I26*J22</f>
        <v>27771170.339602791</v>
      </c>
      <c r="J27" s="932">
        <f ca="1">J26*J22</f>
        <v>28612720.955954392</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-2863691.3524999986</v>
      </c>
      <c r="D29" s="942">
        <f t="shared" ref="D29:E29" si="1">D27-D28</f>
        <v>-2863691.3524999986</v>
      </c>
      <c r="E29" s="943">
        <f t="shared" si="1"/>
        <v>-2950469.878333332</v>
      </c>
      <c r="G29" s="937" t="s">
        <v>9503</v>
      </c>
      <c r="H29" s="942">
        <f ca="1">H27-H28</f>
        <v>26579970.339602791</v>
      </c>
      <c r="I29" s="942">
        <f t="shared" ref="I29:J29" ca="1" si="2">I27-I28</f>
        <v>27771170.339602791</v>
      </c>
      <c r="J29" s="943">
        <f t="shared" ca="1" si="2"/>
        <v>28612720.955954392</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10" t="s">
        <v>5473</v>
      </c>
      <c r="B1" s="1310"/>
      <c r="C1" s="1310"/>
      <c r="D1" s="1310"/>
      <c r="E1" s="1310"/>
      <c r="F1" s="1310"/>
      <c r="G1" s="1310"/>
      <c r="H1" s="1310"/>
      <c r="I1" s="1310"/>
      <c r="J1" s="1310"/>
    </row>
    <row r="2" spans="1:13" x14ac:dyDescent="0.25">
      <c r="A2" s="1310"/>
      <c r="B2" s="1310"/>
      <c r="C2" s="1310"/>
      <c r="D2" s="1310"/>
      <c r="E2" s="1310"/>
      <c r="F2" s="1310"/>
      <c r="G2" s="1310"/>
      <c r="H2" s="1310"/>
      <c r="I2" s="1310"/>
      <c r="J2" s="131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09" t="s">
        <v>5482</v>
      </c>
      <c r="B11" s="1309"/>
      <c r="C11" s="1309"/>
      <c r="D11" s="1309"/>
    </row>
    <row r="12" spans="1:13" x14ac:dyDescent="0.25">
      <c r="A12" s="360" t="s">
        <v>5157</v>
      </c>
      <c r="B12" s="360" t="s">
        <v>938</v>
      </c>
      <c r="C12" s="360" t="s">
        <v>1201</v>
      </c>
      <c r="D12" s="360" t="s">
        <v>1893</v>
      </c>
      <c r="E12" s="3"/>
      <c r="G12" s="1311" t="s">
        <v>5483</v>
      </c>
      <c r="H12" s="1312"/>
      <c r="I12" s="1313"/>
      <c r="J12" s="370">
        <f>H9+I9+J9</f>
        <v>9658438.778794989</v>
      </c>
    </row>
    <row r="13" spans="1:13" x14ac:dyDescent="0.25">
      <c r="A13" s="2" t="s">
        <v>5158</v>
      </c>
      <c r="B13" s="15">
        <v>9323439</v>
      </c>
      <c r="C13" s="15">
        <v>9323439</v>
      </c>
      <c r="D13" s="15">
        <v>9605968</v>
      </c>
      <c r="G13" s="1311" t="s">
        <v>5484</v>
      </c>
      <c r="H13" s="1312"/>
      <c r="I13" s="1313"/>
      <c r="J13" s="370">
        <f>J31</f>
        <v>5549996</v>
      </c>
    </row>
    <row r="14" spans="1:13" x14ac:dyDescent="0.25">
      <c r="A14" s="2" t="s">
        <v>5159</v>
      </c>
      <c r="B14" s="15">
        <v>7575873</v>
      </c>
      <c r="C14" s="15">
        <v>7575873</v>
      </c>
      <c r="D14" s="15">
        <v>7805445</v>
      </c>
      <c r="G14" s="1311" t="s">
        <v>5485</v>
      </c>
      <c r="H14" s="1312"/>
      <c r="I14" s="131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14" t="s">
        <v>5486</v>
      </c>
      <c r="G18" s="131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09" t="s">
        <v>5490</v>
      </c>
      <c r="J22" s="130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8" t="s">
        <v>7875</v>
      </c>
      <c r="B40" s="1239"/>
      <c r="C40" s="1239"/>
      <c r="D40" s="1239"/>
      <c r="E40" s="1239"/>
      <c r="F40" s="1239"/>
      <c r="G40" s="1239"/>
      <c r="H40" s="1239"/>
      <c r="I40" s="1239"/>
      <c r="J40" s="1239"/>
      <c r="K40" s="1240"/>
    </row>
    <row r="41" spans="1:12" ht="15.75" thickBot="1" x14ac:dyDescent="0.3">
      <c r="A41" s="1244"/>
      <c r="B41" s="1245"/>
      <c r="C41" s="1245"/>
      <c r="D41" s="1245"/>
      <c r="E41" s="1245"/>
      <c r="F41" s="1245"/>
      <c r="G41" s="1245"/>
      <c r="H41" s="1245"/>
      <c r="I41" s="1245"/>
      <c r="J41" s="1245"/>
      <c r="K41" s="124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8" t="s">
        <v>7167</v>
      </c>
      <c r="B51" s="1239"/>
      <c r="C51" s="1239"/>
      <c r="D51" s="1239"/>
      <c r="E51" s="1239"/>
      <c r="F51" s="1239"/>
      <c r="G51" s="1239"/>
      <c r="H51" s="1239"/>
      <c r="I51" s="1239"/>
      <c r="J51" s="1239"/>
      <c r="K51" s="1240"/>
    </row>
    <row r="52" spans="1:14" ht="15.75" thickBot="1" x14ac:dyDescent="0.3">
      <c r="A52" s="1244"/>
      <c r="B52" s="1245"/>
      <c r="C52" s="1245"/>
      <c r="D52" s="1245"/>
      <c r="E52" s="1245"/>
      <c r="F52" s="1245"/>
      <c r="G52" s="1245"/>
      <c r="H52" s="1245"/>
      <c r="I52" s="1245"/>
      <c r="J52" s="1245"/>
      <c r="K52" s="124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41" t="s">
        <v>7168</v>
      </c>
      <c r="B59" s="1242"/>
      <c r="C59" s="1242"/>
      <c r="D59" s="1242"/>
      <c r="E59" s="1242"/>
      <c r="F59" s="1242"/>
      <c r="G59" s="1242"/>
      <c r="H59" s="1242"/>
      <c r="I59" s="1242"/>
      <c r="J59" s="1242"/>
      <c r="K59" s="1242"/>
      <c r="L59" s="964"/>
      <c r="M59" s="964"/>
    </row>
    <row r="60" spans="1:14" ht="15.75" customHeight="1" x14ac:dyDescent="0.25">
      <c r="A60" s="1307"/>
      <c r="B60" s="1308"/>
      <c r="C60" s="1308"/>
      <c r="D60" s="1308"/>
      <c r="E60" s="1308"/>
      <c r="F60" s="1308"/>
      <c r="G60" s="1308"/>
      <c r="H60" s="1308"/>
      <c r="I60" s="1308"/>
      <c r="J60" s="1308"/>
      <c r="K60" s="1308"/>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04" t="s">
        <v>10396</v>
      </c>
      <c r="F66" s="1305"/>
      <c r="G66" s="1306"/>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8" t="s">
        <v>8162</v>
      </c>
      <c r="B74" s="1239"/>
      <c r="C74" s="1239"/>
      <c r="D74" s="1239"/>
      <c r="E74" s="1239"/>
      <c r="F74" s="1239"/>
      <c r="G74" s="1239"/>
      <c r="H74" s="1239"/>
      <c r="I74" s="1239"/>
      <c r="J74" s="1239"/>
      <c r="K74" s="1239"/>
      <c r="L74" s="1240"/>
    </row>
    <row r="75" spans="1:20" ht="15.75" customHeight="1" thickBot="1" x14ac:dyDescent="0.3">
      <c r="A75" s="1244"/>
      <c r="B75" s="1245"/>
      <c r="C75" s="1245"/>
      <c r="D75" s="1245"/>
      <c r="E75" s="1245"/>
      <c r="F75" s="1245"/>
      <c r="G75" s="1245"/>
      <c r="H75" s="1245"/>
      <c r="I75" s="1245"/>
      <c r="J75" s="1245"/>
      <c r="K75" s="1245"/>
      <c r="L75" s="1246"/>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15" t="s">
        <v>10495</v>
      </c>
      <c r="D82" s="1316"/>
      <c r="E82" s="1316"/>
      <c r="F82" s="1316"/>
      <c r="G82" s="1316"/>
      <c r="H82" s="1317"/>
      <c r="I82" s="975"/>
      <c r="J82" s="975">
        <f>19830000/3</f>
        <v>6610000</v>
      </c>
      <c r="K82" s="975">
        <f>19830000/3</f>
        <v>6610000</v>
      </c>
      <c r="L82" s="975">
        <f>19830000/3</f>
        <v>6610000</v>
      </c>
      <c r="M82" s="947"/>
    </row>
    <row r="83" spans="1:17" x14ac:dyDescent="0.25">
      <c r="M83" s="3"/>
    </row>
    <row r="84" spans="1:17" s="928" customFormat="1" ht="26.25" customHeight="1" x14ac:dyDescent="0.25">
      <c r="C84" s="1315" t="s">
        <v>10533</v>
      </c>
      <c r="D84" s="1316"/>
      <c r="E84" s="1316"/>
      <c r="F84" s="1316"/>
      <c r="G84" s="1316"/>
      <c r="H84" s="1317"/>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38" t="s">
        <v>10398</v>
      </c>
      <c r="B89" s="1239"/>
      <c r="C89" s="1239"/>
      <c r="D89" s="1239"/>
      <c r="E89" s="1239"/>
      <c r="F89" s="1239"/>
      <c r="G89" s="1239"/>
      <c r="H89" s="1239"/>
      <c r="I89" s="1239"/>
      <c r="J89" s="1239"/>
      <c r="K89" s="1240"/>
      <c r="L89" s="3"/>
      <c r="M89" s="3"/>
    </row>
    <row r="90" spans="1:17" ht="15.75" thickBot="1" x14ac:dyDescent="0.3">
      <c r="A90" s="1244"/>
      <c r="B90" s="1245"/>
      <c r="C90" s="1245"/>
      <c r="D90" s="1245"/>
      <c r="E90" s="1245"/>
      <c r="F90" s="1245"/>
      <c r="G90" s="1245"/>
      <c r="H90" s="1245"/>
      <c r="I90" s="1245"/>
      <c r="J90" s="1245"/>
      <c r="K90" s="1246"/>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382333328.82120001</v>
      </c>
      <c r="D92" s="366">
        <f>C92-B92</f>
        <v>75935584.635159969</v>
      </c>
      <c r="E92" s="366"/>
      <c r="F92" s="366"/>
      <c r="G92" s="510"/>
      <c r="H92" s="511">
        <f>D92-E92+F92-G92</f>
        <v>75935584.635159969</v>
      </c>
      <c r="I92" s="366">
        <f>H92*33%</f>
        <v>25058742.929602791</v>
      </c>
      <c r="J92" s="366">
        <f>H92*33%</f>
        <v>25058742.929602791</v>
      </c>
      <c r="K92" s="366">
        <f>H92*34%</f>
        <v>25818098.775954392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23058742.929602791</v>
      </c>
      <c r="J94" s="283">
        <f t="shared" ref="J94:K94" si="5">J92-J93</f>
        <v>25058742.929602791</v>
      </c>
      <c r="K94" s="283">
        <f t="shared" si="5"/>
        <v>25568098.775954392</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34" t="s">
        <v>2610</v>
      </c>
      <c r="B2" s="1334"/>
      <c r="C2" s="1334"/>
      <c r="D2" s="1334"/>
      <c r="E2" s="1334"/>
      <c r="F2" s="1334"/>
      <c r="G2" s="1334"/>
      <c r="H2" s="1334"/>
      <c r="I2" s="1334"/>
      <c r="J2" s="1334"/>
      <c r="K2" s="133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31">
        <v>28459027</v>
      </c>
      <c r="B4" s="1331">
        <v>35457479</v>
      </c>
      <c r="C4" s="1331">
        <f>B4-A4</f>
        <v>6998452</v>
      </c>
      <c r="D4" s="1331" t="s">
        <v>2618</v>
      </c>
      <c r="E4" s="225"/>
      <c r="F4" s="225"/>
      <c r="G4" s="225"/>
      <c r="H4" s="1331">
        <f>C4</f>
        <v>6998452</v>
      </c>
      <c r="I4" s="1331">
        <f>H4*25%</f>
        <v>1749613</v>
      </c>
      <c r="J4" s="1331">
        <f>H4*25%</f>
        <v>1749613</v>
      </c>
      <c r="K4" s="1331">
        <f>H4*50%</f>
        <v>3499226</v>
      </c>
    </row>
    <row r="5" spans="1:11" ht="21" customHeight="1" x14ac:dyDescent="0.25">
      <c r="A5" s="1331"/>
      <c r="B5" s="1331"/>
      <c r="C5" s="1331"/>
      <c r="D5" s="1331"/>
      <c r="E5" s="225"/>
      <c r="F5" s="225"/>
      <c r="G5" s="225"/>
      <c r="H5" s="1331"/>
      <c r="I5" s="1331"/>
      <c r="J5" s="1331"/>
      <c r="K5" s="1331"/>
    </row>
    <row r="6" spans="1:11" ht="15.75" x14ac:dyDescent="0.25">
      <c r="A6" s="1332" t="s">
        <v>2619</v>
      </c>
      <c r="B6" s="1332"/>
      <c r="C6" s="1332"/>
      <c r="D6" s="1332"/>
      <c r="E6" s="1332"/>
      <c r="F6" s="1332"/>
      <c r="G6" s="1332"/>
      <c r="H6" s="1332"/>
      <c r="I6" s="186" t="s">
        <v>158</v>
      </c>
      <c r="J6" s="186" t="s">
        <v>2620</v>
      </c>
      <c r="K6" s="186" t="s">
        <v>2620</v>
      </c>
    </row>
    <row r="7" spans="1:11" ht="15.75" x14ac:dyDescent="0.25">
      <c r="A7" s="1332" t="s">
        <v>2621</v>
      </c>
      <c r="B7" s="1332"/>
      <c r="C7" s="1332"/>
      <c r="D7" s="1332"/>
      <c r="E7" s="1332"/>
      <c r="F7" s="1332"/>
      <c r="G7" s="1332"/>
      <c r="H7" s="1332"/>
      <c r="I7" s="186" t="s">
        <v>2622</v>
      </c>
      <c r="J7" s="187">
        <f>J4</f>
        <v>1749613</v>
      </c>
      <c r="K7" s="187">
        <f>K4</f>
        <v>3499226</v>
      </c>
    </row>
    <row r="9" spans="1:11" ht="18" x14ac:dyDescent="0.25">
      <c r="A9" s="1334" t="s">
        <v>2623</v>
      </c>
      <c r="B9" s="1334"/>
      <c r="C9" s="1334"/>
      <c r="D9" s="1334"/>
      <c r="E9" s="1334"/>
      <c r="F9" s="1334"/>
      <c r="G9" s="1334"/>
      <c r="H9" s="1334"/>
      <c r="I9" s="1334"/>
      <c r="J9" s="1334"/>
      <c r="K9" s="133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31">
        <v>42596884</v>
      </c>
      <c r="B11" s="1331">
        <v>51367818</v>
      </c>
      <c r="C11" s="1331">
        <f>B11-A11</f>
        <v>8770934</v>
      </c>
      <c r="D11" s="1331" t="s">
        <v>2618</v>
      </c>
      <c r="E11" s="225"/>
      <c r="F11" s="225"/>
      <c r="G11" s="225"/>
      <c r="H11" s="1331">
        <f>C11</f>
        <v>8770934</v>
      </c>
      <c r="I11" s="1331">
        <f>H11*25%</f>
        <v>2192733.5</v>
      </c>
      <c r="J11" s="1331">
        <f>H11*25%</f>
        <v>2192733.5</v>
      </c>
      <c r="K11" s="1331">
        <f>H11*50%</f>
        <v>4385467</v>
      </c>
    </row>
    <row r="12" spans="1:11" ht="12.75" customHeight="1" x14ac:dyDescent="0.25">
      <c r="A12" s="1331"/>
      <c r="B12" s="1331"/>
      <c r="C12" s="1331"/>
      <c r="D12" s="1331"/>
      <c r="E12" s="225"/>
      <c r="F12" s="225"/>
      <c r="G12" s="225"/>
      <c r="H12" s="1331"/>
      <c r="I12" s="1331"/>
      <c r="J12" s="1331"/>
      <c r="K12" s="1331"/>
    </row>
    <row r="13" spans="1:11" ht="15.75" x14ac:dyDescent="0.25">
      <c r="A13" s="1332" t="s">
        <v>2624</v>
      </c>
      <c r="B13" s="1332"/>
      <c r="C13" s="1332"/>
      <c r="D13" s="1332"/>
      <c r="E13" s="1332"/>
      <c r="F13" s="1332"/>
      <c r="G13" s="1332"/>
      <c r="H13" s="1332"/>
      <c r="I13" s="186" t="s">
        <v>158</v>
      </c>
      <c r="J13" s="188">
        <v>84775</v>
      </c>
      <c r="K13" s="186" t="s">
        <v>2620</v>
      </c>
    </row>
    <row r="14" spans="1:11" ht="15.75" x14ac:dyDescent="0.25">
      <c r="A14" s="1332" t="s">
        <v>2621</v>
      </c>
      <c r="B14" s="1332"/>
      <c r="C14" s="1332"/>
      <c r="D14" s="1332"/>
      <c r="E14" s="1332"/>
      <c r="F14" s="1332"/>
      <c r="G14" s="1332"/>
      <c r="H14" s="133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34" t="s">
        <v>2625</v>
      </c>
      <c r="B17" s="1334"/>
      <c r="C17" s="1334"/>
      <c r="D17" s="1334"/>
      <c r="E17" s="1334"/>
      <c r="F17" s="1334"/>
      <c r="G17" s="1334"/>
      <c r="H17" s="1334"/>
      <c r="I17" s="1334"/>
      <c r="J17" s="1334"/>
      <c r="K17" s="133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31">
        <v>91625888</v>
      </c>
      <c r="B19" s="1331">
        <v>130688607</v>
      </c>
      <c r="C19" s="1331">
        <f>B19-A19</f>
        <v>39062719</v>
      </c>
      <c r="D19" s="1331">
        <v>7500000</v>
      </c>
      <c r="E19" s="225"/>
      <c r="F19" s="225"/>
      <c r="G19" s="225"/>
      <c r="H19" s="1331">
        <f>C19</f>
        <v>39062719</v>
      </c>
      <c r="I19" s="1331">
        <f>H19*25%</f>
        <v>9765679.75</v>
      </c>
      <c r="J19" s="1331">
        <f>H19*25%</f>
        <v>9765679.75</v>
      </c>
      <c r="K19" s="1331">
        <f>H19*50%</f>
        <v>19531359.5</v>
      </c>
    </row>
    <row r="20" spans="1:11" ht="12.75" customHeight="1" x14ac:dyDescent="0.25">
      <c r="A20" s="1331"/>
      <c r="B20" s="1331"/>
      <c r="C20" s="1331"/>
      <c r="D20" s="1331"/>
      <c r="E20" s="225"/>
      <c r="F20" s="225"/>
      <c r="G20" s="225"/>
      <c r="H20" s="1331"/>
      <c r="I20" s="1331"/>
      <c r="J20" s="1331"/>
      <c r="K20" s="1331"/>
    </row>
    <row r="21" spans="1:11" ht="15.75" x14ac:dyDescent="0.25">
      <c r="A21" s="1332" t="s">
        <v>2624</v>
      </c>
      <c r="B21" s="1332"/>
      <c r="C21" s="1332"/>
      <c r="D21" s="1332"/>
      <c r="E21" s="1332"/>
      <c r="F21" s="1332"/>
      <c r="G21" s="1332"/>
      <c r="H21" s="1332"/>
      <c r="I21" s="188">
        <v>13000000</v>
      </c>
      <c r="J21" s="186"/>
      <c r="K21" s="186"/>
    </row>
    <row r="22" spans="1:11" ht="15.75" x14ac:dyDescent="0.25">
      <c r="A22" s="1332" t="s">
        <v>2621</v>
      </c>
      <c r="B22" s="1332"/>
      <c r="C22" s="1332"/>
      <c r="D22" s="1332"/>
      <c r="E22" s="1332"/>
      <c r="F22" s="1332"/>
      <c r="G22" s="1332"/>
      <c r="H22" s="133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22" t="s">
        <v>2635</v>
      </c>
      <c r="B36" s="1322"/>
      <c r="C36" s="1322"/>
      <c r="D36" s="1322"/>
      <c r="E36" s="1322"/>
      <c r="F36" s="1322"/>
      <c r="G36" s="1322"/>
      <c r="H36" s="1322"/>
      <c r="I36" s="1322"/>
      <c r="J36" s="1322"/>
      <c r="K36" s="132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27">
        <f>'Main Summary'!$AK$73</f>
        <v>31688154.002880182</v>
      </c>
      <c r="B38" s="1327">
        <f>'Main Summary'!$AL$73</f>
        <v>37164776</v>
      </c>
      <c r="C38" s="1327">
        <f>B38-A38</f>
        <v>5476621.9971198179</v>
      </c>
      <c r="D38" s="1327">
        <v>6000000</v>
      </c>
      <c r="E38" s="1329"/>
      <c r="F38" s="1329"/>
      <c r="G38" s="1327">
        <v>300000</v>
      </c>
      <c r="H38" s="1327">
        <f>C38-D38-G38</f>
        <v>-823378.00288018212</v>
      </c>
      <c r="I38" s="1327">
        <f>H38*33%</f>
        <v>-271714.74095046014</v>
      </c>
      <c r="J38" s="1327">
        <f>H38*33%</f>
        <v>-271714.74095046014</v>
      </c>
      <c r="K38" s="1327">
        <f>H38*34%</f>
        <v>-279948.52097926196</v>
      </c>
    </row>
    <row r="39" spans="1:13" ht="16.899999999999999" customHeight="1" x14ac:dyDescent="0.25">
      <c r="A39" s="1327"/>
      <c r="B39" s="1327"/>
      <c r="C39" s="1327"/>
      <c r="D39" s="1327"/>
      <c r="E39" s="1330"/>
      <c r="F39" s="1330"/>
      <c r="G39" s="1327"/>
      <c r="H39" s="1327"/>
      <c r="I39" s="1327"/>
      <c r="J39" s="1327"/>
      <c r="K39" s="1327"/>
    </row>
    <row r="40" spans="1:13" ht="16.5" x14ac:dyDescent="0.25">
      <c r="A40" s="1328" t="s">
        <v>2636</v>
      </c>
      <c r="B40" s="1328"/>
      <c r="C40" s="1328"/>
      <c r="D40" s="1328"/>
      <c r="E40" s="1328"/>
      <c r="F40" s="1328"/>
      <c r="G40" s="1328"/>
      <c r="H40" s="1328"/>
      <c r="I40" s="231">
        <v>3234320</v>
      </c>
      <c r="J40" s="231"/>
      <c r="K40" s="231"/>
    </row>
    <row r="41" spans="1:13" ht="16.5" x14ac:dyDescent="0.25">
      <c r="A41" s="1328" t="s">
        <v>2864</v>
      </c>
      <c r="B41" s="1328"/>
      <c r="C41" s="1328"/>
      <c r="D41" s="1328"/>
      <c r="E41" s="1328"/>
      <c r="F41" s="1328"/>
      <c r="G41" s="1328"/>
      <c r="H41" s="1328"/>
      <c r="I41" s="231"/>
      <c r="J41" s="231">
        <v>1676486</v>
      </c>
      <c r="K41" s="231">
        <v>6090000</v>
      </c>
    </row>
    <row r="42" spans="1:13" ht="16.5" x14ac:dyDescent="0.25">
      <c r="A42" s="1328" t="s">
        <v>2637</v>
      </c>
      <c r="B42" s="1328"/>
      <c r="C42" s="1328"/>
      <c r="D42" s="1328"/>
      <c r="E42" s="1328"/>
      <c r="F42" s="1328"/>
      <c r="G42" s="1328"/>
      <c r="H42" s="1328"/>
      <c r="I42" s="231">
        <v>1568356</v>
      </c>
      <c r="J42" s="231"/>
      <c r="K42" s="231"/>
    </row>
    <row r="43" spans="1:13" ht="16.5" x14ac:dyDescent="0.25">
      <c r="A43" s="1326" t="s">
        <v>2638</v>
      </c>
      <c r="B43" s="1326"/>
      <c r="C43" s="1326"/>
      <c r="D43" s="1326"/>
      <c r="E43" s="1326"/>
      <c r="F43" s="1326"/>
      <c r="G43" s="1326"/>
      <c r="H43" s="132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33" t="s">
        <v>2773</v>
      </c>
      <c r="B45" s="1333"/>
      <c r="C45" s="1333"/>
      <c r="D45" s="1333"/>
      <c r="E45" s="1333"/>
      <c r="F45" s="1333"/>
      <c r="G45" s="1333"/>
      <c r="H45" s="133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22" t="s">
        <v>3293</v>
      </c>
      <c r="B49" s="1322"/>
      <c r="C49" s="1322"/>
      <c r="D49" s="1322"/>
      <c r="E49" s="1322"/>
      <c r="F49" s="1322"/>
      <c r="G49" s="1322"/>
      <c r="H49" s="1322"/>
      <c r="I49" s="1322"/>
      <c r="J49" s="1322"/>
      <c r="K49" s="132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23">
        <f>'Main Summary'!AD19</f>
        <v>113012540.90419273</v>
      </c>
      <c r="B51" s="1323">
        <f>'Main Summary'!AE19</f>
        <v>164353252</v>
      </c>
      <c r="C51" s="1323">
        <f>B51-A51</f>
        <v>51340711.095807269</v>
      </c>
      <c r="D51" s="1323">
        <v>7000000</v>
      </c>
      <c r="E51" s="1324">
        <f>15000000+6000000</f>
        <v>21000000</v>
      </c>
      <c r="F51" s="344"/>
      <c r="G51" s="1323">
        <v>500000</v>
      </c>
      <c r="H51" s="1323">
        <f>C51-D51-G51-E51</f>
        <v>22840711.095807269</v>
      </c>
      <c r="I51" s="1323">
        <f>H51*33%</f>
        <v>7537434.661616399</v>
      </c>
      <c r="J51" s="1323">
        <f>H51*33%</f>
        <v>7537434.661616399</v>
      </c>
      <c r="K51" s="1323">
        <f>H51*34%</f>
        <v>7765841.7725744722</v>
      </c>
    </row>
    <row r="52" spans="1:13" ht="16.899999999999999" customHeight="1" x14ac:dyDescent="0.25">
      <c r="A52" s="1323"/>
      <c r="B52" s="1323"/>
      <c r="C52" s="1323"/>
      <c r="D52" s="1323"/>
      <c r="E52" s="1325"/>
      <c r="F52" s="345"/>
      <c r="G52" s="1323"/>
      <c r="H52" s="1323"/>
      <c r="I52" s="1323"/>
      <c r="J52" s="1323"/>
      <c r="K52" s="1323"/>
    </row>
    <row r="53" spans="1:13" ht="15.75" x14ac:dyDescent="0.25">
      <c r="A53" s="1319" t="s">
        <v>2636</v>
      </c>
      <c r="B53" s="1319"/>
      <c r="C53" s="1319"/>
      <c r="D53" s="1319"/>
      <c r="E53" s="1319"/>
      <c r="F53" s="1319"/>
      <c r="G53" s="1319"/>
      <c r="H53" s="1319"/>
      <c r="I53" s="225"/>
      <c r="J53" s="225"/>
      <c r="K53" s="225"/>
      <c r="M53" s="1">
        <v>1682985</v>
      </c>
    </row>
    <row r="54" spans="1:13" ht="15.75" x14ac:dyDescent="0.25">
      <c r="A54" s="1319" t="s">
        <v>2864</v>
      </c>
      <c r="B54" s="1319"/>
      <c r="C54" s="1319"/>
      <c r="D54" s="1319"/>
      <c r="E54" s="1319"/>
      <c r="F54" s="1319"/>
      <c r="G54" s="1319"/>
      <c r="H54" s="1319"/>
      <c r="I54" s="225">
        <f>450000+3000000+1300000+200000+6000000</f>
        <v>10950000</v>
      </c>
      <c r="J54" s="225">
        <f>3800000+300000+1500000+89000+1000000+1300000</f>
        <v>7989000</v>
      </c>
      <c r="K54" s="225">
        <f>150000+500000+500000+5000000</f>
        <v>6150000</v>
      </c>
      <c r="M54" s="1">
        <v>26656</v>
      </c>
    </row>
    <row r="55" spans="1:13" ht="15.75" x14ac:dyDescent="0.25">
      <c r="A55" s="1319" t="s">
        <v>4274</v>
      </c>
      <c r="B55" s="1319"/>
      <c r="C55" s="1319"/>
      <c r="D55" s="1319"/>
      <c r="E55" s="1319"/>
      <c r="F55" s="1319"/>
      <c r="G55" s="1319"/>
      <c r="H55" s="1319"/>
      <c r="I55" s="225"/>
      <c r="J55" s="225">
        <v>493250</v>
      </c>
      <c r="K55" s="225"/>
      <c r="M55" s="1">
        <v>7143</v>
      </c>
    </row>
    <row r="56" spans="1:13" ht="15.75" x14ac:dyDescent="0.25">
      <c r="A56" s="1320" t="s">
        <v>2638</v>
      </c>
      <c r="B56" s="1320"/>
      <c r="C56" s="1320"/>
      <c r="D56" s="1320"/>
      <c r="E56" s="1320"/>
      <c r="F56" s="1320"/>
      <c r="G56" s="1320"/>
      <c r="H56" s="1320"/>
      <c r="I56" s="263">
        <f>I51-I53-I54-I55</f>
        <v>-3412565.338383601</v>
      </c>
      <c r="J56" s="263">
        <f>J51+J55-J54</f>
        <v>41684.661616398953</v>
      </c>
      <c r="K56" s="263">
        <f>K51-K53-K54-K55</f>
        <v>1615841.7725744722</v>
      </c>
      <c r="M56" s="1">
        <v>7257</v>
      </c>
    </row>
    <row r="57" spans="1:13" ht="15.75" x14ac:dyDescent="0.25">
      <c r="A57" s="1321" t="s">
        <v>2773</v>
      </c>
      <c r="B57" s="1321"/>
      <c r="C57" s="1321"/>
      <c r="D57" s="1321"/>
      <c r="E57" s="1321"/>
      <c r="F57" s="1321"/>
      <c r="G57" s="1321"/>
      <c r="H57" s="132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22" t="s">
        <v>3669</v>
      </c>
      <c r="B61" s="1322"/>
      <c r="C61" s="1322"/>
      <c r="D61" s="1322"/>
      <c r="E61" s="1322"/>
      <c r="F61" s="1322"/>
      <c r="G61" s="1322"/>
      <c r="H61" s="1322"/>
      <c r="I61" s="1322"/>
      <c r="J61" s="1322"/>
      <c r="K61" s="132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23">
        <f>'Main Summary'!Z19</f>
        <v>138622950.11069509</v>
      </c>
      <c r="B63" s="1323">
        <f>'Main Summary'!AA19</f>
        <v>174948764</v>
      </c>
      <c r="C63" s="1323">
        <f>B63-A63</f>
        <v>36325813.889304906</v>
      </c>
      <c r="D63" s="1323">
        <v>2000000</v>
      </c>
      <c r="E63" s="1324">
        <v>4500000</v>
      </c>
      <c r="F63" s="1324">
        <v>889800</v>
      </c>
      <c r="G63" s="1323">
        <v>500000</v>
      </c>
      <c r="H63" s="1323">
        <f>C63-D63-G63-E63-F63</f>
        <v>28436013.889304906</v>
      </c>
      <c r="I63" s="1323">
        <f>H63*33%</f>
        <v>9383884.5834706202</v>
      </c>
      <c r="J63" s="1323">
        <f>H63*33%</f>
        <v>9383884.5834706202</v>
      </c>
      <c r="K63" s="1323">
        <f>H63*34%</f>
        <v>9668244.7223636694</v>
      </c>
    </row>
    <row r="64" spans="1:13" ht="15" customHeight="1" x14ac:dyDescent="0.25">
      <c r="A64" s="1323"/>
      <c r="B64" s="1323"/>
      <c r="C64" s="1323"/>
      <c r="D64" s="1323"/>
      <c r="E64" s="1325"/>
      <c r="F64" s="1325"/>
      <c r="G64" s="1323"/>
      <c r="H64" s="1323"/>
      <c r="I64" s="1323"/>
      <c r="J64" s="1323"/>
      <c r="K64" s="1323"/>
    </row>
    <row r="65" spans="1:18" ht="27" customHeight="1" x14ac:dyDescent="0.25">
      <c r="A65" s="1319" t="s">
        <v>2864</v>
      </c>
      <c r="B65" s="1319"/>
      <c r="C65" s="1319"/>
      <c r="D65" s="1319"/>
      <c r="E65" s="1319"/>
      <c r="F65" s="1319"/>
      <c r="G65" s="1319"/>
      <c r="H65" s="1319"/>
      <c r="I65" s="225">
        <f>'old Sharing details'!H30</f>
        <v>20909127</v>
      </c>
      <c r="J65" s="225">
        <f>'old Sharing details'!H65</f>
        <v>20630910</v>
      </c>
      <c r="K65" s="225">
        <f>'old Sharing details'!D125</f>
        <v>17742859</v>
      </c>
    </row>
    <row r="66" spans="1:18" ht="27" customHeight="1" x14ac:dyDescent="0.25">
      <c r="A66" s="1320" t="s">
        <v>2638</v>
      </c>
      <c r="B66" s="1320"/>
      <c r="C66" s="1320"/>
      <c r="D66" s="1320"/>
      <c r="E66" s="1320"/>
      <c r="F66" s="1320"/>
      <c r="G66" s="1320"/>
      <c r="H66" s="1320"/>
      <c r="I66" s="263">
        <f>I63-I65</f>
        <v>-11525242.41652938</v>
      </c>
      <c r="J66" s="263">
        <f t="shared" ref="J66:K66" si="0">J63-J65</f>
        <v>-11247025.41652938</v>
      </c>
      <c r="K66" s="263">
        <f t="shared" si="0"/>
        <v>-8074614.2776363306</v>
      </c>
    </row>
    <row r="67" spans="1:18" ht="15.75" x14ac:dyDescent="0.25">
      <c r="A67" s="1321" t="s">
        <v>2773</v>
      </c>
      <c r="B67" s="1321"/>
      <c r="C67" s="1321"/>
      <c r="D67" s="1321"/>
      <c r="E67" s="1321"/>
      <c r="F67" s="1321"/>
      <c r="G67" s="1321"/>
      <c r="H67" s="132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18" t="s">
        <v>5163</v>
      </c>
      <c r="B69" s="1318"/>
      <c r="C69" s="1318"/>
      <c r="D69" s="1318"/>
      <c r="E69" s="283">
        <v>3118282</v>
      </c>
      <c r="M69"/>
      <c r="N69" s="1">
        <v>4629646</v>
      </c>
      <c r="O69" s="1">
        <v>7330193</v>
      </c>
      <c r="P69" s="1">
        <v>1850440</v>
      </c>
      <c r="R69" s="1"/>
    </row>
    <row r="70" spans="1:18" x14ac:dyDescent="0.25">
      <c r="A70" s="1318" t="s">
        <v>5161</v>
      </c>
      <c r="B70" s="1318"/>
      <c r="C70" s="1318"/>
      <c r="D70" s="1318"/>
      <c r="E70" s="15">
        <v>1000000</v>
      </c>
      <c r="M70"/>
      <c r="N70" s="3"/>
      <c r="R70" s="1"/>
    </row>
    <row r="71" spans="1:18" ht="26.25" x14ac:dyDescent="0.25">
      <c r="A71" s="1318" t="s">
        <v>5162</v>
      </c>
      <c r="B71" s="1318"/>
      <c r="C71" s="1318"/>
      <c r="D71" s="131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5" t="s">
        <v>4711</v>
      </c>
      <c r="O73" s="1335"/>
      <c r="P73" s="1335"/>
    </row>
    <row r="74" spans="1:18" x14ac:dyDescent="0.25">
      <c r="A74">
        <f>139220029+2000000</f>
        <v>141220029</v>
      </c>
      <c r="B74" s="3">
        <f>B63-A74</f>
        <v>33728735</v>
      </c>
      <c r="M74"/>
      <c r="N74" s="1335"/>
      <c r="O74" s="1335"/>
      <c r="P74" s="1335"/>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13" t="s">
        <v>1766</v>
      </c>
      <c r="D1" s="1113"/>
      <c r="E1" s="1113"/>
    </row>
    <row r="2" spans="1:8" x14ac:dyDescent="0.25">
      <c r="C2" s="1113"/>
      <c r="D2" s="1113"/>
      <c r="E2" s="1113"/>
    </row>
    <row r="3" spans="1:8" x14ac:dyDescent="0.25">
      <c r="C3" s="1273" t="s">
        <v>4712</v>
      </c>
      <c r="D3" s="1273"/>
      <c r="E3" s="1273"/>
    </row>
    <row r="4" spans="1:8" x14ac:dyDescent="0.25">
      <c r="C4" s="1273"/>
      <c r="D4" s="1273"/>
      <c r="E4" s="1273"/>
    </row>
    <row r="6" spans="1:8" ht="14.45" customHeight="1" x14ac:dyDescent="0.25">
      <c r="A6" s="1350" t="s">
        <v>1893</v>
      </c>
      <c r="B6" s="1351"/>
      <c r="C6" s="1351"/>
      <c r="D6" s="1352"/>
      <c r="E6" s="1359" t="s">
        <v>4750</v>
      </c>
      <c r="F6" s="1359"/>
      <c r="G6" s="1359"/>
      <c r="H6" s="1359"/>
    </row>
    <row r="7" spans="1:8" ht="14.45" customHeight="1" x14ac:dyDescent="0.25">
      <c r="A7" s="1353"/>
      <c r="B7" s="1354"/>
      <c r="C7" s="1354"/>
      <c r="D7" s="1355"/>
      <c r="E7" s="1359"/>
      <c r="F7" s="1359"/>
      <c r="G7" s="1359"/>
      <c r="H7" s="1359"/>
    </row>
    <row r="8" spans="1:8" ht="14.45" customHeight="1" x14ac:dyDescent="0.25">
      <c r="A8" s="1356"/>
      <c r="B8" s="1357"/>
      <c r="C8" s="1357"/>
      <c r="D8" s="1358"/>
      <c r="E8" s="1359"/>
      <c r="F8" s="1359"/>
      <c r="G8" s="1359"/>
      <c r="H8" s="1359"/>
    </row>
    <row r="9" spans="1:8" ht="27" thickBot="1" x14ac:dyDescent="0.3">
      <c r="A9" s="1250" t="s">
        <v>4589</v>
      </c>
      <c r="B9" s="1251"/>
      <c r="C9" s="1251"/>
      <c r="D9" s="1252"/>
      <c r="E9" s="1253" t="s">
        <v>4589</v>
      </c>
      <c r="F9" s="1254"/>
      <c r="G9" s="1254"/>
      <c r="H9" s="125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57" t="s">
        <v>4595</v>
      </c>
      <c r="F30" s="1257"/>
      <c r="G30" s="125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49" t="s">
        <v>4747</v>
      </c>
      <c r="F37" s="1254"/>
      <c r="G37" s="1254"/>
      <c r="H37" s="125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56" t="s">
        <v>4595</v>
      </c>
      <c r="B54" s="1256"/>
      <c r="C54" s="125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39" t="s">
        <v>4599</v>
      </c>
      <c r="B58" s="1340"/>
      <c r="C58" s="1340"/>
      <c r="D58" s="134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56" t="s">
        <v>4595</v>
      </c>
      <c r="F65" s="1256"/>
      <c r="G65" s="125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45" t="s">
        <v>4744</v>
      </c>
      <c r="F73" s="1345"/>
      <c r="G73" s="1345"/>
      <c r="H73" s="134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46" t="s">
        <v>4595</v>
      </c>
      <c r="F87" s="1347"/>
      <c r="G87" s="134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41" t="s">
        <v>4595</v>
      </c>
      <c r="B102" s="1288"/>
      <c r="C102" s="1289"/>
      <c r="D102" s="313">
        <f>SUM(D60:D101)</f>
        <v>8325000</v>
      </c>
    </row>
    <row r="104" spans="1:4" ht="15.75" thickBot="1" x14ac:dyDescent="0.3">
      <c r="D104" s="49"/>
    </row>
    <row r="105" spans="1:4" ht="21.75" thickBot="1" x14ac:dyDescent="0.3">
      <c r="A105" s="1342" t="s">
        <v>4596</v>
      </c>
      <c r="B105" s="1343"/>
      <c r="C105" s="1343"/>
      <c r="D105" s="134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87" t="s">
        <v>4595</v>
      </c>
      <c r="B124" s="1288"/>
      <c r="C124" s="1289"/>
      <c r="D124" s="320">
        <f>SUM(D107:D123)</f>
        <v>3665720</v>
      </c>
    </row>
    <row r="125" spans="1:4" ht="19.5" thickBot="1" x14ac:dyDescent="0.35">
      <c r="A125" s="1336" t="s">
        <v>4616</v>
      </c>
      <c r="B125" s="1337"/>
      <c r="C125" s="1338"/>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2024-08-24T13:04:16Z</dcterms:modified>
</cp:coreProperties>
</file>