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Pioneer\Running projects\BAF Head Office\OLD 2023\"/>
    </mc:Choice>
  </mc:AlternateContent>
  <xr:revisionPtr revIDLastSave="0" documentId="13_ncr:1_{09F0D702-DC2E-4303-A1E3-E495B4A3ED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ocice" sheetId="4" r:id="rId1"/>
    <sheet name="Summary" sheetId="3" r:id="rId2"/>
    <sheet name="Sheet1" sheetId="1" r:id="rId3"/>
    <sheet name="Sheet2" sheetId="2" r:id="rId4"/>
  </sheets>
  <definedNames>
    <definedName name="_xlnm.Print_Area" localSheetId="0">Invocice!$A$1:$D$40</definedName>
    <definedName name="_xlnm.Print_Area" localSheetId="3">Sheet2!$A$1:$K$45</definedName>
    <definedName name="_xlnm.Print_Titles" localSheetId="2">Sheet1!$1:$3</definedName>
    <definedName name="_xlnm.Print_Titles" localSheetId="3">Sheet2!$1:$3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4" l="1"/>
  <c r="C44" i="4" s="1"/>
  <c r="D43" i="4"/>
  <c r="C43" i="4"/>
  <c r="D35" i="4"/>
  <c r="D47" i="4" l="1"/>
  <c r="D33" i="4" l="1"/>
  <c r="G33" i="4"/>
  <c r="H37" i="4" l="1"/>
  <c r="D26" i="3"/>
  <c r="C26" i="3"/>
  <c r="K35" i="2"/>
  <c r="J35" i="2"/>
  <c r="I40" i="2"/>
  <c r="J40" i="2" s="1"/>
  <c r="J45" i="2" s="1"/>
  <c r="K39" i="2"/>
  <c r="J39" i="2"/>
  <c r="E26" i="3" l="1"/>
  <c r="K40" i="2"/>
  <c r="K45" i="2" s="1"/>
  <c r="K36" i="2" l="1"/>
  <c r="K37" i="2" s="1"/>
  <c r="J36" i="2"/>
  <c r="J37" i="2" s="1"/>
  <c r="I36" i="2"/>
  <c r="K16" i="2" l="1"/>
  <c r="J16" i="2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I29" i="2"/>
  <c r="I30" i="2"/>
  <c r="I31" i="2"/>
  <c r="I32" i="2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8" i="2"/>
  <c r="J8" i="2" s="1"/>
  <c r="I9" i="2"/>
  <c r="K9" i="2" s="1"/>
  <c r="I10" i="2"/>
  <c r="J10" i="2" s="1"/>
  <c r="I11" i="2"/>
  <c r="K11" i="2" s="1"/>
  <c r="I12" i="2"/>
  <c r="J12" i="2" s="1"/>
  <c r="I13" i="2"/>
  <c r="K13" i="2" s="1"/>
  <c r="I14" i="2"/>
  <c r="K14" i="2" s="1"/>
  <c r="I15" i="2"/>
  <c r="K15" i="2" s="1"/>
  <c r="I17" i="2"/>
  <c r="K17" i="2" s="1"/>
  <c r="I18" i="2"/>
  <c r="J18" i="2" s="1"/>
  <c r="I19" i="2"/>
  <c r="K19" i="2" s="1"/>
  <c r="I20" i="2"/>
  <c r="J20" i="2" s="1"/>
  <c r="I21" i="2"/>
  <c r="K21" i="2" s="1"/>
  <c r="I22" i="2"/>
  <c r="J22" i="2" s="1"/>
  <c r="I27" i="2"/>
  <c r="K27" i="2" s="1"/>
  <c r="I28" i="2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K7" i="1"/>
  <c r="J7" i="1"/>
  <c r="I7" i="2"/>
  <c r="K7" i="2" s="1"/>
  <c r="I7" i="1"/>
  <c r="H43" i="4"/>
  <c r="H44" i="4" s="1"/>
  <c r="H45" i="4" s="1"/>
  <c r="K10" i="2" l="1"/>
  <c r="J14" i="2"/>
  <c r="K18" i="2"/>
  <c r="J19" i="2"/>
  <c r="K20" i="2"/>
  <c r="K8" i="2"/>
  <c r="K12" i="2"/>
  <c r="K22" i="2"/>
  <c r="J9" i="2"/>
  <c r="J11" i="2"/>
  <c r="J13" i="2"/>
  <c r="J15" i="2"/>
  <c r="J17" i="2"/>
  <c r="J21" i="2"/>
  <c r="J7" i="2"/>
  <c r="J27" i="2"/>
  <c r="D45" i="4" l="1"/>
  <c r="K61" i="2" l="1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32" i="2"/>
  <c r="J32" i="2"/>
  <c r="K31" i="2"/>
  <c r="J31" i="2"/>
  <c r="K30" i="2"/>
  <c r="J30" i="2"/>
  <c r="K29" i="2"/>
  <c r="J29" i="2"/>
  <c r="K28" i="2"/>
  <c r="J28" i="2"/>
  <c r="K62" i="2" l="1"/>
  <c r="J62" i="2"/>
  <c r="K26" i="2"/>
  <c r="J26" i="2"/>
  <c r="K25" i="2"/>
  <c r="J25" i="2"/>
  <c r="K24" i="2"/>
  <c r="J24" i="2"/>
  <c r="J33" i="2" s="1"/>
  <c r="C25" i="3" s="1"/>
  <c r="C27" i="3" s="1"/>
  <c r="K23" i="2"/>
  <c r="J23" i="2"/>
  <c r="K33" i="2" l="1"/>
  <c r="D25" i="3" s="1"/>
  <c r="D27" i="3" s="1"/>
  <c r="C19" i="3"/>
  <c r="D19" i="3"/>
  <c r="K57" i="1"/>
  <c r="J57" i="1"/>
  <c r="E19" i="3" l="1"/>
  <c r="E25" i="3"/>
  <c r="E27" i="3" s="1"/>
  <c r="J29" i="1"/>
  <c r="C16" i="3" s="1"/>
  <c r="K79" i="1"/>
  <c r="D18" i="3" s="1"/>
  <c r="J54" i="1"/>
  <c r="K29" i="1"/>
  <c r="D16" i="3" s="1"/>
  <c r="K54" i="1"/>
  <c r="D17" i="3" s="1"/>
  <c r="J79" i="1"/>
  <c r="C18" i="3" s="1"/>
  <c r="D20" i="3" l="1"/>
  <c r="E18" i="3"/>
  <c r="E16" i="3"/>
  <c r="C17" i="3"/>
  <c r="E17" i="3" s="1"/>
  <c r="C20" i="3" l="1"/>
  <c r="C21" i="3" s="1"/>
  <c r="C22" i="3" s="1"/>
  <c r="C29" i="3" s="1"/>
  <c r="C31" i="3" s="1"/>
  <c r="E20" i="3"/>
  <c r="E21" i="3" s="1"/>
  <c r="E22" i="3" s="1"/>
  <c r="E29" i="3" s="1"/>
  <c r="D19" i="4" s="1"/>
  <c r="D21" i="3"/>
  <c r="D22" i="3" s="1"/>
  <c r="D29" i="3" l="1"/>
  <c r="C50" i="3"/>
  <c r="C49" i="3"/>
  <c r="D30" i="3" l="1"/>
  <c r="H37" i="3" s="1"/>
  <c r="C53" i="3"/>
  <c r="D51" i="3" l="1"/>
  <c r="E30" i="3"/>
  <c r="D20" i="4" s="1"/>
  <c r="D21" i="4" s="1"/>
  <c r="D31" i="3"/>
  <c r="E31" i="3" l="1"/>
  <c r="E34" i="3" s="1"/>
  <c r="D49" i="3"/>
  <c r="D53" i="3" s="1"/>
  <c r="D55" i="3" s="1"/>
  <c r="D51" i="4"/>
  <c r="D55" i="4" s="1"/>
  <c r="D26" i="4" l="1"/>
  <c r="D29" i="4" s="1"/>
  <c r="G36" i="3" s="1"/>
</calcChain>
</file>

<file path=xl/sharedStrings.xml><?xml version="1.0" encoding="utf-8"?>
<sst xmlns="http://schemas.openxmlformats.org/spreadsheetml/2006/main" count="331" uniqueCount="153">
  <si>
    <t>S.NO</t>
  </si>
  <si>
    <t>DESCRIPTION</t>
  </si>
  <si>
    <t>Qty</t>
  </si>
  <si>
    <t>Unit</t>
  </si>
  <si>
    <t xml:space="preserve">Replacement of Rubber isolator </t>
  </si>
  <si>
    <t>Complete Ahu floor Foundation,floor rusted colum u channel with epoxy paint Replacement with insulation.</t>
  </si>
  <si>
    <t>Replacement of motor bearing, Make SKF &amp; FAG &amp; motor foundation &amp; belt guard safety cover</t>
  </si>
  <si>
    <t>AHU motor complete overhauling without winding,blower repairing or replacement &amp; balancing,shaft allighment,polishing &amp; replacement of blower bearing,pillow block,make SKF &amp; FAG with grease niple for relubrication.(And then show it by doing a grease injection test).</t>
  </si>
  <si>
    <t>Water proof light inside AHU 40 watt</t>
  </si>
  <si>
    <t>Replacement of evaporator drain tray &amp; coil bottom &amp; base Stainless Steel channel.</t>
  </si>
  <si>
    <t>Coil descaling internal and external service</t>
  </si>
  <si>
    <t>blower louvre epoxy paint with primer &amp; hoiusing inside or outside</t>
  </si>
  <si>
    <t>supply canvas duct connector inside/ AHU room replace fire proof insulation with anti fungus paint with another paint</t>
  </si>
  <si>
    <t>Complete AHU paint outside &amp; AHU room oil base mate finish NIPPON paint.</t>
  </si>
  <si>
    <t xml:space="preserve">gate valves,globe valve,moterized valve &amp; strainer descalling of chilled water line </t>
  </si>
  <si>
    <t>Chilled water line supply &amp; return aslo anti fungus paint &amp; another paint with EPS thermocol insulation.</t>
  </si>
  <si>
    <t>AHU belt replacement make continental</t>
  </si>
  <si>
    <t>water balancing</t>
  </si>
  <si>
    <t xml:space="preserve">supply &amp; installation of complete filter frame &amp; alluminium air filter </t>
  </si>
  <si>
    <t>Miscellanous work</t>
  </si>
  <si>
    <t>door hinges &amp; lock</t>
  </si>
  <si>
    <t xml:space="preserve">Nut Bolts, Washers, Screws &amp; Ribits Need Stainless Steel required . </t>
  </si>
  <si>
    <t>4th FLOOR A/B AHU UNIT</t>
  </si>
  <si>
    <t>Replacement of evaporator drain tray &amp; coil to coil tray &amp; coil bottom &amp; base  Stainless Steel channel.</t>
  </si>
  <si>
    <t>MEZZAINE B  FLOOR  AHU UNIT</t>
  </si>
  <si>
    <t>GROUND A FLOOR  AHU UNIT</t>
  </si>
  <si>
    <t>Pressure gauge 0.2-100 PSIG made in USA fix with pipe nipple and socket,gauge cock siphon</t>
  </si>
  <si>
    <t>inlet/outlet chilled water line thermometer supply &amp; installation</t>
  </si>
  <si>
    <t>Replacement of motor bearing, Make SKF &amp; FAG &amp; motor foundation &amp;+B34:B38 belt guard safety cover</t>
  </si>
  <si>
    <t xml:space="preserve">Drain pipe STEELEX UPVC SCH40 with fitting size 1.5'' </t>
  </si>
  <si>
    <t>ROOF TOP PLANT ROOM (CHILLERS)</t>
  </si>
  <si>
    <t>Shell cooler old insulation removing and rust removing with flenge pipe coupler inlet outlet with epoxy primer and paint required &amp; new EPDM aero flex pasting work.</t>
  </si>
  <si>
    <t>Chiller foundation &amp; compreessor  foundation &amp; heat exchanger rust removing and new epoxy paint apply.</t>
  </si>
  <si>
    <t>Heat Exchanger inlet/outlet gate valve  6" old valve removing and new valve installation make HATTERSLEY with flenges.</t>
  </si>
  <si>
    <t>Condenssor pump Non-Return Valves 8" old valve removing and new valve installation make HATTERSLEY with flenges.</t>
  </si>
  <si>
    <t>Chilled water &amp; condenssor water lines gate valves 8" descalling required.</t>
  </si>
  <si>
    <t>Primary , Secondary &amp; Condenssor pumps with foundation repairing rust removing &amp; epoxy paint with primer required .</t>
  </si>
  <si>
    <t>Automatic Air Vent Brass 1" make HATTERSLEY with fittings of chilled water lines.</t>
  </si>
  <si>
    <t>New Booster tank required.</t>
  </si>
  <si>
    <t xml:space="preserve">Plant room cieling external side reapairing fiber material &amp; internal side cieling repairing jumboloan. </t>
  </si>
  <si>
    <t xml:space="preserve">Plant room internal side walls and beam girders,colum girders &amp; M/S pipe enamel paint required. </t>
  </si>
  <si>
    <t>ROOF TOP (COOLING TOWERS )</t>
  </si>
  <si>
    <t>Complete metal structure frame  and other metal accessories &amp; sand blasting with high quality zinc hot deep galvanizing required.</t>
  </si>
  <si>
    <t>Motor with gear box complete overhauling without winding,make SKF &amp; FAG with grease niple for relubrication.(And then show it by doing a grease injection test).</t>
  </si>
  <si>
    <t xml:space="preserve">New Fan blade,New hub with alligment &amp; balancing required. </t>
  </si>
  <si>
    <t>Upper hot water distribution basin with new showering box fiber material need &amp; lower cool basin &amp; fan stack frame &amp; metal fan guard replaced with hot deep galvanizing &amp; inspection door &amp; fiber material minor repairing required.</t>
  </si>
  <si>
    <t>Complete new fills with new fills foundation fiber metarial f &amp; louvers required</t>
  </si>
  <si>
    <t>Hydroplast showering pipe fittings joints leakege repairing &amp; butterfly valve 4" replaced with flenge &amp; main showering hyder flenge 8" replaced</t>
  </si>
  <si>
    <t>float ball valve stainless steel 1.5" need to be change.</t>
  </si>
  <si>
    <t>Gate valve brass 2"  need to be change make HATTERSLEY.</t>
  </si>
  <si>
    <t>Schneider Motorized valve 8" Outlet side need to be change.</t>
  </si>
  <si>
    <t>Schneider Motorized valve 6" Inlet side need to be change.</t>
  </si>
  <si>
    <t>Cooling tower outside area walk way platform and complete m/s pipe with pipe foundation  need to be epoxy paint with primer required.</t>
  </si>
  <si>
    <t xml:space="preserve">electrical wires proper dress up upvc pipe fitting. </t>
  </si>
  <si>
    <t>Nos</t>
  </si>
  <si>
    <t xml:space="preserve">fifth floor rooftop main chilled water line riser to plant room supply &amp; return EPS thermocol insulation,fabric,anti fungus paint with almunium cladding/foundation stand clamp with epoxy paint </t>
  </si>
  <si>
    <t>Provide &amp; installation gate valve 8'' dia Hattersley make. &amp; With EPS thermocol insulation,fabric,anti fungus paint with almunium cladding.</t>
  </si>
  <si>
    <t>Main Washrooms Exhausts Removal of existing ducts from riser and shafts / supply and installation of new G.I sheet metal ducts complete in all respect / supply &amp; installation of hangers and supports with epoxy paint</t>
  </si>
  <si>
    <t>Shell cooler evaporator &amp; condenssor shell descaling required</t>
  </si>
  <si>
    <t>Sq/ft</t>
  </si>
  <si>
    <t>Rft</t>
  </si>
  <si>
    <t>Job</t>
  </si>
  <si>
    <t>job</t>
  </si>
  <si>
    <t>nos</t>
  </si>
  <si>
    <t>sq/ft</t>
  </si>
  <si>
    <t>rft</t>
  </si>
  <si>
    <t>rft/ft</t>
  </si>
  <si>
    <t>Material Rate</t>
  </si>
  <si>
    <t>Labour Rate</t>
  </si>
  <si>
    <t>Material Amount</t>
  </si>
  <si>
    <t>Labour Amount</t>
  </si>
  <si>
    <t>Sub Total Amount Rs</t>
  </si>
  <si>
    <t>Complete Ahu floor Foundation,floor rusted coluum u channel with epoxy paint Replacement with insulation.</t>
  </si>
  <si>
    <t>Chiller Compressors Oil Analyses required. Labortery tested reports share, if required Compressors oil change/fill .</t>
  </si>
  <si>
    <t>S.No</t>
  </si>
  <si>
    <t>Description</t>
  </si>
  <si>
    <t>Total Amount</t>
  </si>
  <si>
    <t>SST 13% on labour</t>
  </si>
  <si>
    <t xml:space="preserve">Sub Total Amount </t>
  </si>
  <si>
    <t>sound proof alluminium foil face EPDM foam insolation replacement inside &amp; complete in all respect</t>
  </si>
  <si>
    <t>sound proof alluminium foil face EPDM foam insolation replacement inside &amp; complete in all respect.</t>
  </si>
  <si>
    <t>REPAIRING AND REPLACEMENT AND MAINTENANCE WORKS OF CHILLERS AND COOLING TOWERS OVERHAULING OF BA BUILDING KARACHI</t>
  </si>
  <si>
    <t>Bill of Quantities</t>
  </si>
  <si>
    <t>Date</t>
  </si>
  <si>
    <t>NTN #</t>
  </si>
  <si>
    <t>4312149-7</t>
  </si>
  <si>
    <t>Invoice</t>
  </si>
  <si>
    <t>M/S Bank Al-Falah Limited Pakistan</t>
  </si>
  <si>
    <t>Invoice #</t>
  </si>
  <si>
    <t>i</t>
  </si>
  <si>
    <t>ii</t>
  </si>
  <si>
    <t>iii</t>
  </si>
  <si>
    <t>iv</t>
  </si>
  <si>
    <t>NTN # 0698202-6</t>
  </si>
  <si>
    <t>Attn: Mr. Shujaat Ali</t>
  </si>
  <si>
    <t>for PIONEER SERVICES</t>
  </si>
  <si>
    <t>Addition 18.5%</t>
  </si>
  <si>
    <t>Grand Total after SST</t>
  </si>
  <si>
    <t>Tax on material 4.5% &amp; on lab 10%</t>
  </si>
  <si>
    <t>20%  SRB on Lab</t>
  </si>
  <si>
    <t>4.23% Sales tax on Material</t>
  </si>
  <si>
    <t>Final Bill</t>
  </si>
  <si>
    <t>Pre Qty</t>
  </si>
  <si>
    <t>Summary of Final Bill</t>
  </si>
  <si>
    <t>Final Qty</t>
  </si>
  <si>
    <t>Summary of Final Bill against Purchased Order # 227805</t>
  </si>
  <si>
    <t>Add 13% SST (Services):</t>
  </si>
  <si>
    <t xml:space="preserve">Net Total Amount </t>
  </si>
  <si>
    <t>a</t>
  </si>
  <si>
    <t>b</t>
  </si>
  <si>
    <t>c</t>
  </si>
  <si>
    <t xml:space="preserve">Total Payable Amount </t>
  </si>
  <si>
    <t>Total Qty</t>
  </si>
  <si>
    <t>Received in 1st Bill</t>
  </si>
  <si>
    <t>Received in 2nd Bill</t>
  </si>
  <si>
    <t>Payable Balance</t>
  </si>
  <si>
    <t>Cooling tower fan removed for dismantle of rusted damaged base. Fabricate new M.S base and installed with new fittings.</t>
  </si>
  <si>
    <t>Cooling tower fan removed for fiber coating of fan base</t>
  </si>
  <si>
    <t>Removalof gear box service, shaft align and ball bearing replaced with new.</t>
  </si>
  <si>
    <t>Set</t>
  </si>
  <si>
    <t>Cooling tower Shower tray fiber coating for rins area.</t>
  </si>
  <si>
    <t xml:space="preserve">Fan gear box (base) fiber coating </t>
  </si>
  <si>
    <t>Installed existing UPVC condenser pipes joint protect with fiber coat.</t>
  </si>
  <si>
    <t xml:space="preserve">Victaulic coupling removed service and re fix with new lock board including removal and reinstallation of insulation / cladding </t>
  </si>
  <si>
    <t>Removal, dismantle of existing insulation.</t>
  </si>
  <si>
    <t>De-couple of motor from pump &amp; existing ball bearing replace with new.</t>
  </si>
  <si>
    <t>Dismantle of pump mechanical seal replace with new including polishing of shaft cleaning/de-scaling of impeller, if required, change of all rings / seals washers, lubricate of lock, nut venting plug bearing box supporting leg etc complete in all respect.</t>
  </si>
  <si>
    <t>After servicing &amp; over-hauling of pump commissiong &amp; testing operation of pump atleast 3 days.</t>
  </si>
  <si>
    <t>Re-insulation of existing pump with new insulation / aluminium jaketeting etc complete in all respect.</t>
  </si>
  <si>
    <t>Additional work carried out for cooling as follows</t>
  </si>
  <si>
    <t>Additional work carried out for chillers as follows</t>
  </si>
  <si>
    <t>Additional work carried out for pumps as follows</t>
  </si>
  <si>
    <t>Additional work (Cooling tower)</t>
  </si>
  <si>
    <t>Additional work (Pumps)</t>
  </si>
  <si>
    <t xml:space="preserve">Total Amount </t>
  </si>
  <si>
    <t>BOQ Items</t>
  </si>
  <si>
    <t>Non-BOQ Items</t>
  </si>
  <si>
    <t>Total amount</t>
  </si>
  <si>
    <t>Grand Total amount</t>
  </si>
  <si>
    <t>Claimed amount as per summary of final bill</t>
  </si>
  <si>
    <t>26 August 2023</t>
  </si>
  <si>
    <t>Material (Supply)</t>
  </si>
  <si>
    <t>Labour (Services)</t>
  </si>
  <si>
    <t>27 Sept 2023</t>
  </si>
  <si>
    <t xml:space="preserve">Total Cost of Work </t>
  </si>
  <si>
    <t>SRB 13% on Labour amount</t>
  </si>
  <si>
    <t>Total Cost of Work</t>
  </si>
  <si>
    <t>Payable</t>
  </si>
  <si>
    <t>Received on  7 Oct 23</t>
  </si>
  <si>
    <t>Net payable</t>
  </si>
  <si>
    <t>Rceived on 7 Feb 24</t>
  </si>
  <si>
    <t>Tax on material 5.5% &amp; on lab 11%</t>
  </si>
  <si>
    <t>4.237% Sales tax on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</si>
</sst>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%"/>
  </numFmts>
  <fonts count="1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MS Sans Serif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26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Tahoma"/>
      <family val="2"/>
    </font>
    <font>
      <b/>
      <u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5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/>
    <xf numFmtId="0" fontId="4" fillId="4" borderId="1" xfId="0" applyFont="1" applyFill="1" applyBorder="1"/>
    <xf numFmtId="0" fontId="4" fillId="3" borderId="1" xfId="0" applyFont="1" applyFill="1" applyBorder="1"/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5" fontId="3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3" xfId="0" applyFont="1" applyBorder="1"/>
    <xf numFmtId="0" fontId="4" fillId="5" borderId="1" xfId="0" applyFont="1" applyFill="1" applyBorder="1"/>
    <xf numFmtId="3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4" fillId="3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165" fontId="1" fillId="2" borderId="1" xfId="0" applyNumberFormat="1" applyFont="1" applyFill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8" fontId="10" fillId="0" borderId="0" xfId="1" applyNumberFormat="1" applyFont="1" applyAlignment="1">
      <alignment horizontal="center" vertical="center"/>
    </xf>
    <xf numFmtId="165" fontId="0" fillId="0" borderId="0" xfId="0" applyNumberFormat="1"/>
    <xf numFmtId="0" fontId="1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14" fontId="11" fillId="0" borderId="1" xfId="1" quotePrefix="1" applyNumberFormat="1" applyFont="1" applyBorder="1" applyAlignment="1">
      <alignment horizontal="right"/>
    </xf>
    <xf numFmtId="165" fontId="11" fillId="0" borderId="1" xfId="1" quotePrefix="1" applyNumberFormat="1" applyFont="1" applyBorder="1" applyAlignment="1">
      <alignment horizontal="right" vertical="center"/>
    </xf>
    <xf numFmtId="0" fontId="3" fillId="0" borderId="0" xfId="0" applyFont="1" applyAlignment="1">
      <alignment horizontal="left"/>
    </xf>
    <xf numFmtId="0" fontId="11" fillId="0" borderId="1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11" fillId="0" borderId="1" xfId="0" applyFont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/>
    <xf numFmtId="0" fontId="15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165" fontId="1" fillId="0" borderId="1" xfId="1" applyNumberFormat="1" applyFont="1" applyBorder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3" fillId="0" borderId="0" xfId="0" applyNumberFormat="1" applyFont="1"/>
    <xf numFmtId="0" fontId="1" fillId="0" borderId="8" xfId="0" applyFont="1" applyBorder="1" applyAlignment="1">
      <alignment horizontal="center" vertical="center"/>
    </xf>
    <xf numFmtId="165" fontId="1" fillId="0" borderId="1" xfId="0" applyNumberFormat="1" applyFont="1" applyBorder="1"/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165" fontId="0" fillId="0" borderId="0" xfId="1" applyNumberFormat="1" applyFont="1"/>
    <xf numFmtId="165" fontId="5" fillId="0" borderId="1" xfId="1" applyNumberFormat="1" applyFont="1" applyBorder="1" applyAlignment="1">
      <alignment vertical="center"/>
    </xf>
    <xf numFmtId="166" fontId="0" fillId="0" borderId="0" xfId="2" applyNumberFormat="1" applyFont="1"/>
    <xf numFmtId="0" fontId="5" fillId="0" borderId="2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5" fontId="3" fillId="0" borderId="6" xfId="1" applyNumberFormat="1" applyFont="1" applyBorder="1" applyAlignment="1">
      <alignment horizontal="center" vertical="center"/>
    </xf>
    <xf numFmtId="165" fontId="3" fillId="0" borderId="12" xfId="1" applyNumberFormat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342900</xdr:colOff>
      <xdr:row>22</xdr:row>
      <xdr:rowOff>28575</xdr:rowOff>
    </xdr:from>
    <xdr:to>
      <xdr:col>22</xdr:col>
      <xdr:colOff>143783</xdr:colOff>
      <xdr:row>36</xdr:row>
      <xdr:rowOff>124258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9FF85B-695B-DB84-20F0-6D159639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01450" y="5715000"/>
          <a:ext cx="6506483" cy="3105583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37</xdr:row>
      <xdr:rowOff>28575</xdr:rowOff>
    </xdr:from>
    <xdr:to>
      <xdr:col>23</xdr:col>
      <xdr:colOff>29506</xdr:colOff>
      <xdr:row>51</xdr:row>
      <xdr:rowOff>86121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25C2EB-B6C0-70C1-287E-A7E34344F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34825" y="8915400"/>
          <a:ext cx="6668431" cy="2838846"/>
        </a:xfrm>
        <a:prstGeom prst="rect">
          <a:avLst/>
        </a:prstGeom>
      </xdr:spPr>
    </xdr:pic>
    <xdr:clientData/>
  </xdr:twoCellAnchor>
  <xdr:twoCellAnchor editAs="oneCell">
    <xdr:from>
      <xdr:col>7</xdr:col>
      <xdr:colOff>828675</xdr:colOff>
      <xdr:row>17</xdr:row>
      <xdr:rowOff>152400</xdr:rowOff>
    </xdr:from>
    <xdr:to>
      <xdr:col>18</xdr:col>
      <xdr:colOff>439097</xdr:colOff>
      <xdr:row>53</xdr:row>
      <xdr:rowOff>20126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A31884-74C2-5827-090F-337FEB17F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2100" y="4362450"/>
          <a:ext cx="6782747" cy="77068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333375</xdr:colOff>
      <xdr:row>7</xdr:row>
      <xdr:rowOff>0</xdr:rowOff>
    </xdr:from>
    <xdr:to>
      <xdr:col>25</xdr:col>
      <xdr:colOff>468622</xdr:colOff>
      <xdr:row>32</xdr:row>
      <xdr:rowOff>172389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3526E1-901E-B98D-69EF-ED381E159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00975" y="2466975"/>
          <a:ext cx="11384272" cy="6725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7402-0FA0-4D20-97E8-578049FFF70A}">
  <dimension ref="A6:J55"/>
  <sheetViews>
    <sheetView tabSelected="1" topLeftCell="A24" workbookViewId="0">
      <selection activeCell="B45" sqref="B45"/>
    </sheetView>
  </sheetViews>
  <sheetFormatPr defaultRowHeight="15" x14ac:dyDescent="0.25"/>
  <cols>
    <col min="1" max="1" width="6.28515625" style="14" customWidth="1"/>
    <col min="2" max="2" width="53" style="14" customWidth="1"/>
    <col min="3" max="3" width="13" style="14" customWidth="1"/>
    <col min="4" max="4" width="19.85546875" style="14" customWidth="1"/>
    <col min="6" max="6" width="10.5703125" bestFit="1" customWidth="1"/>
    <col min="7" max="7" width="13.42578125" bestFit="1" customWidth="1"/>
    <col min="8" max="8" width="13.28515625" bestFit="1" customWidth="1"/>
    <col min="9" max="10" width="10.5703125" bestFit="1" customWidth="1"/>
    <col min="256" max="256" width="6.28515625" customWidth="1"/>
    <col min="257" max="257" width="40.7109375" customWidth="1"/>
    <col min="258" max="258" width="17.42578125" customWidth="1"/>
    <col min="259" max="259" width="15.42578125" customWidth="1"/>
    <col min="260" max="260" width="18.28515625" customWidth="1"/>
    <col min="512" max="512" width="6.28515625" customWidth="1"/>
    <col min="513" max="513" width="40.7109375" customWidth="1"/>
    <col min="514" max="514" width="17.42578125" customWidth="1"/>
    <col min="515" max="515" width="15.42578125" customWidth="1"/>
    <col min="516" max="516" width="18.28515625" customWidth="1"/>
    <col min="768" max="768" width="6.28515625" customWidth="1"/>
    <col min="769" max="769" width="40.7109375" customWidth="1"/>
    <col min="770" max="770" width="17.42578125" customWidth="1"/>
    <col min="771" max="771" width="15.42578125" customWidth="1"/>
    <col min="772" max="772" width="18.28515625" customWidth="1"/>
    <col min="1024" max="1024" width="6.28515625" customWidth="1"/>
    <col min="1025" max="1025" width="40.7109375" customWidth="1"/>
    <col min="1026" max="1026" width="17.42578125" customWidth="1"/>
    <col min="1027" max="1027" width="15.42578125" customWidth="1"/>
    <col min="1028" max="1028" width="18.28515625" customWidth="1"/>
    <col min="1280" max="1280" width="6.28515625" customWidth="1"/>
    <col min="1281" max="1281" width="40.7109375" customWidth="1"/>
    <col min="1282" max="1282" width="17.42578125" customWidth="1"/>
    <col min="1283" max="1283" width="15.42578125" customWidth="1"/>
    <col min="1284" max="1284" width="18.28515625" customWidth="1"/>
    <col min="1536" max="1536" width="6.28515625" customWidth="1"/>
    <col min="1537" max="1537" width="40.7109375" customWidth="1"/>
    <col min="1538" max="1538" width="17.42578125" customWidth="1"/>
    <col min="1539" max="1539" width="15.42578125" customWidth="1"/>
    <col min="1540" max="1540" width="18.28515625" customWidth="1"/>
    <col min="1792" max="1792" width="6.28515625" customWidth="1"/>
    <col min="1793" max="1793" width="40.7109375" customWidth="1"/>
    <col min="1794" max="1794" width="17.42578125" customWidth="1"/>
    <col min="1795" max="1795" width="15.42578125" customWidth="1"/>
    <col min="1796" max="1796" width="18.28515625" customWidth="1"/>
    <col min="2048" max="2048" width="6.28515625" customWidth="1"/>
    <col min="2049" max="2049" width="40.7109375" customWidth="1"/>
    <col min="2050" max="2050" width="17.42578125" customWidth="1"/>
    <col min="2051" max="2051" width="15.42578125" customWidth="1"/>
    <col min="2052" max="2052" width="18.28515625" customWidth="1"/>
    <col min="2304" max="2304" width="6.28515625" customWidth="1"/>
    <col min="2305" max="2305" width="40.7109375" customWidth="1"/>
    <col min="2306" max="2306" width="17.42578125" customWidth="1"/>
    <col min="2307" max="2307" width="15.42578125" customWidth="1"/>
    <col min="2308" max="2308" width="18.28515625" customWidth="1"/>
    <col min="2560" max="2560" width="6.28515625" customWidth="1"/>
    <col min="2561" max="2561" width="40.7109375" customWidth="1"/>
    <col min="2562" max="2562" width="17.42578125" customWidth="1"/>
    <col min="2563" max="2563" width="15.42578125" customWidth="1"/>
    <col min="2564" max="2564" width="18.28515625" customWidth="1"/>
    <col min="2816" max="2816" width="6.28515625" customWidth="1"/>
    <col min="2817" max="2817" width="40.7109375" customWidth="1"/>
    <col min="2818" max="2818" width="17.42578125" customWidth="1"/>
    <col min="2819" max="2819" width="15.42578125" customWidth="1"/>
    <col min="2820" max="2820" width="18.28515625" customWidth="1"/>
    <col min="3072" max="3072" width="6.28515625" customWidth="1"/>
    <col min="3073" max="3073" width="40.7109375" customWidth="1"/>
    <col min="3074" max="3074" width="17.42578125" customWidth="1"/>
    <col min="3075" max="3075" width="15.42578125" customWidth="1"/>
    <col min="3076" max="3076" width="18.28515625" customWidth="1"/>
    <col min="3328" max="3328" width="6.28515625" customWidth="1"/>
    <col min="3329" max="3329" width="40.7109375" customWidth="1"/>
    <col min="3330" max="3330" width="17.42578125" customWidth="1"/>
    <col min="3331" max="3331" width="15.42578125" customWidth="1"/>
    <col min="3332" max="3332" width="18.28515625" customWidth="1"/>
    <col min="3584" max="3584" width="6.28515625" customWidth="1"/>
    <col min="3585" max="3585" width="40.7109375" customWidth="1"/>
    <col min="3586" max="3586" width="17.42578125" customWidth="1"/>
    <col min="3587" max="3587" width="15.42578125" customWidth="1"/>
    <col min="3588" max="3588" width="18.28515625" customWidth="1"/>
    <col min="3840" max="3840" width="6.28515625" customWidth="1"/>
    <col min="3841" max="3841" width="40.7109375" customWidth="1"/>
    <col min="3842" max="3842" width="17.42578125" customWidth="1"/>
    <col min="3843" max="3843" width="15.42578125" customWidth="1"/>
    <col min="3844" max="3844" width="18.28515625" customWidth="1"/>
    <col min="4096" max="4096" width="6.28515625" customWidth="1"/>
    <col min="4097" max="4097" width="40.7109375" customWidth="1"/>
    <col min="4098" max="4098" width="17.42578125" customWidth="1"/>
    <col min="4099" max="4099" width="15.42578125" customWidth="1"/>
    <col min="4100" max="4100" width="18.28515625" customWidth="1"/>
    <col min="4352" max="4352" width="6.28515625" customWidth="1"/>
    <col min="4353" max="4353" width="40.7109375" customWidth="1"/>
    <col min="4354" max="4354" width="17.42578125" customWidth="1"/>
    <col min="4355" max="4355" width="15.42578125" customWidth="1"/>
    <col min="4356" max="4356" width="18.28515625" customWidth="1"/>
    <col min="4608" max="4608" width="6.28515625" customWidth="1"/>
    <col min="4609" max="4609" width="40.7109375" customWidth="1"/>
    <col min="4610" max="4610" width="17.42578125" customWidth="1"/>
    <col min="4611" max="4611" width="15.42578125" customWidth="1"/>
    <col min="4612" max="4612" width="18.28515625" customWidth="1"/>
    <col min="4864" max="4864" width="6.28515625" customWidth="1"/>
    <col min="4865" max="4865" width="40.7109375" customWidth="1"/>
    <col min="4866" max="4866" width="17.42578125" customWidth="1"/>
    <col min="4867" max="4867" width="15.42578125" customWidth="1"/>
    <col min="4868" max="4868" width="18.28515625" customWidth="1"/>
    <col min="5120" max="5120" width="6.28515625" customWidth="1"/>
    <col min="5121" max="5121" width="40.7109375" customWidth="1"/>
    <col min="5122" max="5122" width="17.42578125" customWidth="1"/>
    <col min="5123" max="5123" width="15.42578125" customWidth="1"/>
    <col min="5124" max="5124" width="18.28515625" customWidth="1"/>
    <col min="5376" max="5376" width="6.28515625" customWidth="1"/>
    <col min="5377" max="5377" width="40.7109375" customWidth="1"/>
    <col min="5378" max="5378" width="17.42578125" customWidth="1"/>
    <col min="5379" max="5379" width="15.42578125" customWidth="1"/>
    <col min="5380" max="5380" width="18.28515625" customWidth="1"/>
    <col min="5632" max="5632" width="6.28515625" customWidth="1"/>
    <col min="5633" max="5633" width="40.7109375" customWidth="1"/>
    <col min="5634" max="5634" width="17.42578125" customWidth="1"/>
    <col min="5635" max="5635" width="15.42578125" customWidth="1"/>
    <col min="5636" max="5636" width="18.28515625" customWidth="1"/>
    <col min="5888" max="5888" width="6.28515625" customWidth="1"/>
    <col min="5889" max="5889" width="40.7109375" customWidth="1"/>
    <col min="5890" max="5890" width="17.42578125" customWidth="1"/>
    <col min="5891" max="5891" width="15.42578125" customWidth="1"/>
    <col min="5892" max="5892" width="18.28515625" customWidth="1"/>
    <col min="6144" max="6144" width="6.28515625" customWidth="1"/>
    <col min="6145" max="6145" width="40.7109375" customWidth="1"/>
    <col min="6146" max="6146" width="17.42578125" customWidth="1"/>
    <col min="6147" max="6147" width="15.42578125" customWidth="1"/>
    <col min="6148" max="6148" width="18.28515625" customWidth="1"/>
    <col min="6400" max="6400" width="6.28515625" customWidth="1"/>
    <col min="6401" max="6401" width="40.7109375" customWidth="1"/>
    <col min="6402" max="6402" width="17.42578125" customWidth="1"/>
    <col min="6403" max="6403" width="15.42578125" customWidth="1"/>
    <col min="6404" max="6404" width="18.28515625" customWidth="1"/>
    <col min="6656" max="6656" width="6.28515625" customWidth="1"/>
    <col min="6657" max="6657" width="40.7109375" customWidth="1"/>
    <col min="6658" max="6658" width="17.42578125" customWidth="1"/>
    <col min="6659" max="6659" width="15.42578125" customWidth="1"/>
    <col min="6660" max="6660" width="18.28515625" customWidth="1"/>
    <col min="6912" max="6912" width="6.28515625" customWidth="1"/>
    <col min="6913" max="6913" width="40.7109375" customWidth="1"/>
    <col min="6914" max="6914" width="17.42578125" customWidth="1"/>
    <col min="6915" max="6915" width="15.42578125" customWidth="1"/>
    <col min="6916" max="6916" width="18.28515625" customWidth="1"/>
    <col min="7168" max="7168" width="6.28515625" customWidth="1"/>
    <col min="7169" max="7169" width="40.7109375" customWidth="1"/>
    <col min="7170" max="7170" width="17.42578125" customWidth="1"/>
    <col min="7171" max="7171" width="15.42578125" customWidth="1"/>
    <col min="7172" max="7172" width="18.28515625" customWidth="1"/>
    <col min="7424" max="7424" width="6.28515625" customWidth="1"/>
    <col min="7425" max="7425" width="40.7109375" customWidth="1"/>
    <col min="7426" max="7426" width="17.42578125" customWidth="1"/>
    <col min="7427" max="7427" width="15.42578125" customWidth="1"/>
    <col min="7428" max="7428" width="18.28515625" customWidth="1"/>
    <col min="7680" max="7680" width="6.28515625" customWidth="1"/>
    <col min="7681" max="7681" width="40.7109375" customWidth="1"/>
    <col min="7682" max="7682" width="17.42578125" customWidth="1"/>
    <col min="7683" max="7683" width="15.42578125" customWidth="1"/>
    <col min="7684" max="7684" width="18.28515625" customWidth="1"/>
    <col min="7936" max="7936" width="6.28515625" customWidth="1"/>
    <col min="7937" max="7937" width="40.7109375" customWidth="1"/>
    <col min="7938" max="7938" width="17.42578125" customWidth="1"/>
    <col min="7939" max="7939" width="15.42578125" customWidth="1"/>
    <col min="7940" max="7940" width="18.28515625" customWidth="1"/>
    <col min="8192" max="8192" width="6.28515625" customWidth="1"/>
    <col min="8193" max="8193" width="40.7109375" customWidth="1"/>
    <col min="8194" max="8194" width="17.42578125" customWidth="1"/>
    <col min="8195" max="8195" width="15.42578125" customWidth="1"/>
    <col min="8196" max="8196" width="18.28515625" customWidth="1"/>
    <col min="8448" max="8448" width="6.28515625" customWidth="1"/>
    <col min="8449" max="8449" width="40.7109375" customWidth="1"/>
    <col min="8450" max="8450" width="17.42578125" customWidth="1"/>
    <col min="8451" max="8451" width="15.42578125" customWidth="1"/>
    <col min="8452" max="8452" width="18.28515625" customWidth="1"/>
    <col min="8704" max="8704" width="6.28515625" customWidth="1"/>
    <col min="8705" max="8705" width="40.7109375" customWidth="1"/>
    <col min="8706" max="8706" width="17.42578125" customWidth="1"/>
    <col min="8707" max="8707" width="15.42578125" customWidth="1"/>
    <col min="8708" max="8708" width="18.28515625" customWidth="1"/>
    <col min="8960" max="8960" width="6.28515625" customWidth="1"/>
    <col min="8961" max="8961" width="40.7109375" customWidth="1"/>
    <col min="8962" max="8962" width="17.42578125" customWidth="1"/>
    <col min="8963" max="8963" width="15.42578125" customWidth="1"/>
    <col min="8964" max="8964" width="18.28515625" customWidth="1"/>
    <col min="9216" max="9216" width="6.28515625" customWidth="1"/>
    <col min="9217" max="9217" width="40.7109375" customWidth="1"/>
    <col min="9218" max="9218" width="17.42578125" customWidth="1"/>
    <col min="9219" max="9219" width="15.42578125" customWidth="1"/>
    <col min="9220" max="9220" width="18.28515625" customWidth="1"/>
    <col min="9472" max="9472" width="6.28515625" customWidth="1"/>
    <col min="9473" max="9473" width="40.7109375" customWidth="1"/>
    <col min="9474" max="9474" width="17.42578125" customWidth="1"/>
    <col min="9475" max="9475" width="15.42578125" customWidth="1"/>
    <col min="9476" max="9476" width="18.28515625" customWidth="1"/>
    <col min="9728" max="9728" width="6.28515625" customWidth="1"/>
    <col min="9729" max="9729" width="40.7109375" customWidth="1"/>
    <col min="9730" max="9730" width="17.42578125" customWidth="1"/>
    <col min="9731" max="9731" width="15.42578125" customWidth="1"/>
    <col min="9732" max="9732" width="18.28515625" customWidth="1"/>
    <col min="9984" max="9984" width="6.28515625" customWidth="1"/>
    <col min="9985" max="9985" width="40.7109375" customWidth="1"/>
    <col min="9986" max="9986" width="17.42578125" customWidth="1"/>
    <col min="9987" max="9987" width="15.42578125" customWidth="1"/>
    <col min="9988" max="9988" width="18.28515625" customWidth="1"/>
    <col min="10240" max="10240" width="6.28515625" customWidth="1"/>
    <col min="10241" max="10241" width="40.7109375" customWidth="1"/>
    <col min="10242" max="10242" width="17.42578125" customWidth="1"/>
    <col min="10243" max="10243" width="15.42578125" customWidth="1"/>
    <col min="10244" max="10244" width="18.28515625" customWidth="1"/>
    <col min="10496" max="10496" width="6.28515625" customWidth="1"/>
    <col min="10497" max="10497" width="40.7109375" customWidth="1"/>
    <col min="10498" max="10498" width="17.42578125" customWidth="1"/>
    <col min="10499" max="10499" width="15.42578125" customWidth="1"/>
    <col min="10500" max="10500" width="18.28515625" customWidth="1"/>
    <col min="10752" max="10752" width="6.28515625" customWidth="1"/>
    <col min="10753" max="10753" width="40.7109375" customWidth="1"/>
    <col min="10754" max="10754" width="17.42578125" customWidth="1"/>
    <col min="10755" max="10755" width="15.42578125" customWidth="1"/>
    <col min="10756" max="10756" width="18.28515625" customWidth="1"/>
    <col min="11008" max="11008" width="6.28515625" customWidth="1"/>
    <col min="11009" max="11009" width="40.7109375" customWidth="1"/>
    <col min="11010" max="11010" width="17.42578125" customWidth="1"/>
    <col min="11011" max="11011" width="15.42578125" customWidth="1"/>
    <col min="11012" max="11012" width="18.28515625" customWidth="1"/>
    <col min="11264" max="11264" width="6.28515625" customWidth="1"/>
    <col min="11265" max="11265" width="40.7109375" customWidth="1"/>
    <col min="11266" max="11266" width="17.42578125" customWidth="1"/>
    <col min="11267" max="11267" width="15.42578125" customWidth="1"/>
    <col min="11268" max="11268" width="18.28515625" customWidth="1"/>
    <col min="11520" max="11520" width="6.28515625" customWidth="1"/>
    <col min="11521" max="11521" width="40.7109375" customWidth="1"/>
    <col min="11522" max="11522" width="17.42578125" customWidth="1"/>
    <col min="11523" max="11523" width="15.42578125" customWidth="1"/>
    <col min="11524" max="11524" width="18.28515625" customWidth="1"/>
    <col min="11776" max="11776" width="6.28515625" customWidth="1"/>
    <col min="11777" max="11777" width="40.7109375" customWidth="1"/>
    <col min="11778" max="11778" width="17.42578125" customWidth="1"/>
    <col min="11779" max="11779" width="15.42578125" customWidth="1"/>
    <col min="11780" max="11780" width="18.28515625" customWidth="1"/>
    <col min="12032" max="12032" width="6.28515625" customWidth="1"/>
    <col min="12033" max="12033" width="40.7109375" customWidth="1"/>
    <col min="12034" max="12034" width="17.42578125" customWidth="1"/>
    <col min="12035" max="12035" width="15.42578125" customWidth="1"/>
    <col min="12036" max="12036" width="18.28515625" customWidth="1"/>
    <col min="12288" max="12288" width="6.28515625" customWidth="1"/>
    <col min="12289" max="12289" width="40.7109375" customWidth="1"/>
    <col min="12290" max="12290" width="17.42578125" customWidth="1"/>
    <col min="12291" max="12291" width="15.42578125" customWidth="1"/>
    <col min="12292" max="12292" width="18.28515625" customWidth="1"/>
    <col min="12544" max="12544" width="6.28515625" customWidth="1"/>
    <col min="12545" max="12545" width="40.7109375" customWidth="1"/>
    <col min="12546" max="12546" width="17.42578125" customWidth="1"/>
    <col min="12547" max="12547" width="15.42578125" customWidth="1"/>
    <col min="12548" max="12548" width="18.28515625" customWidth="1"/>
    <col min="12800" max="12800" width="6.28515625" customWidth="1"/>
    <col min="12801" max="12801" width="40.7109375" customWidth="1"/>
    <col min="12802" max="12802" width="17.42578125" customWidth="1"/>
    <col min="12803" max="12803" width="15.42578125" customWidth="1"/>
    <col min="12804" max="12804" width="18.28515625" customWidth="1"/>
    <col min="13056" max="13056" width="6.28515625" customWidth="1"/>
    <col min="13057" max="13057" width="40.7109375" customWidth="1"/>
    <col min="13058" max="13058" width="17.42578125" customWidth="1"/>
    <col min="13059" max="13059" width="15.42578125" customWidth="1"/>
    <col min="13060" max="13060" width="18.28515625" customWidth="1"/>
    <col min="13312" max="13312" width="6.28515625" customWidth="1"/>
    <col min="13313" max="13313" width="40.7109375" customWidth="1"/>
    <col min="13314" max="13314" width="17.42578125" customWidth="1"/>
    <col min="13315" max="13315" width="15.42578125" customWidth="1"/>
    <col min="13316" max="13316" width="18.28515625" customWidth="1"/>
    <col min="13568" max="13568" width="6.28515625" customWidth="1"/>
    <col min="13569" max="13569" width="40.7109375" customWidth="1"/>
    <col min="13570" max="13570" width="17.42578125" customWidth="1"/>
    <col min="13571" max="13571" width="15.42578125" customWidth="1"/>
    <col min="13572" max="13572" width="18.28515625" customWidth="1"/>
    <col min="13824" max="13824" width="6.28515625" customWidth="1"/>
    <col min="13825" max="13825" width="40.7109375" customWidth="1"/>
    <col min="13826" max="13826" width="17.42578125" customWidth="1"/>
    <col min="13827" max="13827" width="15.42578125" customWidth="1"/>
    <col min="13828" max="13828" width="18.28515625" customWidth="1"/>
    <col min="14080" max="14080" width="6.28515625" customWidth="1"/>
    <col min="14081" max="14081" width="40.7109375" customWidth="1"/>
    <col min="14082" max="14082" width="17.42578125" customWidth="1"/>
    <col min="14083" max="14083" width="15.42578125" customWidth="1"/>
    <col min="14084" max="14084" width="18.28515625" customWidth="1"/>
    <col min="14336" max="14336" width="6.28515625" customWidth="1"/>
    <col min="14337" max="14337" width="40.7109375" customWidth="1"/>
    <col min="14338" max="14338" width="17.42578125" customWidth="1"/>
    <col min="14339" max="14339" width="15.42578125" customWidth="1"/>
    <col min="14340" max="14340" width="18.28515625" customWidth="1"/>
    <col min="14592" max="14592" width="6.28515625" customWidth="1"/>
    <col min="14593" max="14593" width="40.7109375" customWidth="1"/>
    <col min="14594" max="14594" width="17.42578125" customWidth="1"/>
    <col min="14595" max="14595" width="15.42578125" customWidth="1"/>
    <col min="14596" max="14596" width="18.28515625" customWidth="1"/>
    <col min="14848" max="14848" width="6.28515625" customWidth="1"/>
    <col min="14849" max="14849" width="40.7109375" customWidth="1"/>
    <col min="14850" max="14850" width="17.42578125" customWidth="1"/>
    <col min="14851" max="14851" width="15.42578125" customWidth="1"/>
    <col min="14852" max="14852" width="18.28515625" customWidth="1"/>
    <col min="15104" max="15104" width="6.28515625" customWidth="1"/>
    <col min="15105" max="15105" width="40.7109375" customWidth="1"/>
    <col min="15106" max="15106" width="17.42578125" customWidth="1"/>
    <col min="15107" max="15107" width="15.42578125" customWidth="1"/>
    <col min="15108" max="15108" width="18.28515625" customWidth="1"/>
    <col min="15360" max="15360" width="6.28515625" customWidth="1"/>
    <col min="15361" max="15361" width="40.7109375" customWidth="1"/>
    <col min="15362" max="15362" width="17.42578125" customWidth="1"/>
    <col min="15363" max="15363" width="15.42578125" customWidth="1"/>
    <col min="15364" max="15364" width="18.28515625" customWidth="1"/>
    <col min="15616" max="15616" width="6.28515625" customWidth="1"/>
    <col min="15617" max="15617" width="40.7109375" customWidth="1"/>
    <col min="15618" max="15618" width="17.42578125" customWidth="1"/>
    <col min="15619" max="15619" width="15.42578125" customWidth="1"/>
    <col min="15620" max="15620" width="18.28515625" customWidth="1"/>
    <col min="15872" max="15872" width="6.28515625" customWidth="1"/>
    <col min="15873" max="15873" width="40.7109375" customWidth="1"/>
    <col min="15874" max="15874" width="17.42578125" customWidth="1"/>
    <col min="15875" max="15875" width="15.42578125" customWidth="1"/>
    <col min="15876" max="15876" width="18.28515625" customWidth="1"/>
    <col min="16128" max="16128" width="6.28515625" customWidth="1"/>
    <col min="16129" max="16129" width="40.7109375" customWidth="1"/>
    <col min="16130" max="16130" width="17.42578125" customWidth="1"/>
    <col min="16131" max="16131" width="15.42578125" customWidth="1"/>
    <col min="16132" max="16132" width="18.28515625" customWidth="1"/>
  </cols>
  <sheetData>
    <row r="6" spans="1:5" s="46" customFormat="1" ht="18.75" x14ac:dyDescent="0.3">
      <c r="A6" s="81"/>
      <c r="B6" s="81"/>
      <c r="C6" s="52" t="s">
        <v>83</v>
      </c>
      <c r="D6" s="47" t="s">
        <v>143</v>
      </c>
    </row>
    <row r="7" spans="1:5" s="46" customFormat="1" ht="18.75" x14ac:dyDescent="0.3">
      <c r="A7" s="82"/>
      <c r="B7" s="82"/>
      <c r="C7" s="52" t="s">
        <v>88</v>
      </c>
      <c r="D7" s="48">
        <v>3</v>
      </c>
    </row>
    <row r="8" spans="1:5" s="46" customFormat="1" ht="18.75" x14ac:dyDescent="0.3">
      <c r="A8" s="49" t="s">
        <v>87</v>
      </c>
      <c r="B8" s="49"/>
      <c r="C8" s="52" t="s">
        <v>84</v>
      </c>
      <c r="D8" s="50" t="s">
        <v>85</v>
      </c>
    </row>
    <row r="9" spans="1:5" s="46" customFormat="1" ht="18.75" x14ac:dyDescent="0.3">
      <c r="A9" s="49" t="s">
        <v>93</v>
      </c>
      <c r="B9" s="49"/>
      <c r="C9" s="49"/>
      <c r="D9" s="58"/>
      <c r="E9" s="51"/>
    </row>
    <row r="10" spans="1:5" s="29" customFormat="1" ht="18.75" x14ac:dyDescent="0.25">
      <c r="A10" s="28"/>
      <c r="D10" s="30"/>
    </row>
    <row r="11" spans="1:5" s="29" customFormat="1" ht="13.5" customHeight="1" x14ac:dyDescent="0.25">
      <c r="A11" s="28"/>
      <c r="D11" s="30"/>
    </row>
    <row r="12" spans="1:5" s="29" customFormat="1" ht="26.25" x14ac:dyDescent="0.25">
      <c r="A12" s="83" t="s">
        <v>94</v>
      </c>
      <c r="B12" s="83"/>
      <c r="C12" s="83"/>
      <c r="D12" s="83"/>
    </row>
    <row r="13" spans="1:5" s="29" customFormat="1" ht="6" customHeight="1" x14ac:dyDescent="0.25">
      <c r="A13" s="32"/>
      <c r="D13" s="31"/>
    </row>
    <row r="14" spans="1:5" s="29" customFormat="1" ht="33.75" x14ac:dyDescent="0.25">
      <c r="A14" s="84" t="s">
        <v>86</v>
      </c>
      <c r="B14" s="84"/>
      <c r="C14" s="84"/>
      <c r="D14" s="84"/>
    </row>
    <row r="15" spans="1:5" s="29" customFormat="1" ht="5.25" customHeight="1" x14ac:dyDescent="0.25">
      <c r="A15" s="32"/>
      <c r="D15" s="31"/>
    </row>
    <row r="16" spans="1:5" s="29" customFormat="1" ht="54.75" customHeight="1" x14ac:dyDescent="0.25">
      <c r="A16" s="85" t="s">
        <v>105</v>
      </c>
      <c r="B16" s="85"/>
      <c r="C16" s="85"/>
      <c r="D16" s="85"/>
    </row>
    <row r="17" spans="1:8" ht="23.25" customHeight="1" x14ac:dyDescent="0.25">
      <c r="A17" s="34" t="s">
        <v>74</v>
      </c>
      <c r="B17" s="87" t="s">
        <v>75</v>
      </c>
      <c r="C17" s="88"/>
      <c r="D17" s="34" t="s">
        <v>76</v>
      </c>
    </row>
    <row r="18" spans="1:8" ht="23.25" customHeight="1" x14ac:dyDescent="0.25">
      <c r="A18" s="36"/>
      <c r="B18" s="89"/>
      <c r="C18" s="90"/>
      <c r="D18" s="37"/>
    </row>
    <row r="19" spans="1:8" ht="23.25" customHeight="1" x14ac:dyDescent="0.25">
      <c r="A19" s="36" t="s">
        <v>89</v>
      </c>
      <c r="B19" s="79" t="s">
        <v>144</v>
      </c>
      <c r="C19" s="80"/>
      <c r="D19" s="37">
        <f>Summary!E29</f>
        <v>13221296</v>
      </c>
    </row>
    <row r="20" spans="1:8" ht="23.25" customHeight="1" x14ac:dyDescent="0.25">
      <c r="A20" s="36"/>
      <c r="B20" s="79" t="s">
        <v>145</v>
      </c>
      <c r="C20" s="80"/>
      <c r="D20" s="37">
        <f>Summary!E30</f>
        <v>335927.39999999997</v>
      </c>
    </row>
    <row r="21" spans="1:8" ht="23.25" customHeight="1" x14ac:dyDescent="0.25">
      <c r="A21" s="36"/>
      <c r="B21" s="79" t="s">
        <v>146</v>
      </c>
      <c r="C21" s="80"/>
      <c r="D21" s="37">
        <f>D20+D19</f>
        <v>13557223.4</v>
      </c>
    </row>
    <row r="22" spans="1:8" ht="23.25" customHeight="1" x14ac:dyDescent="0.25">
      <c r="A22" s="36"/>
      <c r="B22" s="72"/>
      <c r="C22" s="73"/>
      <c r="D22" s="37"/>
    </row>
    <row r="23" spans="1:8" ht="18.75" x14ac:dyDescent="0.25">
      <c r="A23" s="36"/>
      <c r="B23" s="79" t="s">
        <v>113</v>
      </c>
      <c r="C23" s="80" t="s">
        <v>113</v>
      </c>
      <c r="D23" s="37">
        <v>5766743.25</v>
      </c>
    </row>
    <row r="24" spans="1:8" ht="18.75" x14ac:dyDescent="0.25">
      <c r="A24" s="36"/>
      <c r="B24" s="79" t="s">
        <v>114</v>
      </c>
      <c r="C24" s="80" t="s">
        <v>114</v>
      </c>
      <c r="D24" s="37">
        <v>3517236.42</v>
      </c>
    </row>
    <row r="25" spans="1:8" ht="18.75" x14ac:dyDescent="0.25">
      <c r="A25" s="36"/>
      <c r="B25" s="74"/>
      <c r="C25" s="75"/>
      <c r="D25" s="37"/>
    </row>
    <row r="26" spans="1:8" ht="18.75" x14ac:dyDescent="0.25">
      <c r="A26" s="36" t="s">
        <v>90</v>
      </c>
      <c r="B26" s="79" t="s">
        <v>139</v>
      </c>
      <c r="C26" s="80"/>
      <c r="D26" s="59">
        <f>Summary!E34</f>
        <v>4273243.7300000004</v>
      </c>
      <c r="G26" s="41"/>
    </row>
    <row r="27" spans="1:8" ht="18.75" x14ac:dyDescent="0.25">
      <c r="A27" s="36"/>
      <c r="B27" s="89"/>
      <c r="C27" s="90"/>
      <c r="D27" s="59"/>
    </row>
    <row r="28" spans="1:8" ht="18.75" hidden="1" x14ac:dyDescent="0.25">
      <c r="A28" s="36"/>
      <c r="B28" s="61"/>
      <c r="C28" s="62"/>
      <c r="D28" s="37"/>
    </row>
    <row r="29" spans="1:8" ht="21" hidden="1" x14ac:dyDescent="0.25">
      <c r="A29" s="34"/>
      <c r="B29" s="91" t="s">
        <v>107</v>
      </c>
      <c r="C29" s="92"/>
      <c r="D29" s="38">
        <f>D26</f>
        <v>4273243.7300000004</v>
      </c>
      <c r="G29" s="41"/>
    </row>
    <row r="30" spans="1:8" ht="21" x14ac:dyDescent="0.25">
      <c r="A30" s="34"/>
      <c r="B30" s="87"/>
      <c r="C30" s="88"/>
      <c r="D30" s="38"/>
      <c r="G30" s="41"/>
    </row>
    <row r="31" spans="1:8" ht="18.75" x14ac:dyDescent="0.25">
      <c r="A31" s="36" t="s">
        <v>108</v>
      </c>
      <c r="B31" s="79" t="s">
        <v>141</v>
      </c>
      <c r="C31" s="80"/>
      <c r="D31" s="37">
        <v>3298897</v>
      </c>
    </row>
    <row r="32" spans="1:8" ht="18.75" x14ac:dyDescent="0.25">
      <c r="A32" s="36" t="s">
        <v>109</v>
      </c>
      <c r="B32" s="79" t="s">
        <v>142</v>
      </c>
      <c r="C32" s="80"/>
      <c r="D32" s="77">
        <v>862254</v>
      </c>
      <c r="G32" s="56">
        <v>862254</v>
      </c>
      <c r="H32" s="56"/>
    </row>
    <row r="33" spans="1:10" ht="18.75" x14ac:dyDescent="0.25">
      <c r="A33" s="36" t="s">
        <v>110</v>
      </c>
      <c r="B33" s="79" t="s">
        <v>106</v>
      </c>
      <c r="C33" s="80"/>
      <c r="D33" s="37">
        <f>D32*13%</f>
        <v>112093.02</v>
      </c>
      <c r="F33" s="41"/>
      <c r="G33" s="56">
        <f>G32*13%</f>
        <v>112093.02</v>
      </c>
    </row>
    <row r="34" spans="1:10" ht="21" x14ac:dyDescent="0.25">
      <c r="A34" s="34"/>
      <c r="B34" s="87"/>
      <c r="C34" s="88"/>
      <c r="D34" s="38"/>
      <c r="F34" s="41"/>
    </row>
    <row r="35" spans="1:10" ht="30" customHeight="1" x14ac:dyDescent="0.25">
      <c r="A35" s="34"/>
      <c r="B35" s="91" t="s">
        <v>111</v>
      </c>
      <c r="C35" s="92"/>
      <c r="D35" s="38">
        <f>D33+D32+D31</f>
        <v>4273244.0199999996</v>
      </c>
      <c r="G35" s="60"/>
      <c r="H35" s="60"/>
      <c r="I35" s="60">
        <v>4273244.0199999996</v>
      </c>
      <c r="J35" s="41"/>
    </row>
    <row r="36" spans="1:10" x14ac:dyDescent="0.25">
      <c r="D36" s="39"/>
    </row>
    <row r="37" spans="1:10" x14ac:dyDescent="0.25">
      <c r="D37" s="39"/>
      <c r="H37" s="41">
        <f>D33+D32+D31</f>
        <v>4273244.0199999996</v>
      </c>
    </row>
    <row r="38" spans="1:10" ht="15.75" x14ac:dyDescent="0.25">
      <c r="D38" s="40"/>
    </row>
    <row r="39" spans="1:10" ht="23.25" x14ac:dyDescent="0.25">
      <c r="A39" s="86" t="s">
        <v>95</v>
      </c>
      <c r="B39" s="86"/>
      <c r="C39" s="57"/>
      <c r="G39" s="56"/>
    </row>
    <row r="40" spans="1:10" x14ac:dyDescent="0.25">
      <c r="G40" s="56"/>
    </row>
    <row r="41" spans="1:10" x14ac:dyDescent="0.25">
      <c r="G41" s="56"/>
    </row>
    <row r="42" spans="1:10" x14ac:dyDescent="0.25">
      <c r="G42" s="56"/>
    </row>
    <row r="43" spans="1:10" x14ac:dyDescent="0.25">
      <c r="B43" s="14" t="s">
        <v>151</v>
      </c>
      <c r="C43" s="54">
        <f>D31*5.5%</f>
        <v>181439.33499999999</v>
      </c>
      <c r="D43" s="54">
        <f>SUM(D32+D33)*11%</f>
        <v>107178.1722</v>
      </c>
      <c r="E43" s="14"/>
      <c r="H43" s="56">
        <f>C33/118%</f>
        <v>0</v>
      </c>
    </row>
    <row r="44" spans="1:10" x14ac:dyDescent="0.25">
      <c r="B44" s="14" t="s">
        <v>152</v>
      </c>
      <c r="C44" s="54">
        <f>D31*G45</f>
        <v>139783.77118644066</v>
      </c>
      <c r="E44" s="14"/>
      <c r="H44" s="56">
        <f>H43*18%</f>
        <v>0</v>
      </c>
    </row>
    <row r="45" spans="1:10" x14ac:dyDescent="0.25">
      <c r="B45" s="14" t="s">
        <v>99</v>
      </c>
      <c r="D45" s="53">
        <f>D33*20%</f>
        <v>22418.604000000003</v>
      </c>
      <c r="E45" s="14"/>
      <c r="G45" s="78">
        <f>5/118</f>
        <v>4.2372881355932202E-2</v>
      </c>
      <c r="H45" s="56">
        <f>H44+H43</f>
        <v>0</v>
      </c>
    </row>
    <row r="46" spans="1:10" x14ac:dyDescent="0.25">
      <c r="E46" s="14"/>
      <c r="H46" s="56"/>
    </row>
    <row r="47" spans="1:10" x14ac:dyDescent="0.25">
      <c r="B47" s="14" t="s">
        <v>147</v>
      </c>
      <c r="C47" s="55"/>
      <c r="D47" s="55">
        <f>D35-C43-C44-D43-D45</f>
        <v>3822424.1376135591</v>
      </c>
      <c r="E47" s="14"/>
    </row>
    <row r="48" spans="1:10" x14ac:dyDescent="0.25">
      <c r="E48" s="14"/>
    </row>
    <row r="49" spans="2:5" x14ac:dyDescent="0.25">
      <c r="B49" s="14" t="s">
        <v>148</v>
      </c>
      <c r="D49" s="55">
        <v>3144567</v>
      </c>
      <c r="E49" s="14"/>
    </row>
    <row r="50" spans="2:5" x14ac:dyDescent="0.25">
      <c r="E50" s="14"/>
    </row>
    <row r="51" spans="2:5" x14ac:dyDescent="0.25">
      <c r="B51" s="14" t="s">
        <v>149</v>
      </c>
      <c r="D51" s="55">
        <f>D47-D49</f>
        <v>677857.13761355914</v>
      </c>
    </row>
    <row r="53" spans="2:5" x14ac:dyDescent="0.25">
      <c r="B53" s="14" t="s">
        <v>150</v>
      </c>
      <c r="D53" s="54">
        <v>677861</v>
      </c>
    </row>
    <row r="55" spans="2:5" x14ac:dyDescent="0.25">
      <c r="D55" s="55">
        <f>D51-D53</f>
        <v>-3.8623864408582449</v>
      </c>
    </row>
  </sheetData>
  <mergeCells count="22">
    <mergeCell ref="B32:C32"/>
    <mergeCell ref="B33:C33"/>
    <mergeCell ref="A39:B39"/>
    <mergeCell ref="B17:C17"/>
    <mergeCell ref="B19:C19"/>
    <mergeCell ref="B20:C20"/>
    <mergeCell ref="B21:C21"/>
    <mergeCell ref="B26:C26"/>
    <mergeCell ref="B23:C23"/>
    <mergeCell ref="B27:C27"/>
    <mergeCell ref="B34:C34"/>
    <mergeCell ref="B35:C35"/>
    <mergeCell ref="B29:C29"/>
    <mergeCell ref="B18:C18"/>
    <mergeCell ref="B30:C30"/>
    <mergeCell ref="B31:C31"/>
    <mergeCell ref="B24:C24"/>
    <mergeCell ref="A6:B6"/>
    <mergeCell ref="A7:B7"/>
    <mergeCell ref="A12:D12"/>
    <mergeCell ref="A14:D14"/>
    <mergeCell ref="A16:D16"/>
  </mergeCells>
  <printOptions horizontalCentered="1"/>
  <pageMargins left="0" right="0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H55"/>
  <sheetViews>
    <sheetView topLeftCell="A16" workbookViewId="0">
      <selection activeCell="E36" sqref="E36"/>
    </sheetView>
  </sheetViews>
  <sheetFormatPr defaultRowHeight="15" x14ac:dyDescent="0.25"/>
  <cols>
    <col min="1" max="1" width="6.28515625" style="14" customWidth="1"/>
    <col min="2" max="2" width="37.85546875" style="14" customWidth="1"/>
    <col min="3" max="3" width="17.140625" style="14" customWidth="1"/>
    <col min="4" max="4" width="15.85546875" style="14" bestFit="1" customWidth="1"/>
    <col min="5" max="5" width="17.7109375" style="14" customWidth="1"/>
    <col min="7" max="7" width="11.5703125" bestFit="1" customWidth="1"/>
    <col min="8" max="8" width="13.28515625" bestFit="1" customWidth="1"/>
    <col min="257" max="257" width="6.28515625" customWidth="1"/>
    <col min="258" max="258" width="40.7109375" customWidth="1"/>
    <col min="259" max="259" width="17.42578125" customWidth="1"/>
    <col min="260" max="260" width="15.42578125" customWidth="1"/>
    <col min="261" max="261" width="18.28515625" customWidth="1"/>
    <col min="513" max="513" width="6.28515625" customWidth="1"/>
    <col min="514" max="514" width="40.7109375" customWidth="1"/>
    <col min="515" max="515" width="17.42578125" customWidth="1"/>
    <col min="516" max="516" width="15.42578125" customWidth="1"/>
    <col min="517" max="517" width="18.28515625" customWidth="1"/>
    <col min="769" max="769" width="6.28515625" customWidth="1"/>
    <col min="770" max="770" width="40.7109375" customWidth="1"/>
    <col min="771" max="771" width="17.42578125" customWidth="1"/>
    <col min="772" max="772" width="15.42578125" customWidth="1"/>
    <col min="773" max="773" width="18.28515625" customWidth="1"/>
    <col min="1025" max="1025" width="6.28515625" customWidth="1"/>
    <col min="1026" max="1026" width="40.7109375" customWidth="1"/>
    <col min="1027" max="1027" width="17.42578125" customWidth="1"/>
    <col min="1028" max="1028" width="15.42578125" customWidth="1"/>
    <col min="1029" max="1029" width="18.28515625" customWidth="1"/>
    <col min="1281" max="1281" width="6.28515625" customWidth="1"/>
    <col min="1282" max="1282" width="40.7109375" customWidth="1"/>
    <col min="1283" max="1283" width="17.42578125" customWidth="1"/>
    <col min="1284" max="1284" width="15.42578125" customWidth="1"/>
    <col min="1285" max="1285" width="18.28515625" customWidth="1"/>
    <col min="1537" max="1537" width="6.28515625" customWidth="1"/>
    <col min="1538" max="1538" width="40.7109375" customWidth="1"/>
    <col min="1539" max="1539" width="17.42578125" customWidth="1"/>
    <col min="1540" max="1540" width="15.42578125" customWidth="1"/>
    <col min="1541" max="1541" width="18.28515625" customWidth="1"/>
    <col min="1793" max="1793" width="6.28515625" customWidth="1"/>
    <col min="1794" max="1794" width="40.7109375" customWidth="1"/>
    <col min="1795" max="1795" width="17.42578125" customWidth="1"/>
    <col min="1796" max="1796" width="15.42578125" customWidth="1"/>
    <col min="1797" max="1797" width="18.28515625" customWidth="1"/>
    <col min="2049" max="2049" width="6.28515625" customWidth="1"/>
    <col min="2050" max="2050" width="40.7109375" customWidth="1"/>
    <col min="2051" max="2051" width="17.42578125" customWidth="1"/>
    <col min="2052" max="2052" width="15.42578125" customWidth="1"/>
    <col min="2053" max="2053" width="18.28515625" customWidth="1"/>
    <col min="2305" max="2305" width="6.28515625" customWidth="1"/>
    <col min="2306" max="2306" width="40.7109375" customWidth="1"/>
    <col min="2307" max="2307" width="17.42578125" customWidth="1"/>
    <col min="2308" max="2308" width="15.42578125" customWidth="1"/>
    <col min="2309" max="2309" width="18.28515625" customWidth="1"/>
    <col min="2561" max="2561" width="6.28515625" customWidth="1"/>
    <col min="2562" max="2562" width="40.7109375" customWidth="1"/>
    <col min="2563" max="2563" width="17.42578125" customWidth="1"/>
    <col min="2564" max="2564" width="15.42578125" customWidth="1"/>
    <col min="2565" max="2565" width="18.28515625" customWidth="1"/>
    <col min="2817" max="2817" width="6.28515625" customWidth="1"/>
    <col min="2818" max="2818" width="40.7109375" customWidth="1"/>
    <col min="2819" max="2819" width="17.42578125" customWidth="1"/>
    <col min="2820" max="2820" width="15.42578125" customWidth="1"/>
    <col min="2821" max="2821" width="18.28515625" customWidth="1"/>
    <col min="3073" max="3073" width="6.28515625" customWidth="1"/>
    <col min="3074" max="3074" width="40.7109375" customWidth="1"/>
    <col min="3075" max="3075" width="17.42578125" customWidth="1"/>
    <col min="3076" max="3076" width="15.42578125" customWidth="1"/>
    <col min="3077" max="3077" width="18.28515625" customWidth="1"/>
    <col min="3329" max="3329" width="6.28515625" customWidth="1"/>
    <col min="3330" max="3330" width="40.7109375" customWidth="1"/>
    <col min="3331" max="3331" width="17.42578125" customWidth="1"/>
    <col min="3332" max="3332" width="15.42578125" customWidth="1"/>
    <col min="3333" max="3333" width="18.28515625" customWidth="1"/>
    <col min="3585" max="3585" width="6.28515625" customWidth="1"/>
    <col min="3586" max="3586" width="40.7109375" customWidth="1"/>
    <col min="3587" max="3587" width="17.42578125" customWidth="1"/>
    <col min="3588" max="3588" width="15.42578125" customWidth="1"/>
    <col min="3589" max="3589" width="18.28515625" customWidth="1"/>
    <col min="3841" max="3841" width="6.28515625" customWidth="1"/>
    <col min="3842" max="3842" width="40.7109375" customWidth="1"/>
    <col min="3843" max="3843" width="17.42578125" customWidth="1"/>
    <col min="3844" max="3844" width="15.42578125" customWidth="1"/>
    <col min="3845" max="3845" width="18.28515625" customWidth="1"/>
    <col min="4097" max="4097" width="6.28515625" customWidth="1"/>
    <col min="4098" max="4098" width="40.7109375" customWidth="1"/>
    <col min="4099" max="4099" width="17.42578125" customWidth="1"/>
    <col min="4100" max="4100" width="15.42578125" customWidth="1"/>
    <col min="4101" max="4101" width="18.28515625" customWidth="1"/>
    <col min="4353" max="4353" width="6.28515625" customWidth="1"/>
    <col min="4354" max="4354" width="40.7109375" customWidth="1"/>
    <col min="4355" max="4355" width="17.42578125" customWidth="1"/>
    <col min="4356" max="4356" width="15.42578125" customWidth="1"/>
    <col min="4357" max="4357" width="18.28515625" customWidth="1"/>
    <col min="4609" max="4609" width="6.28515625" customWidth="1"/>
    <col min="4610" max="4610" width="40.7109375" customWidth="1"/>
    <col min="4611" max="4611" width="17.42578125" customWidth="1"/>
    <col min="4612" max="4612" width="15.42578125" customWidth="1"/>
    <col min="4613" max="4613" width="18.28515625" customWidth="1"/>
    <col min="4865" max="4865" width="6.28515625" customWidth="1"/>
    <col min="4866" max="4866" width="40.7109375" customWidth="1"/>
    <col min="4867" max="4867" width="17.42578125" customWidth="1"/>
    <col min="4868" max="4868" width="15.42578125" customWidth="1"/>
    <col min="4869" max="4869" width="18.28515625" customWidth="1"/>
    <col min="5121" max="5121" width="6.28515625" customWidth="1"/>
    <col min="5122" max="5122" width="40.7109375" customWidth="1"/>
    <col min="5123" max="5123" width="17.42578125" customWidth="1"/>
    <col min="5124" max="5124" width="15.42578125" customWidth="1"/>
    <col min="5125" max="5125" width="18.28515625" customWidth="1"/>
    <col min="5377" max="5377" width="6.28515625" customWidth="1"/>
    <col min="5378" max="5378" width="40.7109375" customWidth="1"/>
    <col min="5379" max="5379" width="17.42578125" customWidth="1"/>
    <col min="5380" max="5380" width="15.42578125" customWidth="1"/>
    <col min="5381" max="5381" width="18.28515625" customWidth="1"/>
    <col min="5633" max="5633" width="6.28515625" customWidth="1"/>
    <col min="5634" max="5634" width="40.7109375" customWidth="1"/>
    <col min="5635" max="5635" width="17.42578125" customWidth="1"/>
    <col min="5636" max="5636" width="15.42578125" customWidth="1"/>
    <col min="5637" max="5637" width="18.28515625" customWidth="1"/>
    <col min="5889" max="5889" width="6.28515625" customWidth="1"/>
    <col min="5890" max="5890" width="40.7109375" customWidth="1"/>
    <col min="5891" max="5891" width="17.42578125" customWidth="1"/>
    <col min="5892" max="5892" width="15.42578125" customWidth="1"/>
    <col min="5893" max="5893" width="18.28515625" customWidth="1"/>
    <col min="6145" max="6145" width="6.28515625" customWidth="1"/>
    <col min="6146" max="6146" width="40.7109375" customWidth="1"/>
    <col min="6147" max="6147" width="17.42578125" customWidth="1"/>
    <col min="6148" max="6148" width="15.42578125" customWidth="1"/>
    <col min="6149" max="6149" width="18.28515625" customWidth="1"/>
    <col min="6401" max="6401" width="6.28515625" customWidth="1"/>
    <col min="6402" max="6402" width="40.7109375" customWidth="1"/>
    <col min="6403" max="6403" width="17.42578125" customWidth="1"/>
    <col min="6404" max="6404" width="15.42578125" customWidth="1"/>
    <col min="6405" max="6405" width="18.28515625" customWidth="1"/>
    <col min="6657" max="6657" width="6.28515625" customWidth="1"/>
    <col min="6658" max="6658" width="40.7109375" customWidth="1"/>
    <col min="6659" max="6659" width="17.42578125" customWidth="1"/>
    <col min="6660" max="6660" width="15.42578125" customWidth="1"/>
    <col min="6661" max="6661" width="18.28515625" customWidth="1"/>
    <col min="6913" max="6913" width="6.28515625" customWidth="1"/>
    <col min="6914" max="6914" width="40.7109375" customWidth="1"/>
    <col min="6915" max="6915" width="17.42578125" customWidth="1"/>
    <col min="6916" max="6916" width="15.42578125" customWidth="1"/>
    <col min="6917" max="6917" width="18.28515625" customWidth="1"/>
    <col min="7169" max="7169" width="6.28515625" customWidth="1"/>
    <col min="7170" max="7170" width="40.7109375" customWidth="1"/>
    <col min="7171" max="7171" width="17.42578125" customWidth="1"/>
    <col min="7172" max="7172" width="15.42578125" customWidth="1"/>
    <col min="7173" max="7173" width="18.28515625" customWidth="1"/>
    <col min="7425" max="7425" width="6.28515625" customWidth="1"/>
    <col min="7426" max="7426" width="40.7109375" customWidth="1"/>
    <col min="7427" max="7427" width="17.42578125" customWidth="1"/>
    <col min="7428" max="7428" width="15.42578125" customWidth="1"/>
    <col min="7429" max="7429" width="18.28515625" customWidth="1"/>
    <col min="7681" max="7681" width="6.28515625" customWidth="1"/>
    <col min="7682" max="7682" width="40.7109375" customWidth="1"/>
    <col min="7683" max="7683" width="17.42578125" customWidth="1"/>
    <col min="7684" max="7684" width="15.42578125" customWidth="1"/>
    <col min="7685" max="7685" width="18.28515625" customWidth="1"/>
    <col min="7937" max="7937" width="6.28515625" customWidth="1"/>
    <col min="7938" max="7938" width="40.7109375" customWidth="1"/>
    <col min="7939" max="7939" width="17.42578125" customWidth="1"/>
    <col min="7940" max="7940" width="15.42578125" customWidth="1"/>
    <col min="7941" max="7941" width="18.28515625" customWidth="1"/>
    <col min="8193" max="8193" width="6.28515625" customWidth="1"/>
    <col min="8194" max="8194" width="40.7109375" customWidth="1"/>
    <col min="8195" max="8195" width="17.42578125" customWidth="1"/>
    <col min="8196" max="8196" width="15.42578125" customWidth="1"/>
    <col min="8197" max="8197" width="18.28515625" customWidth="1"/>
    <col min="8449" max="8449" width="6.28515625" customWidth="1"/>
    <col min="8450" max="8450" width="40.7109375" customWidth="1"/>
    <col min="8451" max="8451" width="17.42578125" customWidth="1"/>
    <col min="8452" max="8452" width="15.42578125" customWidth="1"/>
    <col min="8453" max="8453" width="18.28515625" customWidth="1"/>
    <col min="8705" max="8705" width="6.28515625" customWidth="1"/>
    <col min="8706" max="8706" width="40.7109375" customWidth="1"/>
    <col min="8707" max="8707" width="17.42578125" customWidth="1"/>
    <col min="8708" max="8708" width="15.42578125" customWidth="1"/>
    <col min="8709" max="8709" width="18.28515625" customWidth="1"/>
    <col min="8961" max="8961" width="6.28515625" customWidth="1"/>
    <col min="8962" max="8962" width="40.7109375" customWidth="1"/>
    <col min="8963" max="8963" width="17.42578125" customWidth="1"/>
    <col min="8964" max="8964" width="15.42578125" customWidth="1"/>
    <col min="8965" max="8965" width="18.28515625" customWidth="1"/>
    <col min="9217" max="9217" width="6.28515625" customWidth="1"/>
    <col min="9218" max="9218" width="40.7109375" customWidth="1"/>
    <col min="9219" max="9219" width="17.42578125" customWidth="1"/>
    <col min="9220" max="9220" width="15.42578125" customWidth="1"/>
    <col min="9221" max="9221" width="18.28515625" customWidth="1"/>
    <col min="9473" max="9473" width="6.28515625" customWidth="1"/>
    <col min="9474" max="9474" width="40.7109375" customWidth="1"/>
    <col min="9475" max="9475" width="17.42578125" customWidth="1"/>
    <col min="9476" max="9476" width="15.42578125" customWidth="1"/>
    <col min="9477" max="9477" width="18.28515625" customWidth="1"/>
    <col min="9729" max="9729" width="6.28515625" customWidth="1"/>
    <col min="9730" max="9730" width="40.7109375" customWidth="1"/>
    <col min="9731" max="9731" width="17.42578125" customWidth="1"/>
    <col min="9732" max="9732" width="15.42578125" customWidth="1"/>
    <col min="9733" max="9733" width="18.28515625" customWidth="1"/>
    <col min="9985" max="9985" width="6.28515625" customWidth="1"/>
    <col min="9986" max="9986" width="40.7109375" customWidth="1"/>
    <col min="9987" max="9987" width="17.42578125" customWidth="1"/>
    <col min="9988" max="9988" width="15.42578125" customWidth="1"/>
    <col min="9989" max="9989" width="18.28515625" customWidth="1"/>
    <col min="10241" max="10241" width="6.28515625" customWidth="1"/>
    <col min="10242" max="10242" width="40.7109375" customWidth="1"/>
    <col min="10243" max="10243" width="17.42578125" customWidth="1"/>
    <col min="10244" max="10244" width="15.42578125" customWidth="1"/>
    <col min="10245" max="10245" width="18.28515625" customWidth="1"/>
    <col min="10497" max="10497" width="6.28515625" customWidth="1"/>
    <col min="10498" max="10498" width="40.7109375" customWidth="1"/>
    <col min="10499" max="10499" width="17.42578125" customWidth="1"/>
    <col min="10500" max="10500" width="15.42578125" customWidth="1"/>
    <col min="10501" max="10501" width="18.28515625" customWidth="1"/>
    <col min="10753" max="10753" width="6.28515625" customWidth="1"/>
    <col min="10754" max="10754" width="40.7109375" customWidth="1"/>
    <col min="10755" max="10755" width="17.42578125" customWidth="1"/>
    <col min="10756" max="10756" width="15.42578125" customWidth="1"/>
    <col min="10757" max="10757" width="18.28515625" customWidth="1"/>
    <col min="11009" max="11009" width="6.28515625" customWidth="1"/>
    <col min="11010" max="11010" width="40.7109375" customWidth="1"/>
    <col min="11011" max="11011" width="17.42578125" customWidth="1"/>
    <col min="11012" max="11012" width="15.42578125" customWidth="1"/>
    <col min="11013" max="11013" width="18.28515625" customWidth="1"/>
    <col min="11265" max="11265" width="6.28515625" customWidth="1"/>
    <col min="11266" max="11266" width="40.7109375" customWidth="1"/>
    <col min="11267" max="11267" width="17.42578125" customWidth="1"/>
    <col min="11268" max="11268" width="15.42578125" customWidth="1"/>
    <col min="11269" max="11269" width="18.28515625" customWidth="1"/>
    <col min="11521" max="11521" width="6.28515625" customWidth="1"/>
    <col min="11522" max="11522" width="40.7109375" customWidth="1"/>
    <col min="11523" max="11523" width="17.42578125" customWidth="1"/>
    <col min="11524" max="11524" width="15.42578125" customWidth="1"/>
    <col min="11525" max="11525" width="18.28515625" customWidth="1"/>
    <col min="11777" max="11777" width="6.28515625" customWidth="1"/>
    <col min="11778" max="11778" width="40.7109375" customWidth="1"/>
    <col min="11779" max="11779" width="17.42578125" customWidth="1"/>
    <col min="11780" max="11780" width="15.42578125" customWidth="1"/>
    <col min="11781" max="11781" width="18.28515625" customWidth="1"/>
    <col min="12033" max="12033" width="6.28515625" customWidth="1"/>
    <col min="12034" max="12034" width="40.7109375" customWidth="1"/>
    <col min="12035" max="12035" width="17.42578125" customWidth="1"/>
    <col min="12036" max="12036" width="15.42578125" customWidth="1"/>
    <col min="12037" max="12037" width="18.28515625" customWidth="1"/>
    <col min="12289" max="12289" width="6.28515625" customWidth="1"/>
    <col min="12290" max="12290" width="40.7109375" customWidth="1"/>
    <col min="12291" max="12291" width="17.42578125" customWidth="1"/>
    <col min="12292" max="12292" width="15.42578125" customWidth="1"/>
    <col min="12293" max="12293" width="18.28515625" customWidth="1"/>
    <col min="12545" max="12545" width="6.28515625" customWidth="1"/>
    <col min="12546" max="12546" width="40.7109375" customWidth="1"/>
    <col min="12547" max="12547" width="17.42578125" customWidth="1"/>
    <col min="12548" max="12548" width="15.42578125" customWidth="1"/>
    <col min="12549" max="12549" width="18.28515625" customWidth="1"/>
    <col min="12801" max="12801" width="6.28515625" customWidth="1"/>
    <col min="12802" max="12802" width="40.7109375" customWidth="1"/>
    <col min="12803" max="12803" width="17.42578125" customWidth="1"/>
    <col min="12804" max="12804" width="15.42578125" customWidth="1"/>
    <col min="12805" max="12805" width="18.28515625" customWidth="1"/>
    <col min="13057" max="13057" width="6.28515625" customWidth="1"/>
    <col min="13058" max="13058" width="40.7109375" customWidth="1"/>
    <col min="13059" max="13059" width="17.42578125" customWidth="1"/>
    <col min="13060" max="13060" width="15.42578125" customWidth="1"/>
    <col min="13061" max="13061" width="18.28515625" customWidth="1"/>
    <col min="13313" max="13313" width="6.28515625" customWidth="1"/>
    <col min="13314" max="13314" width="40.7109375" customWidth="1"/>
    <col min="13315" max="13315" width="17.42578125" customWidth="1"/>
    <col min="13316" max="13316" width="15.42578125" customWidth="1"/>
    <col min="13317" max="13317" width="18.28515625" customWidth="1"/>
    <col min="13569" max="13569" width="6.28515625" customWidth="1"/>
    <col min="13570" max="13570" width="40.7109375" customWidth="1"/>
    <col min="13571" max="13571" width="17.42578125" customWidth="1"/>
    <col min="13572" max="13572" width="15.42578125" customWidth="1"/>
    <col min="13573" max="13573" width="18.28515625" customWidth="1"/>
    <col min="13825" max="13825" width="6.28515625" customWidth="1"/>
    <col min="13826" max="13826" width="40.7109375" customWidth="1"/>
    <col min="13827" max="13827" width="17.42578125" customWidth="1"/>
    <col min="13828" max="13828" width="15.42578125" customWidth="1"/>
    <col min="13829" max="13829" width="18.28515625" customWidth="1"/>
    <col min="14081" max="14081" width="6.28515625" customWidth="1"/>
    <col min="14082" max="14082" width="40.7109375" customWidth="1"/>
    <col min="14083" max="14083" width="17.42578125" customWidth="1"/>
    <col min="14084" max="14084" width="15.42578125" customWidth="1"/>
    <col min="14085" max="14085" width="18.28515625" customWidth="1"/>
    <col min="14337" max="14337" width="6.28515625" customWidth="1"/>
    <col min="14338" max="14338" width="40.7109375" customWidth="1"/>
    <col min="14339" max="14339" width="17.42578125" customWidth="1"/>
    <col min="14340" max="14340" width="15.42578125" customWidth="1"/>
    <col min="14341" max="14341" width="18.28515625" customWidth="1"/>
    <col min="14593" max="14593" width="6.28515625" customWidth="1"/>
    <col min="14594" max="14594" width="40.7109375" customWidth="1"/>
    <col min="14595" max="14595" width="17.42578125" customWidth="1"/>
    <col min="14596" max="14596" width="15.42578125" customWidth="1"/>
    <col min="14597" max="14597" width="18.28515625" customWidth="1"/>
    <col min="14849" max="14849" width="6.28515625" customWidth="1"/>
    <col min="14850" max="14850" width="40.7109375" customWidth="1"/>
    <col min="14851" max="14851" width="17.42578125" customWidth="1"/>
    <col min="14852" max="14852" width="15.42578125" customWidth="1"/>
    <col min="14853" max="14853" width="18.28515625" customWidth="1"/>
    <col min="15105" max="15105" width="6.28515625" customWidth="1"/>
    <col min="15106" max="15106" width="40.7109375" customWidth="1"/>
    <col min="15107" max="15107" width="17.42578125" customWidth="1"/>
    <col min="15108" max="15108" width="15.42578125" customWidth="1"/>
    <col min="15109" max="15109" width="18.28515625" customWidth="1"/>
    <col min="15361" max="15361" width="6.28515625" customWidth="1"/>
    <col min="15362" max="15362" width="40.7109375" customWidth="1"/>
    <col min="15363" max="15363" width="17.42578125" customWidth="1"/>
    <col min="15364" max="15364" width="15.42578125" customWidth="1"/>
    <col min="15365" max="15365" width="18.28515625" customWidth="1"/>
    <col min="15617" max="15617" width="6.28515625" customWidth="1"/>
    <col min="15618" max="15618" width="40.7109375" customWidth="1"/>
    <col min="15619" max="15619" width="17.42578125" customWidth="1"/>
    <col min="15620" max="15620" width="15.42578125" customWidth="1"/>
    <col min="15621" max="15621" width="18.28515625" customWidth="1"/>
    <col min="15873" max="15873" width="6.28515625" customWidth="1"/>
    <col min="15874" max="15874" width="40.7109375" customWidth="1"/>
    <col min="15875" max="15875" width="17.42578125" customWidth="1"/>
    <col min="15876" max="15876" width="15.42578125" customWidth="1"/>
    <col min="15877" max="15877" width="18.28515625" customWidth="1"/>
    <col min="16129" max="16129" width="6.28515625" customWidth="1"/>
    <col min="16130" max="16130" width="40.7109375" customWidth="1"/>
    <col min="16131" max="16131" width="17.42578125" customWidth="1"/>
    <col min="16132" max="16132" width="15.42578125" customWidth="1"/>
    <col min="16133" max="16133" width="18.28515625" customWidth="1"/>
  </cols>
  <sheetData>
    <row r="5" spans="1:5" s="46" customFormat="1" ht="18.75" x14ac:dyDescent="0.3">
      <c r="A5" s="49" t="s">
        <v>87</v>
      </c>
      <c r="B5" s="49"/>
      <c r="C5" s="45"/>
      <c r="D5" s="52" t="s">
        <v>83</v>
      </c>
      <c r="E5" s="47" t="s">
        <v>140</v>
      </c>
    </row>
    <row r="6" spans="1:5" s="46" customFormat="1" ht="18.75" x14ac:dyDescent="0.3">
      <c r="A6" s="49" t="s">
        <v>93</v>
      </c>
      <c r="B6" s="49"/>
      <c r="C6" s="45"/>
      <c r="D6" s="52" t="s">
        <v>88</v>
      </c>
      <c r="E6" s="48">
        <v>3</v>
      </c>
    </row>
    <row r="7" spans="1:5" s="46" customFormat="1" ht="18.75" x14ac:dyDescent="0.3">
      <c r="C7" s="45"/>
      <c r="D7" s="52" t="s">
        <v>84</v>
      </c>
      <c r="E7" s="50" t="s">
        <v>85</v>
      </c>
    </row>
    <row r="8" spans="1:5" s="29" customFormat="1" ht="23.25" x14ac:dyDescent="0.25">
      <c r="A8" s="94" t="s">
        <v>94</v>
      </c>
      <c r="B8" s="94"/>
      <c r="C8" s="94"/>
      <c r="D8" s="94"/>
      <c r="E8" s="94"/>
    </row>
    <row r="9" spans="1:5" s="29" customFormat="1" ht="6" customHeight="1" x14ac:dyDescent="0.25">
      <c r="A9" s="32"/>
      <c r="E9" s="31"/>
    </row>
    <row r="10" spans="1:5" s="29" customFormat="1" ht="33.75" x14ac:dyDescent="0.25">
      <c r="A10" s="84" t="s">
        <v>86</v>
      </c>
      <c r="B10" s="84"/>
      <c r="C10" s="84"/>
      <c r="D10" s="84"/>
      <c r="E10" s="84"/>
    </row>
    <row r="11" spans="1:5" s="29" customFormat="1" ht="8.25" customHeight="1" x14ac:dyDescent="0.25">
      <c r="A11" s="32"/>
      <c r="E11" s="31"/>
    </row>
    <row r="12" spans="1:5" s="29" customFormat="1" ht="28.5" x14ac:dyDescent="0.25">
      <c r="A12" s="93" t="s">
        <v>103</v>
      </c>
      <c r="B12" s="93"/>
      <c r="C12" s="93"/>
      <c r="D12" s="93"/>
      <c r="E12" s="93"/>
    </row>
    <row r="13" spans="1:5" s="29" customFormat="1" ht="12" customHeight="1" x14ac:dyDescent="0.25">
      <c r="A13" s="33"/>
      <c r="B13" s="33"/>
      <c r="C13" s="33"/>
      <c r="D13" s="33"/>
      <c r="E13" s="33"/>
    </row>
    <row r="14" spans="1:5" ht="37.5" x14ac:dyDescent="0.25">
      <c r="A14" s="34" t="s">
        <v>74</v>
      </c>
      <c r="B14" s="34" t="s">
        <v>75</v>
      </c>
      <c r="C14" s="35" t="s">
        <v>69</v>
      </c>
      <c r="D14" s="35" t="s">
        <v>70</v>
      </c>
      <c r="E14" s="34" t="s">
        <v>76</v>
      </c>
    </row>
    <row r="15" spans="1:5" ht="23.25" customHeight="1" x14ac:dyDescent="0.25">
      <c r="A15" s="36"/>
      <c r="B15" s="71" t="s">
        <v>135</v>
      </c>
      <c r="C15" s="37"/>
      <c r="D15" s="37"/>
      <c r="E15" s="37"/>
    </row>
    <row r="16" spans="1:5" ht="18.75" x14ac:dyDescent="0.25">
      <c r="A16" s="36" t="s">
        <v>89</v>
      </c>
      <c r="B16" s="69" t="s">
        <v>22</v>
      </c>
      <c r="C16" s="37">
        <f>Sheet1!J29</f>
        <v>946500</v>
      </c>
      <c r="D16" s="37">
        <f>Sheet1!K29</f>
        <v>345000</v>
      </c>
      <c r="E16" s="37">
        <f>D16+C16</f>
        <v>1291500</v>
      </c>
    </row>
    <row r="17" spans="1:8" ht="18.75" x14ac:dyDescent="0.25">
      <c r="A17" s="36" t="s">
        <v>90</v>
      </c>
      <c r="B17" s="69" t="s">
        <v>24</v>
      </c>
      <c r="C17" s="37">
        <f>Sheet1!J54</f>
        <v>721600</v>
      </c>
      <c r="D17" s="37">
        <f>Sheet1!K54</f>
        <v>311000</v>
      </c>
      <c r="E17" s="37">
        <f>D17+C17</f>
        <v>1032600</v>
      </c>
    </row>
    <row r="18" spans="1:8" ht="18.75" x14ac:dyDescent="0.25">
      <c r="A18" s="36" t="s">
        <v>91</v>
      </c>
      <c r="B18" s="69" t="s">
        <v>25</v>
      </c>
      <c r="C18" s="37">
        <f>Sheet1!J79</f>
        <v>926500</v>
      </c>
      <c r="D18" s="37">
        <f>Sheet1!K79</f>
        <v>342000</v>
      </c>
      <c r="E18" s="37">
        <f>D18+C18</f>
        <v>1268500</v>
      </c>
    </row>
    <row r="19" spans="1:8" ht="37.5" x14ac:dyDescent="0.25">
      <c r="A19" s="36" t="s">
        <v>92</v>
      </c>
      <c r="B19" s="70" t="s">
        <v>30</v>
      </c>
      <c r="C19" s="37">
        <f>Sheet2!J23</f>
        <v>5580000</v>
      </c>
      <c r="D19" s="37">
        <f>Sheet2!K23</f>
        <v>1069000</v>
      </c>
      <c r="E19" s="37">
        <f t="shared" ref="E19" si="0">D19+C19</f>
        <v>6649000</v>
      </c>
    </row>
    <row r="20" spans="1:8" ht="21" x14ac:dyDescent="0.25">
      <c r="A20" s="34"/>
      <c r="B20" s="63" t="s">
        <v>78</v>
      </c>
      <c r="C20" s="38">
        <f>SUM(C16:C19)</f>
        <v>8174600</v>
      </c>
      <c r="D20" s="38">
        <f>SUM(D16:D19)</f>
        <v>2067000</v>
      </c>
      <c r="E20" s="38">
        <f>SUM(E16:E19)</f>
        <v>10241600</v>
      </c>
    </row>
    <row r="21" spans="1:8" ht="21" x14ac:dyDescent="0.25">
      <c r="A21" s="34"/>
      <c r="B21" s="63" t="s">
        <v>96</v>
      </c>
      <c r="C21" s="38">
        <f>C20*18.5%</f>
        <v>1512301</v>
      </c>
      <c r="D21" s="38">
        <f t="shared" ref="D21:E21" si="1">D20*18.5%</f>
        <v>382395</v>
      </c>
      <c r="E21" s="38">
        <f t="shared" si="1"/>
        <v>1894696</v>
      </c>
    </row>
    <row r="22" spans="1:8" ht="21" x14ac:dyDescent="0.25">
      <c r="A22" s="34"/>
      <c r="B22" s="63" t="s">
        <v>137</v>
      </c>
      <c r="C22" s="38">
        <f>C21+C20</f>
        <v>9686901</v>
      </c>
      <c r="D22" s="38">
        <f t="shared" ref="D22" si="2">D21+D20</f>
        <v>2449395</v>
      </c>
      <c r="E22" s="38">
        <f>E21+E20</f>
        <v>12136296</v>
      </c>
    </row>
    <row r="23" spans="1:8" ht="12" customHeight="1" x14ac:dyDescent="0.25">
      <c r="A23" s="34"/>
      <c r="B23" s="63"/>
      <c r="C23" s="38"/>
      <c r="D23" s="38"/>
      <c r="E23" s="38"/>
    </row>
    <row r="24" spans="1:8" ht="21" x14ac:dyDescent="0.25">
      <c r="A24" s="34"/>
      <c r="B24" s="71" t="s">
        <v>136</v>
      </c>
      <c r="C24" s="38"/>
      <c r="D24" s="38"/>
      <c r="E24" s="38"/>
    </row>
    <row r="25" spans="1:8" ht="18.75" x14ac:dyDescent="0.25">
      <c r="A25" s="36" t="s">
        <v>108</v>
      </c>
      <c r="B25" s="69" t="s">
        <v>132</v>
      </c>
      <c r="C25" s="37">
        <f>Sheet2!J33</f>
        <v>525000</v>
      </c>
      <c r="D25" s="37">
        <f>Sheet2!K33</f>
        <v>300000</v>
      </c>
      <c r="E25" s="37">
        <f>D25+C25</f>
        <v>825000</v>
      </c>
    </row>
    <row r="26" spans="1:8" ht="18.75" x14ac:dyDescent="0.25">
      <c r="A26" s="36" t="s">
        <v>109</v>
      </c>
      <c r="B26" s="69" t="s">
        <v>133</v>
      </c>
      <c r="C26" s="37">
        <f>Sheet2!J45</f>
        <v>210000</v>
      </c>
      <c r="D26" s="37">
        <f>Sheet2!K45</f>
        <v>50000</v>
      </c>
      <c r="E26" s="37">
        <f>D26+C26</f>
        <v>260000</v>
      </c>
    </row>
    <row r="27" spans="1:8" ht="21" x14ac:dyDescent="0.25">
      <c r="A27" s="34"/>
      <c r="B27" s="63" t="s">
        <v>134</v>
      </c>
      <c r="C27" s="38">
        <f>SUM(C25:C26)</f>
        <v>735000</v>
      </c>
      <c r="D27" s="38">
        <f t="shared" ref="D27:E27" si="3">SUM(D25:D26)</f>
        <v>350000</v>
      </c>
      <c r="E27" s="38">
        <f t="shared" si="3"/>
        <v>1085000</v>
      </c>
    </row>
    <row r="28" spans="1:8" ht="11.25" customHeight="1" x14ac:dyDescent="0.25">
      <c r="A28" s="34"/>
      <c r="B28" s="63"/>
      <c r="C28" s="38"/>
      <c r="D28" s="38"/>
      <c r="E28" s="38"/>
    </row>
    <row r="29" spans="1:8" ht="21" x14ac:dyDescent="0.25">
      <c r="A29" s="34"/>
      <c r="B29" s="63" t="s">
        <v>138</v>
      </c>
      <c r="C29" s="38">
        <f>C27+C22</f>
        <v>10421901</v>
      </c>
      <c r="D29" s="38">
        <f t="shared" ref="D29:E29" si="4">D27+D22</f>
        <v>2799395</v>
      </c>
      <c r="E29" s="38">
        <f t="shared" si="4"/>
        <v>13221296</v>
      </c>
    </row>
    <row r="30" spans="1:8" ht="21" x14ac:dyDescent="0.25">
      <c r="A30" s="34"/>
      <c r="B30" s="63" t="s">
        <v>77</v>
      </c>
      <c r="C30" s="38">
        <v>0</v>
      </c>
      <c r="D30" s="38">
        <f>D29*12%</f>
        <v>335927.39999999997</v>
      </c>
      <c r="E30" s="38">
        <f>D30</f>
        <v>335927.39999999997</v>
      </c>
      <c r="H30" s="41"/>
    </row>
    <row r="31" spans="1:8" ht="21" x14ac:dyDescent="0.25">
      <c r="A31" s="34"/>
      <c r="B31" s="63" t="s">
        <v>97</v>
      </c>
      <c r="C31" s="38">
        <f>C30+C29</f>
        <v>10421901</v>
      </c>
      <c r="D31" s="38">
        <f>D30+D29</f>
        <v>3135322.4</v>
      </c>
      <c r="E31" s="38">
        <f>D31+C31</f>
        <v>13557223.4</v>
      </c>
      <c r="G31" s="41"/>
      <c r="H31" s="41"/>
    </row>
    <row r="32" spans="1:8" ht="21" x14ac:dyDescent="0.25">
      <c r="A32" s="34"/>
      <c r="B32" s="63" t="s">
        <v>113</v>
      </c>
      <c r="C32" s="38"/>
      <c r="D32" s="38"/>
      <c r="E32" s="38">
        <v>5766743.25</v>
      </c>
      <c r="H32" s="41"/>
    </row>
    <row r="33" spans="1:8" ht="21" x14ac:dyDescent="0.25">
      <c r="A33" s="34"/>
      <c r="B33" s="63" t="s">
        <v>114</v>
      </c>
      <c r="C33" s="38"/>
      <c r="D33" s="38"/>
      <c r="E33" s="38">
        <v>3517236.42</v>
      </c>
      <c r="H33" s="41"/>
    </row>
    <row r="34" spans="1:8" ht="21" x14ac:dyDescent="0.25">
      <c r="A34" s="34"/>
      <c r="B34" s="63" t="s">
        <v>115</v>
      </c>
      <c r="C34" s="38"/>
      <c r="D34" s="38"/>
      <c r="E34" s="38">
        <f>E31-E32-E33</f>
        <v>4273243.7300000004</v>
      </c>
      <c r="H34" s="41"/>
    </row>
    <row r="35" spans="1:8" ht="15.75" x14ac:dyDescent="0.25">
      <c r="E35" s="40"/>
      <c r="H35" s="76">
        <v>223834</v>
      </c>
    </row>
    <row r="36" spans="1:8" ht="23.25" x14ac:dyDescent="0.25">
      <c r="A36" s="86" t="s">
        <v>95</v>
      </c>
      <c r="B36" s="86"/>
      <c r="C36" s="86"/>
      <c r="G36" s="41">
        <f>E32+E33+Invocice!D29</f>
        <v>13557223.4</v>
      </c>
    </row>
    <row r="37" spans="1:8" x14ac:dyDescent="0.25">
      <c r="H37" s="41">
        <f>D30-H35</f>
        <v>112093.39999999997</v>
      </c>
    </row>
    <row r="49" spans="2:8" x14ac:dyDescent="0.25">
      <c r="B49" s="14" t="s">
        <v>98</v>
      </c>
      <c r="C49" s="54">
        <f>C31*4.5%</f>
        <v>468985.54499999998</v>
      </c>
      <c r="D49" s="54">
        <f>D31*10%</f>
        <v>313532.24</v>
      </c>
      <c r="H49" s="56"/>
    </row>
    <row r="50" spans="2:8" x14ac:dyDescent="0.25">
      <c r="B50" s="14" t="s">
        <v>100</v>
      </c>
      <c r="C50" s="54">
        <f>C22*4.23%</f>
        <v>409755.91230000003</v>
      </c>
      <c r="H50" s="56"/>
    </row>
    <row r="51" spans="2:8" x14ac:dyDescent="0.25">
      <c r="B51" s="14" t="s">
        <v>99</v>
      </c>
      <c r="D51" s="53">
        <f>D30*20%</f>
        <v>67185.48</v>
      </c>
      <c r="H51" s="56"/>
    </row>
    <row r="52" spans="2:8" x14ac:dyDescent="0.25">
      <c r="H52" s="56"/>
    </row>
    <row r="53" spans="2:8" x14ac:dyDescent="0.25">
      <c r="C53" s="55">
        <f>C31-C49-C51-C50</f>
        <v>9543159.5427000001</v>
      </c>
      <c r="D53" s="55">
        <f>D31-D49-D51</f>
        <v>2754604.68</v>
      </c>
    </row>
    <row r="55" spans="2:8" x14ac:dyDescent="0.25">
      <c r="D55" s="55">
        <f>D53+C53</f>
        <v>12297764.2227</v>
      </c>
    </row>
  </sheetData>
  <mergeCells count="4">
    <mergeCell ref="A36:C36"/>
    <mergeCell ref="A12:E12"/>
    <mergeCell ref="A10:E10"/>
    <mergeCell ref="A8:E8"/>
  </mergeCells>
  <printOptions horizontalCentered="1"/>
  <pageMargins left="0" right="0" top="1.2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view="pageBreakPreview" topLeftCell="A33" zoomScale="60" zoomScaleNormal="100" workbookViewId="0">
      <selection activeCell="B63" sqref="B63"/>
    </sheetView>
  </sheetViews>
  <sheetFormatPr defaultRowHeight="15.75" x14ac:dyDescent="0.25"/>
  <cols>
    <col min="1" max="1" width="5.7109375" style="1" customWidth="1"/>
    <col min="2" max="2" width="51.85546875" style="1" customWidth="1"/>
    <col min="3" max="3" width="5.7109375" style="12" customWidth="1"/>
    <col min="4" max="4" width="5.42578125" style="12" bestFit="1" customWidth="1"/>
    <col min="5" max="5" width="11.5703125" style="1" customWidth="1"/>
    <col min="6" max="6" width="11.140625" style="1" customWidth="1"/>
    <col min="7" max="7" width="7" style="1" bestFit="1" customWidth="1"/>
    <col min="8" max="8" width="8" style="1" customWidth="1"/>
    <col min="9" max="9" width="8.140625" style="1" customWidth="1"/>
    <col min="10" max="10" width="15" style="1" customWidth="1"/>
    <col min="11" max="11" width="15.140625" style="1" customWidth="1"/>
    <col min="12" max="16384" width="9.140625" style="1"/>
  </cols>
  <sheetData>
    <row r="1" spans="1:11" customFormat="1" ht="51.75" customHeight="1" x14ac:dyDescent="0.25">
      <c r="A1" s="98" t="s">
        <v>81</v>
      </c>
      <c r="B1" s="99"/>
      <c r="C1" s="99"/>
      <c r="D1" s="99"/>
      <c r="E1" s="99"/>
      <c r="F1" s="99"/>
      <c r="G1" s="99"/>
      <c r="H1" s="99"/>
      <c r="I1" s="99"/>
      <c r="J1" s="99"/>
      <c r="K1" s="100"/>
    </row>
    <row r="2" spans="1:11" customFormat="1" ht="26.25" x14ac:dyDescent="0.25">
      <c r="A2" s="101" t="s">
        <v>82</v>
      </c>
      <c r="B2" s="101"/>
      <c r="C2" s="101"/>
      <c r="D2" s="101"/>
      <c r="E2" s="101"/>
      <c r="F2" s="101"/>
      <c r="G2" s="102" t="s">
        <v>101</v>
      </c>
      <c r="H2" s="103"/>
      <c r="I2" s="103"/>
      <c r="J2" s="103"/>
      <c r="K2" s="104"/>
    </row>
    <row r="3" spans="1:11" s="11" customFormat="1" ht="31.5" x14ac:dyDescent="0.25">
      <c r="A3" s="44" t="s">
        <v>0</v>
      </c>
      <c r="B3" s="44" t="s">
        <v>1</v>
      </c>
      <c r="C3" s="44" t="s">
        <v>2</v>
      </c>
      <c r="D3" s="44" t="s">
        <v>3</v>
      </c>
      <c r="E3" s="43" t="s">
        <v>67</v>
      </c>
      <c r="F3" s="43" t="s">
        <v>68</v>
      </c>
      <c r="G3" s="43" t="s">
        <v>102</v>
      </c>
      <c r="H3" s="43" t="s">
        <v>104</v>
      </c>
      <c r="I3" s="43" t="s">
        <v>112</v>
      </c>
      <c r="J3" s="43" t="s">
        <v>69</v>
      </c>
      <c r="K3" s="43" t="s">
        <v>70</v>
      </c>
    </row>
    <row r="4" spans="1:11" x14ac:dyDescent="0.25">
      <c r="A4" s="2"/>
      <c r="B4" s="3"/>
      <c r="C4" s="10"/>
      <c r="D4" s="10"/>
      <c r="E4" s="4"/>
      <c r="F4" s="4"/>
      <c r="G4" s="4"/>
      <c r="H4" s="4"/>
      <c r="I4" s="4"/>
      <c r="J4" s="4"/>
      <c r="K4" s="4"/>
    </row>
    <row r="5" spans="1:11" x14ac:dyDescent="0.25">
      <c r="A5" s="2"/>
      <c r="B5" s="5" t="s">
        <v>22</v>
      </c>
      <c r="C5" s="10"/>
      <c r="D5" s="10"/>
      <c r="E5" s="4"/>
      <c r="F5" s="4"/>
      <c r="G5" s="4"/>
      <c r="H5" s="4"/>
      <c r="I5" s="4"/>
      <c r="J5" s="4"/>
      <c r="K5" s="4"/>
    </row>
    <row r="6" spans="1:11" x14ac:dyDescent="0.25">
      <c r="A6" s="2"/>
      <c r="B6" s="6"/>
      <c r="C6" s="10"/>
      <c r="D6" s="10"/>
      <c r="E6" s="4"/>
      <c r="F6" s="4"/>
      <c r="G6" s="4"/>
      <c r="H6" s="4"/>
      <c r="I6" s="4"/>
      <c r="J6" s="4"/>
      <c r="K6" s="4"/>
    </row>
    <row r="7" spans="1:11" x14ac:dyDescent="0.25">
      <c r="A7" s="2">
        <v>1</v>
      </c>
      <c r="B7" s="7" t="s">
        <v>4</v>
      </c>
      <c r="C7" s="10">
        <v>1</v>
      </c>
      <c r="D7" s="10" t="s">
        <v>61</v>
      </c>
      <c r="E7" s="13">
        <v>30000</v>
      </c>
      <c r="F7" s="13">
        <v>10000</v>
      </c>
      <c r="G7" s="13">
        <v>0</v>
      </c>
      <c r="H7" s="13">
        <v>1</v>
      </c>
      <c r="I7" s="13">
        <f>H7+G7</f>
        <v>1</v>
      </c>
      <c r="J7" s="13">
        <f>I7*E7</f>
        <v>30000</v>
      </c>
      <c r="K7" s="13">
        <f>I7*F7</f>
        <v>10000</v>
      </c>
    </row>
    <row r="8" spans="1:11" ht="31.5" x14ac:dyDescent="0.25">
      <c r="A8" s="2">
        <v>2</v>
      </c>
      <c r="B8" s="3" t="s">
        <v>72</v>
      </c>
      <c r="C8" s="10">
        <v>1</v>
      </c>
      <c r="D8" s="10" t="s">
        <v>62</v>
      </c>
      <c r="E8" s="13">
        <v>20000</v>
      </c>
      <c r="F8" s="13">
        <v>15000</v>
      </c>
      <c r="G8" s="13">
        <v>0</v>
      </c>
      <c r="H8" s="13">
        <v>1</v>
      </c>
      <c r="I8" s="13">
        <f t="shared" ref="I8:I28" si="0">H8+G8</f>
        <v>1</v>
      </c>
      <c r="J8" s="13">
        <f t="shared" ref="J8:J28" si="1">I8*E8</f>
        <v>20000</v>
      </c>
      <c r="K8" s="13">
        <f t="shared" ref="K8:K28" si="2">I8*F8</f>
        <v>15000</v>
      </c>
    </row>
    <row r="9" spans="1:11" ht="31.5" x14ac:dyDescent="0.25">
      <c r="A9" s="2">
        <v>3</v>
      </c>
      <c r="B9" s="3" t="s">
        <v>6</v>
      </c>
      <c r="C9" s="10">
        <v>1</v>
      </c>
      <c r="D9" s="10" t="s">
        <v>62</v>
      </c>
      <c r="E9" s="13">
        <v>30000</v>
      </c>
      <c r="F9" s="13">
        <v>12000</v>
      </c>
      <c r="G9" s="13">
        <v>0</v>
      </c>
      <c r="H9" s="13">
        <v>1</v>
      </c>
      <c r="I9" s="13">
        <f t="shared" si="0"/>
        <v>1</v>
      </c>
      <c r="J9" s="13">
        <f t="shared" si="1"/>
        <v>30000</v>
      </c>
      <c r="K9" s="13">
        <f t="shared" si="2"/>
        <v>12000</v>
      </c>
    </row>
    <row r="10" spans="1:11" ht="94.5" x14ac:dyDescent="0.25">
      <c r="A10" s="2">
        <v>4</v>
      </c>
      <c r="B10" s="3" t="s">
        <v>7</v>
      </c>
      <c r="C10" s="10">
        <v>1</v>
      </c>
      <c r="D10" s="10" t="s">
        <v>62</v>
      </c>
      <c r="E10" s="13">
        <v>90000</v>
      </c>
      <c r="F10" s="13">
        <v>40000</v>
      </c>
      <c r="G10" s="13">
        <v>0</v>
      </c>
      <c r="H10" s="13">
        <v>1</v>
      </c>
      <c r="I10" s="13">
        <f t="shared" si="0"/>
        <v>1</v>
      </c>
      <c r="J10" s="13">
        <f t="shared" si="1"/>
        <v>90000</v>
      </c>
      <c r="K10" s="13">
        <f t="shared" si="2"/>
        <v>40000</v>
      </c>
    </row>
    <row r="11" spans="1:11" x14ac:dyDescent="0.25">
      <c r="A11" s="2">
        <v>5</v>
      </c>
      <c r="B11" s="7" t="s">
        <v>8</v>
      </c>
      <c r="C11" s="10">
        <v>2</v>
      </c>
      <c r="D11" s="10" t="s">
        <v>62</v>
      </c>
      <c r="E11" s="13">
        <v>5000</v>
      </c>
      <c r="F11" s="13">
        <v>2000</v>
      </c>
      <c r="G11" s="13">
        <v>0</v>
      </c>
      <c r="H11" s="13">
        <v>2</v>
      </c>
      <c r="I11" s="13">
        <f t="shared" si="0"/>
        <v>2</v>
      </c>
      <c r="J11" s="13">
        <f t="shared" si="1"/>
        <v>10000</v>
      </c>
      <c r="K11" s="13">
        <f t="shared" si="2"/>
        <v>4000</v>
      </c>
    </row>
    <row r="12" spans="1:11" ht="31.5" x14ac:dyDescent="0.25">
      <c r="A12" s="2">
        <v>6</v>
      </c>
      <c r="B12" s="3" t="s">
        <v>23</v>
      </c>
      <c r="C12" s="10">
        <v>1</v>
      </c>
      <c r="D12" s="10" t="s">
        <v>62</v>
      </c>
      <c r="E12" s="13">
        <v>30000</v>
      </c>
      <c r="F12" s="13">
        <v>25000</v>
      </c>
      <c r="G12" s="13">
        <v>0</v>
      </c>
      <c r="H12" s="13">
        <v>1</v>
      </c>
      <c r="I12" s="13">
        <f t="shared" si="0"/>
        <v>1</v>
      </c>
      <c r="J12" s="13">
        <f t="shared" si="1"/>
        <v>30000</v>
      </c>
      <c r="K12" s="13">
        <f t="shared" si="2"/>
        <v>25000</v>
      </c>
    </row>
    <row r="13" spans="1:11" x14ac:dyDescent="0.25">
      <c r="A13" s="2">
        <v>7</v>
      </c>
      <c r="B13" s="3" t="s">
        <v>10</v>
      </c>
      <c r="C13" s="10">
        <v>1</v>
      </c>
      <c r="D13" s="10" t="s">
        <v>62</v>
      </c>
      <c r="E13" s="13">
        <v>20000</v>
      </c>
      <c r="F13" s="13">
        <v>20000</v>
      </c>
      <c r="G13" s="13">
        <v>0</v>
      </c>
      <c r="H13" s="13">
        <v>1</v>
      </c>
      <c r="I13" s="13">
        <f t="shared" si="0"/>
        <v>1</v>
      </c>
      <c r="J13" s="13">
        <f t="shared" si="1"/>
        <v>20000</v>
      </c>
      <c r="K13" s="13">
        <f t="shared" si="2"/>
        <v>20000</v>
      </c>
    </row>
    <row r="14" spans="1:11" ht="31.5" x14ac:dyDescent="0.25">
      <c r="A14" s="2">
        <v>8</v>
      </c>
      <c r="B14" s="3" t="s">
        <v>11</v>
      </c>
      <c r="C14" s="10">
        <v>1</v>
      </c>
      <c r="D14" s="10" t="s">
        <v>62</v>
      </c>
      <c r="E14" s="13">
        <v>25000</v>
      </c>
      <c r="F14" s="13">
        <v>15000</v>
      </c>
      <c r="G14" s="13">
        <v>0</v>
      </c>
      <c r="H14" s="13">
        <v>1</v>
      </c>
      <c r="I14" s="13">
        <f t="shared" si="0"/>
        <v>1</v>
      </c>
      <c r="J14" s="13">
        <f t="shared" si="1"/>
        <v>25000</v>
      </c>
      <c r="K14" s="13">
        <f t="shared" si="2"/>
        <v>15000</v>
      </c>
    </row>
    <row r="15" spans="1:11" ht="31.5" x14ac:dyDescent="0.25">
      <c r="A15" s="2">
        <v>9</v>
      </c>
      <c r="B15" s="8" t="s">
        <v>79</v>
      </c>
      <c r="C15" s="10">
        <v>1</v>
      </c>
      <c r="D15" s="10" t="s">
        <v>62</v>
      </c>
      <c r="E15" s="13">
        <v>224000</v>
      </c>
      <c r="F15" s="13">
        <v>54000</v>
      </c>
      <c r="G15" s="13">
        <v>0</v>
      </c>
      <c r="H15" s="13">
        <v>1</v>
      </c>
      <c r="I15" s="13">
        <f t="shared" si="0"/>
        <v>1</v>
      </c>
      <c r="J15" s="13">
        <f t="shared" si="1"/>
        <v>224000</v>
      </c>
      <c r="K15" s="13">
        <f t="shared" si="2"/>
        <v>54000</v>
      </c>
    </row>
    <row r="16" spans="1:11" ht="47.25" x14ac:dyDescent="0.25">
      <c r="A16" s="2">
        <v>10</v>
      </c>
      <c r="B16" s="9" t="s">
        <v>12</v>
      </c>
      <c r="C16" s="10">
        <v>250</v>
      </c>
      <c r="D16" s="10" t="s">
        <v>64</v>
      </c>
      <c r="E16" s="13">
        <v>160</v>
      </c>
      <c r="F16" s="13">
        <v>80</v>
      </c>
      <c r="G16" s="13">
        <v>0</v>
      </c>
      <c r="H16" s="13">
        <v>250</v>
      </c>
      <c r="I16" s="13">
        <f t="shared" si="0"/>
        <v>250</v>
      </c>
      <c r="J16" s="13">
        <f t="shared" si="1"/>
        <v>40000</v>
      </c>
      <c r="K16" s="13">
        <f t="shared" si="2"/>
        <v>20000</v>
      </c>
    </row>
    <row r="17" spans="1:14" ht="31.5" x14ac:dyDescent="0.25">
      <c r="A17" s="2">
        <v>11</v>
      </c>
      <c r="B17" s="3" t="s">
        <v>13</v>
      </c>
      <c r="C17" s="10">
        <v>1</v>
      </c>
      <c r="D17" s="10" t="s">
        <v>62</v>
      </c>
      <c r="E17" s="13">
        <v>85000</v>
      </c>
      <c r="F17" s="13">
        <v>35000</v>
      </c>
      <c r="G17" s="13">
        <v>0</v>
      </c>
      <c r="H17" s="13">
        <v>1</v>
      </c>
      <c r="I17" s="13">
        <f t="shared" si="0"/>
        <v>1</v>
      </c>
      <c r="J17" s="13">
        <f t="shared" si="1"/>
        <v>85000</v>
      </c>
      <c r="K17" s="13">
        <f t="shared" si="2"/>
        <v>35000</v>
      </c>
    </row>
    <row r="18" spans="1:14" ht="31.5" x14ac:dyDescent="0.25">
      <c r="A18" s="2">
        <v>12</v>
      </c>
      <c r="B18" s="3" t="s">
        <v>14</v>
      </c>
      <c r="C18" s="10">
        <v>1</v>
      </c>
      <c r="D18" s="10" t="s">
        <v>62</v>
      </c>
      <c r="E18" s="13">
        <v>25000</v>
      </c>
      <c r="F18" s="13">
        <v>20000</v>
      </c>
      <c r="G18" s="13">
        <v>0</v>
      </c>
      <c r="H18" s="13">
        <v>1</v>
      </c>
      <c r="I18" s="13">
        <f t="shared" si="0"/>
        <v>1</v>
      </c>
      <c r="J18" s="13">
        <f t="shared" si="1"/>
        <v>25000</v>
      </c>
      <c r="K18" s="13">
        <f t="shared" si="2"/>
        <v>20000</v>
      </c>
      <c r="N18" s="11"/>
    </row>
    <row r="19" spans="1:14" ht="31.5" x14ac:dyDescent="0.25">
      <c r="A19" s="2">
        <v>13</v>
      </c>
      <c r="B19" s="3" t="s">
        <v>26</v>
      </c>
      <c r="C19" s="10">
        <v>1</v>
      </c>
      <c r="D19" s="10" t="s">
        <v>62</v>
      </c>
      <c r="E19" s="13">
        <v>20000</v>
      </c>
      <c r="F19" s="13">
        <v>3000</v>
      </c>
      <c r="G19" s="13">
        <v>0</v>
      </c>
      <c r="H19" s="13">
        <v>1</v>
      </c>
      <c r="I19" s="13">
        <f t="shared" si="0"/>
        <v>1</v>
      </c>
      <c r="J19" s="13">
        <f t="shared" si="1"/>
        <v>20000</v>
      </c>
      <c r="K19" s="13">
        <f t="shared" si="2"/>
        <v>3000</v>
      </c>
    </row>
    <row r="20" spans="1:14" ht="31.5" x14ac:dyDescent="0.25">
      <c r="A20" s="2">
        <v>14</v>
      </c>
      <c r="B20" s="3" t="s">
        <v>15</v>
      </c>
      <c r="C20" s="10">
        <v>1</v>
      </c>
      <c r="D20" s="10" t="s">
        <v>62</v>
      </c>
      <c r="E20" s="13">
        <v>15000</v>
      </c>
      <c r="F20" s="13">
        <v>10000</v>
      </c>
      <c r="G20" s="13">
        <v>0</v>
      </c>
      <c r="H20" s="13">
        <v>1</v>
      </c>
      <c r="I20" s="13">
        <f t="shared" si="0"/>
        <v>1</v>
      </c>
      <c r="J20" s="13">
        <f t="shared" si="1"/>
        <v>15000</v>
      </c>
      <c r="K20" s="13">
        <f t="shared" si="2"/>
        <v>10000</v>
      </c>
    </row>
    <row r="21" spans="1:14" x14ac:dyDescent="0.25">
      <c r="A21" s="2">
        <v>15</v>
      </c>
      <c r="B21" s="3" t="s">
        <v>16</v>
      </c>
      <c r="C21" s="10">
        <v>1</v>
      </c>
      <c r="D21" s="10" t="s">
        <v>62</v>
      </c>
      <c r="E21" s="13">
        <v>20000</v>
      </c>
      <c r="F21" s="13">
        <v>2000</v>
      </c>
      <c r="G21" s="13">
        <v>0</v>
      </c>
      <c r="H21" s="13">
        <v>1</v>
      </c>
      <c r="I21" s="13">
        <f t="shared" si="0"/>
        <v>1</v>
      </c>
      <c r="J21" s="13">
        <f t="shared" si="1"/>
        <v>20000</v>
      </c>
      <c r="K21" s="13">
        <f t="shared" si="2"/>
        <v>2000</v>
      </c>
    </row>
    <row r="22" spans="1:14" x14ac:dyDescent="0.25">
      <c r="A22" s="2">
        <v>16</v>
      </c>
      <c r="B22" s="7" t="s">
        <v>17</v>
      </c>
      <c r="C22" s="10">
        <v>1</v>
      </c>
      <c r="D22" s="10" t="s">
        <v>62</v>
      </c>
      <c r="E22" s="13">
        <v>0</v>
      </c>
      <c r="F22" s="13">
        <v>10000</v>
      </c>
      <c r="G22" s="13">
        <v>0</v>
      </c>
      <c r="H22" s="13">
        <v>1</v>
      </c>
      <c r="I22" s="13">
        <f t="shared" si="0"/>
        <v>1</v>
      </c>
      <c r="J22" s="13">
        <f t="shared" si="1"/>
        <v>0</v>
      </c>
      <c r="K22" s="13">
        <f t="shared" si="2"/>
        <v>10000</v>
      </c>
    </row>
    <row r="23" spans="1:14" ht="31.5" x14ac:dyDescent="0.25">
      <c r="A23" s="2">
        <v>17</v>
      </c>
      <c r="B23" s="3" t="s">
        <v>18</v>
      </c>
      <c r="C23" s="10">
        <v>1</v>
      </c>
      <c r="D23" s="10" t="s">
        <v>62</v>
      </c>
      <c r="E23" s="13">
        <v>160000</v>
      </c>
      <c r="F23" s="13">
        <v>20000</v>
      </c>
      <c r="G23" s="13">
        <v>0</v>
      </c>
      <c r="H23" s="13">
        <v>1</v>
      </c>
      <c r="I23" s="13">
        <f t="shared" si="0"/>
        <v>1</v>
      </c>
      <c r="J23" s="13">
        <f t="shared" si="1"/>
        <v>160000</v>
      </c>
      <c r="K23" s="13">
        <f t="shared" si="2"/>
        <v>20000</v>
      </c>
    </row>
    <row r="24" spans="1:14" x14ac:dyDescent="0.25">
      <c r="A24" s="2">
        <v>18</v>
      </c>
      <c r="B24" s="7" t="s">
        <v>19</v>
      </c>
      <c r="C24" s="10">
        <v>1</v>
      </c>
      <c r="D24" s="10" t="s">
        <v>62</v>
      </c>
      <c r="E24" s="13">
        <v>15000</v>
      </c>
      <c r="F24" s="13">
        <v>10000</v>
      </c>
      <c r="G24" s="13">
        <v>0</v>
      </c>
      <c r="H24" s="13">
        <v>1</v>
      </c>
      <c r="I24" s="13">
        <f t="shared" si="0"/>
        <v>1</v>
      </c>
      <c r="J24" s="13">
        <f t="shared" si="1"/>
        <v>15000</v>
      </c>
      <c r="K24" s="13">
        <f t="shared" si="2"/>
        <v>10000</v>
      </c>
    </row>
    <row r="25" spans="1:14" x14ac:dyDescent="0.25">
      <c r="A25" s="2">
        <v>19</v>
      </c>
      <c r="B25" s="7" t="s">
        <v>20</v>
      </c>
      <c r="C25" s="10">
        <v>1</v>
      </c>
      <c r="D25" s="10" t="s">
        <v>62</v>
      </c>
      <c r="E25" s="13">
        <v>5000</v>
      </c>
      <c r="F25" s="13">
        <v>2000</v>
      </c>
      <c r="G25" s="13">
        <v>0</v>
      </c>
      <c r="H25" s="13">
        <v>1</v>
      </c>
      <c r="I25" s="13">
        <f t="shared" si="0"/>
        <v>1</v>
      </c>
      <c r="J25" s="13">
        <f t="shared" si="1"/>
        <v>5000</v>
      </c>
      <c r="K25" s="13">
        <f t="shared" si="2"/>
        <v>2000</v>
      </c>
    </row>
    <row r="26" spans="1:14" x14ac:dyDescent="0.25">
      <c r="A26" s="2">
        <v>20</v>
      </c>
      <c r="B26" s="3" t="s">
        <v>29</v>
      </c>
      <c r="C26" s="10">
        <v>50</v>
      </c>
      <c r="D26" s="10" t="s">
        <v>60</v>
      </c>
      <c r="E26" s="13">
        <v>550</v>
      </c>
      <c r="F26" s="13">
        <v>200</v>
      </c>
      <c r="G26" s="13">
        <v>0</v>
      </c>
      <c r="H26" s="13">
        <v>50</v>
      </c>
      <c r="I26" s="13">
        <f t="shared" si="0"/>
        <v>50</v>
      </c>
      <c r="J26" s="13">
        <f t="shared" si="1"/>
        <v>27500</v>
      </c>
      <c r="K26" s="13">
        <f t="shared" si="2"/>
        <v>10000</v>
      </c>
    </row>
    <row r="27" spans="1:14" ht="31.5" x14ac:dyDescent="0.25">
      <c r="A27" s="2">
        <v>21</v>
      </c>
      <c r="B27" s="3" t="s">
        <v>21</v>
      </c>
      <c r="C27" s="10">
        <v>1</v>
      </c>
      <c r="D27" s="10" t="s">
        <v>62</v>
      </c>
      <c r="E27" s="13">
        <v>35000</v>
      </c>
      <c r="F27" s="13">
        <v>5000</v>
      </c>
      <c r="G27" s="13">
        <v>0</v>
      </c>
      <c r="H27" s="13">
        <v>1</v>
      </c>
      <c r="I27" s="13">
        <f t="shared" si="0"/>
        <v>1</v>
      </c>
      <c r="J27" s="13">
        <f t="shared" si="1"/>
        <v>35000</v>
      </c>
      <c r="K27" s="13">
        <f t="shared" si="2"/>
        <v>5000</v>
      </c>
    </row>
    <row r="28" spans="1:14" ht="31.5" x14ac:dyDescent="0.25">
      <c r="A28" s="2">
        <v>22</v>
      </c>
      <c r="B28" s="3" t="s">
        <v>27</v>
      </c>
      <c r="C28" s="10">
        <v>1</v>
      </c>
      <c r="D28" s="10" t="s">
        <v>62</v>
      </c>
      <c r="E28" s="13">
        <v>20000</v>
      </c>
      <c r="F28" s="13">
        <v>3000</v>
      </c>
      <c r="G28" s="13">
        <v>0</v>
      </c>
      <c r="H28" s="13">
        <v>1</v>
      </c>
      <c r="I28" s="13">
        <f t="shared" si="0"/>
        <v>1</v>
      </c>
      <c r="J28" s="13">
        <f t="shared" si="1"/>
        <v>20000</v>
      </c>
      <c r="K28" s="13">
        <f t="shared" si="2"/>
        <v>3000</v>
      </c>
    </row>
    <row r="29" spans="1:14" ht="18.75" x14ac:dyDescent="0.3">
      <c r="A29" s="95" t="s">
        <v>71</v>
      </c>
      <c r="B29" s="96"/>
      <c r="C29" s="96"/>
      <c r="D29" s="96"/>
      <c r="E29" s="96"/>
      <c r="F29" s="97"/>
      <c r="G29" s="13">
        <v>0</v>
      </c>
      <c r="H29" s="13"/>
      <c r="I29" s="13"/>
      <c r="J29" s="27">
        <f>SUM(J7:J28)</f>
        <v>946500</v>
      </c>
      <c r="K29" s="27">
        <f>SUM(K7:K28)</f>
        <v>345000</v>
      </c>
    </row>
    <row r="30" spans="1:14" x14ac:dyDescent="0.25">
      <c r="A30" s="2"/>
      <c r="B30" s="3"/>
      <c r="C30" s="10"/>
      <c r="D30" s="10"/>
      <c r="E30" s="4"/>
      <c r="F30" s="4"/>
      <c r="G30" s="13">
        <v>0</v>
      </c>
      <c r="H30" s="13"/>
      <c r="I30" s="13"/>
      <c r="J30" s="4"/>
      <c r="K30" s="4"/>
    </row>
    <row r="31" spans="1:14" x14ac:dyDescent="0.25">
      <c r="A31" s="2"/>
      <c r="B31" s="5" t="s">
        <v>24</v>
      </c>
      <c r="C31" s="10"/>
      <c r="D31" s="10"/>
      <c r="E31" s="4"/>
      <c r="F31" s="4"/>
      <c r="G31" s="13">
        <v>0</v>
      </c>
      <c r="H31" s="13"/>
      <c r="I31" s="13"/>
      <c r="J31" s="4"/>
      <c r="K31" s="4"/>
    </row>
    <row r="32" spans="1:14" x14ac:dyDescent="0.25">
      <c r="A32" s="2"/>
      <c r="B32" s="6"/>
      <c r="C32" s="10"/>
      <c r="D32" s="10"/>
      <c r="E32" s="13"/>
      <c r="F32" s="13"/>
      <c r="G32" s="13">
        <v>0</v>
      </c>
      <c r="H32" s="13"/>
      <c r="I32" s="13"/>
      <c r="J32" s="13"/>
      <c r="K32" s="13"/>
    </row>
    <row r="33" spans="1:11" x14ac:dyDescent="0.25">
      <c r="A33" s="2">
        <v>1</v>
      </c>
      <c r="B33" s="7" t="s">
        <v>4</v>
      </c>
      <c r="C33" s="10">
        <v>1</v>
      </c>
      <c r="D33" s="10" t="s">
        <v>62</v>
      </c>
      <c r="E33" s="13">
        <v>30000</v>
      </c>
      <c r="F33" s="13">
        <v>10000</v>
      </c>
      <c r="G33" s="13">
        <v>0</v>
      </c>
      <c r="H33" s="13">
        <v>1</v>
      </c>
      <c r="I33" s="13">
        <f t="shared" ref="I33:I53" si="3">H33+G33</f>
        <v>1</v>
      </c>
      <c r="J33" s="13">
        <f t="shared" ref="J33:J53" si="4">I33*E33</f>
        <v>30000</v>
      </c>
      <c r="K33" s="13">
        <f t="shared" ref="K33:K53" si="5">I33*F33</f>
        <v>10000</v>
      </c>
    </row>
    <row r="34" spans="1:11" ht="31.5" x14ac:dyDescent="0.25">
      <c r="A34" s="2">
        <v>2</v>
      </c>
      <c r="B34" s="3" t="s">
        <v>5</v>
      </c>
      <c r="C34" s="10">
        <v>1</v>
      </c>
      <c r="D34" s="10" t="s">
        <v>62</v>
      </c>
      <c r="E34" s="13">
        <v>20000</v>
      </c>
      <c r="F34" s="13">
        <v>15000</v>
      </c>
      <c r="G34" s="13">
        <v>0</v>
      </c>
      <c r="H34" s="13">
        <v>1</v>
      </c>
      <c r="I34" s="13">
        <f t="shared" si="3"/>
        <v>1</v>
      </c>
      <c r="J34" s="13">
        <f t="shared" si="4"/>
        <v>20000</v>
      </c>
      <c r="K34" s="13">
        <f t="shared" si="5"/>
        <v>15000</v>
      </c>
    </row>
    <row r="35" spans="1:11" ht="31.5" x14ac:dyDescent="0.25">
      <c r="A35" s="2">
        <v>3</v>
      </c>
      <c r="B35" s="3" t="s">
        <v>28</v>
      </c>
      <c r="C35" s="10">
        <v>1</v>
      </c>
      <c r="D35" s="10" t="s">
        <v>62</v>
      </c>
      <c r="E35" s="13">
        <v>30000</v>
      </c>
      <c r="F35" s="13">
        <v>20000</v>
      </c>
      <c r="G35" s="13">
        <v>0</v>
      </c>
      <c r="H35" s="13">
        <v>1</v>
      </c>
      <c r="I35" s="13">
        <f t="shared" si="3"/>
        <v>1</v>
      </c>
      <c r="J35" s="13">
        <f t="shared" si="4"/>
        <v>30000</v>
      </c>
      <c r="K35" s="13">
        <f t="shared" si="5"/>
        <v>20000</v>
      </c>
    </row>
    <row r="36" spans="1:11" ht="94.5" x14ac:dyDescent="0.25">
      <c r="A36" s="2">
        <v>4</v>
      </c>
      <c r="B36" s="3" t="s">
        <v>7</v>
      </c>
      <c r="C36" s="10">
        <v>1</v>
      </c>
      <c r="D36" s="10" t="s">
        <v>62</v>
      </c>
      <c r="E36" s="13">
        <v>90000</v>
      </c>
      <c r="F36" s="13">
        <v>30000</v>
      </c>
      <c r="G36" s="13">
        <v>0</v>
      </c>
      <c r="H36" s="13">
        <v>1</v>
      </c>
      <c r="I36" s="13">
        <f t="shared" si="3"/>
        <v>1</v>
      </c>
      <c r="J36" s="13">
        <f t="shared" si="4"/>
        <v>90000</v>
      </c>
      <c r="K36" s="13">
        <f t="shared" si="5"/>
        <v>30000</v>
      </c>
    </row>
    <row r="37" spans="1:11" x14ac:dyDescent="0.25">
      <c r="A37" s="2">
        <v>5</v>
      </c>
      <c r="B37" s="7" t="s">
        <v>8</v>
      </c>
      <c r="C37" s="10">
        <v>2</v>
      </c>
      <c r="D37" s="10" t="s">
        <v>54</v>
      </c>
      <c r="E37" s="13">
        <v>5000</v>
      </c>
      <c r="F37" s="13">
        <v>2000</v>
      </c>
      <c r="G37" s="13">
        <v>0</v>
      </c>
      <c r="H37" s="13">
        <v>2</v>
      </c>
      <c r="I37" s="13">
        <f t="shared" si="3"/>
        <v>2</v>
      </c>
      <c r="J37" s="13">
        <f t="shared" si="4"/>
        <v>10000</v>
      </c>
      <c r="K37" s="13">
        <f t="shared" si="5"/>
        <v>4000</v>
      </c>
    </row>
    <row r="38" spans="1:11" ht="31.5" x14ac:dyDescent="0.25">
      <c r="A38" s="2">
        <v>6</v>
      </c>
      <c r="B38" s="3" t="s">
        <v>9</v>
      </c>
      <c r="C38" s="10">
        <v>1</v>
      </c>
      <c r="D38" s="10" t="s">
        <v>62</v>
      </c>
      <c r="E38" s="13">
        <v>25000</v>
      </c>
      <c r="F38" s="13">
        <v>15000</v>
      </c>
      <c r="G38" s="13">
        <v>0</v>
      </c>
      <c r="H38" s="13">
        <v>1</v>
      </c>
      <c r="I38" s="13">
        <f t="shared" si="3"/>
        <v>1</v>
      </c>
      <c r="J38" s="13">
        <f t="shared" si="4"/>
        <v>25000</v>
      </c>
      <c r="K38" s="13">
        <f t="shared" si="5"/>
        <v>15000</v>
      </c>
    </row>
    <row r="39" spans="1:11" x14ac:dyDescent="0.25">
      <c r="A39" s="2">
        <v>7</v>
      </c>
      <c r="B39" s="3" t="s">
        <v>10</v>
      </c>
      <c r="C39" s="10">
        <v>1</v>
      </c>
      <c r="D39" s="10" t="s">
        <v>62</v>
      </c>
      <c r="E39" s="13">
        <v>20000</v>
      </c>
      <c r="F39" s="13">
        <v>20000</v>
      </c>
      <c r="G39" s="13">
        <v>0</v>
      </c>
      <c r="H39" s="13">
        <v>1</v>
      </c>
      <c r="I39" s="13">
        <f t="shared" si="3"/>
        <v>1</v>
      </c>
      <c r="J39" s="13">
        <f t="shared" si="4"/>
        <v>20000</v>
      </c>
      <c r="K39" s="13">
        <f t="shared" si="5"/>
        <v>20000</v>
      </c>
    </row>
    <row r="40" spans="1:11" ht="31.5" x14ac:dyDescent="0.25">
      <c r="A40" s="2">
        <v>8</v>
      </c>
      <c r="B40" s="3" t="s">
        <v>11</v>
      </c>
      <c r="C40" s="10">
        <v>1</v>
      </c>
      <c r="D40" s="10" t="s">
        <v>62</v>
      </c>
      <c r="E40" s="13">
        <v>30000</v>
      </c>
      <c r="F40" s="13">
        <v>20000</v>
      </c>
      <c r="G40" s="13">
        <v>0</v>
      </c>
      <c r="H40" s="13">
        <v>1</v>
      </c>
      <c r="I40" s="13">
        <f t="shared" si="3"/>
        <v>1</v>
      </c>
      <c r="J40" s="13">
        <f t="shared" si="4"/>
        <v>30000</v>
      </c>
      <c r="K40" s="13">
        <f t="shared" si="5"/>
        <v>20000</v>
      </c>
    </row>
    <row r="41" spans="1:11" ht="31.5" x14ac:dyDescent="0.25">
      <c r="A41" s="2">
        <v>9</v>
      </c>
      <c r="B41" s="8" t="s">
        <v>80</v>
      </c>
      <c r="C41" s="10">
        <v>1</v>
      </c>
      <c r="D41" s="10" t="s">
        <v>62</v>
      </c>
      <c r="E41" s="13">
        <v>103750</v>
      </c>
      <c r="F41" s="13">
        <v>25000</v>
      </c>
      <c r="G41" s="13">
        <v>0</v>
      </c>
      <c r="H41" s="13">
        <v>1</v>
      </c>
      <c r="I41" s="13">
        <f t="shared" si="3"/>
        <v>1</v>
      </c>
      <c r="J41" s="13">
        <f t="shared" si="4"/>
        <v>103750</v>
      </c>
      <c r="K41" s="13">
        <f t="shared" si="5"/>
        <v>25000</v>
      </c>
    </row>
    <row r="42" spans="1:11" ht="47.25" x14ac:dyDescent="0.25">
      <c r="A42" s="2">
        <v>10</v>
      </c>
      <c r="B42" s="9" t="s">
        <v>12</v>
      </c>
      <c r="C42" s="10">
        <v>250</v>
      </c>
      <c r="D42" s="10" t="s">
        <v>64</v>
      </c>
      <c r="E42" s="13">
        <v>200</v>
      </c>
      <c r="F42" s="13">
        <v>100</v>
      </c>
      <c r="G42" s="13">
        <v>0</v>
      </c>
      <c r="H42" s="13">
        <v>250</v>
      </c>
      <c r="I42" s="13">
        <f t="shared" si="3"/>
        <v>250</v>
      </c>
      <c r="J42" s="13">
        <f t="shared" si="4"/>
        <v>50000</v>
      </c>
      <c r="K42" s="13">
        <f t="shared" si="5"/>
        <v>25000</v>
      </c>
    </row>
    <row r="43" spans="1:11" ht="31.5" x14ac:dyDescent="0.25">
      <c r="A43" s="2">
        <v>11</v>
      </c>
      <c r="B43" s="3" t="s">
        <v>13</v>
      </c>
      <c r="C43" s="10">
        <v>1</v>
      </c>
      <c r="D43" s="10" t="s">
        <v>62</v>
      </c>
      <c r="E43" s="13">
        <v>90000</v>
      </c>
      <c r="F43" s="13">
        <v>40000</v>
      </c>
      <c r="G43" s="13">
        <v>0</v>
      </c>
      <c r="H43" s="13">
        <v>1</v>
      </c>
      <c r="I43" s="13">
        <f t="shared" si="3"/>
        <v>1</v>
      </c>
      <c r="J43" s="13">
        <f t="shared" si="4"/>
        <v>90000</v>
      </c>
      <c r="K43" s="13">
        <f t="shared" si="5"/>
        <v>40000</v>
      </c>
    </row>
    <row r="44" spans="1:11" ht="31.5" x14ac:dyDescent="0.25">
      <c r="A44" s="2">
        <v>12</v>
      </c>
      <c r="B44" s="3" t="s">
        <v>14</v>
      </c>
      <c r="C44" s="10">
        <v>1</v>
      </c>
      <c r="D44" s="10" t="s">
        <v>62</v>
      </c>
      <c r="E44" s="13">
        <v>25000</v>
      </c>
      <c r="F44" s="13">
        <v>20000</v>
      </c>
      <c r="G44" s="13">
        <v>0</v>
      </c>
      <c r="H44" s="13">
        <v>1</v>
      </c>
      <c r="I44" s="13">
        <f t="shared" si="3"/>
        <v>1</v>
      </c>
      <c r="J44" s="13">
        <f t="shared" si="4"/>
        <v>25000</v>
      </c>
      <c r="K44" s="13">
        <f t="shared" si="5"/>
        <v>20000</v>
      </c>
    </row>
    <row r="45" spans="1:11" ht="31.5" x14ac:dyDescent="0.25">
      <c r="A45" s="2">
        <v>13</v>
      </c>
      <c r="B45" s="3" t="s">
        <v>26</v>
      </c>
      <c r="C45" s="10">
        <v>1</v>
      </c>
      <c r="D45" s="10" t="s">
        <v>62</v>
      </c>
      <c r="E45" s="13">
        <v>20000</v>
      </c>
      <c r="F45" s="13">
        <v>3000</v>
      </c>
      <c r="G45" s="13">
        <v>0</v>
      </c>
      <c r="H45" s="13">
        <v>1</v>
      </c>
      <c r="I45" s="13">
        <f t="shared" si="3"/>
        <v>1</v>
      </c>
      <c r="J45" s="13">
        <f t="shared" si="4"/>
        <v>20000</v>
      </c>
      <c r="K45" s="13">
        <f t="shared" si="5"/>
        <v>3000</v>
      </c>
    </row>
    <row r="46" spans="1:11" ht="31.5" x14ac:dyDescent="0.25">
      <c r="A46" s="2">
        <v>14</v>
      </c>
      <c r="B46" s="3" t="s">
        <v>15</v>
      </c>
      <c r="C46" s="10">
        <v>1</v>
      </c>
      <c r="D46" s="10" t="s">
        <v>62</v>
      </c>
      <c r="E46" s="13">
        <v>15000</v>
      </c>
      <c r="F46" s="13">
        <v>10000</v>
      </c>
      <c r="G46" s="13">
        <v>0</v>
      </c>
      <c r="H46" s="13">
        <v>1</v>
      </c>
      <c r="I46" s="13">
        <f t="shared" si="3"/>
        <v>1</v>
      </c>
      <c r="J46" s="13">
        <f t="shared" si="4"/>
        <v>15000</v>
      </c>
      <c r="K46" s="13">
        <f t="shared" si="5"/>
        <v>10000</v>
      </c>
    </row>
    <row r="47" spans="1:11" x14ac:dyDescent="0.25">
      <c r="A47" s="2">
        <v>15</v>
      </c>
      <c r="B47" s="3" t="s">
        <v>16</v>
      </c>
      <c r="C47" s="10">
        <v>1</v>
      </c>
      <c r="D47" s="10" t="s">
        <v>62</v>
      </c>
      <c r="E47" s="13">
        <v>20000</v>
      </c>
      <c r="F47" s="13">
        <v>2000</v>
      </c>
      <c r="G47" s="13">
        <v>0</v>
      </c>
      <c r="H47" s="13">
        <v>1</v>
      </c>
      <c r="I47" s="13">
        <f t="shared" si="3"/>
        <v>1</v>
      </c>
      <c r="J47" s="13">
        <f t="shared" si="4"/>
        <v>20000</v>
      </c>
      <c r="K47" s="13">
        <f t="shared" si="5"/>
        <v>2000</v>
      </c>
    </row>
    <row r="48" spans="1:11" x14ac:dyDescent="0.25">
      <c r="A48" s="2">
        <v>16</v>
      </c>
      <c r="B48" s="7" t="s">
        <v>17</v>
      </c>
      <c r="C48" s="10">
        <v>1</v>
      </c>
      <c r="D48" s="10" t="s">
        <v>62</v>
      </c>
      <c r="E48" s="13">
        <v>0</v>
      </c>
      <c r="F48" s="13">
        <v>10000</v>
      </c>
      <c r="G48" s="13">
        <v>0</v>
      </c>
      <c r="H48" s="13">
        <v>1</v>
      </c>
      <c r="I48" s="13">
        <f t="shared" si="3"/>
        <v>1</v>
      </c>
      <c r="J48" s="13">
        <f t="shared" si="4"/>
        <v>0</v>
      </c>
      <c r="K48" s="13">
        <f t="shared" si="5"/>
        <v>10000</v>
      </c>
    </row>
    <row r="49" spans="1:11" ht="31.5" x14ac:dyDescent="0.25">
      <c r="A49" s="2">
        <v>17</v>
      </c>
      <c r="B49" s="3" t="s">
        <v>18</v>
      </c>
      <c r="C49" s="10">
        <v>1</v>
      </c>
      <c r="D49" s="10" t="s">
        <v>62</v>
      </c>
      <c r="E49" s="13">
        <v>70350</v>
      </c>
      <c r="F49" s="13">
        <v>15000</v>
      </c>
      <c r="G49" s="13">
        <v>0</v>
      </c>
      <c r="H49" s="13">
        <v>1</v>
      </c>
      <c r="I49" s="13">
        <f t="shared" si="3"/>
        <v>1</v>
      </c>
      <c r="J49" s="13">
        <f t="shared" si="4"/>
        <v>70350</v>
      </c>
      <c r="K49" s="13">
        <f t="shared" si="5"/>
        <v>15000</v>
      </c>
    </row>
    <row r="50" spans="1:11" x14ac:dyDescent="0.25">
      <c r="A50" s="2">
        <v>18</v>
      </c>
      <c r="B50" s="7" t="s">
        <v>19</v>
      </c>
      <c r="C50" s="10">
        <v>1</v>
      </c>
      <c r="D50" s="10" t="s">
        <v>62</v>
      </c>
      <c r="E50" s="13">
        <v>10000</v>
      </c>
      <c r="F50" s="13">
        <v>10000</v>
      </c>
      <c r="G50" s="13">
        <v>0</v>
      </c>
      <c r="H50" s="13">
        <v>1</v>
      </c>
      <c r="I50" s="13">
        <f t="shared" si="3"/>
        <v>1</v>
      </c>
      <c r="J50" s="13">
        <f t="shared" si="4"/>
        <v>10000</v>
      </c>
      <c r="K50" s="13">
        <f t="shared" si="5"/>
        <v>10000</v>
      </c>
    </row>
    <row r="51" spans="1:11" x14ac:dyDescent="0.25">
      <c r="A51" s="2">
        <v>19</v>
      </c>
      <c r="B51" s="7" t="s">
        <v>20</v>
      </c>
      <c r="C51" s="10">
        <v>1</v>
      </c>
      <c r="D51" s="10" t="s">
        <v>62</v>
      </c>
      <c r="E51" s="13">
        <v>5000</v>
      </c>
      <c r="F51" s="13">
        <v>2000</v>
      </c>
      <c r="G51" s="13">
        <v>0</v>
      </c>
      <c r="H51" s="13">
        <v>1</v>
      </c>
      <c r="I51" s="13">
        <f t="shared" si="3"/>
        <v>1</v>
      </c>
      <c r="J51" s="13">
        <f t="shared" si="4"/>
        <v>5000</v>
      </c>
      <c r="K51" s="13">
        <f t="shared" si="5"/>
        <v>2000</v>
      </c>
    </row>
    <row r="52" spans="1:11" x14ac:dyDescent="0.25">
      <c r="A52" s="2">
        <v>20</v>
      </c>
      <c r="B52" s="3" t="s">
        <v>29</v>
      </c>
      <c r="C52" s="10">
        <v>50</v>
      </c>
      <c r="D52" s="10" t="s">
        <v>65</v>
      </c>
      <c r="E52" s="13">
        <v>550</v>
      </c>
      <c r="F52" s="13">
        <v>200</v>
      </c>
      <c r="G52" s="13">
        <v>0</v>
      </c>
      <c r="H52" s="13">
        <v>50</v>
      </c>
      <c r="I52" s="13">
        <f t="shared" si="3"/>
        <v>50</v>
      </c>
      <c r="J52" s="13">
        <f t="shared" si="4"/>
        <v>27500</v>
      </c>
      <c r="K52" s="13">
        <f t="shared" si="5"/>
        <v>10000</v>
      </c>
    </row>
    <row r="53" spans="1:11" ht="31.5" x14ac:dyDescent="0.25">
      <c r="A53" s="2">
        <v>21</v>
      </c>
      <c r="B53" s="3" t="s">
        <v>21</v>
      </c>
      <c r="C53" s="10">
        <v>1</v>
      </c>
      <c r="D53" s="10" t="s">
        <v>62</v>
      </c>
      <c r="E53" s="13">
        <v>30000</v>
      </c>
      <c r="F53" s="13">
        <v>5000</v>
      </c>
      <c r="G53" s="13">
        <v>0</v>
      </c>
      <c r="H53" s="13">
        <v>1</v>
      </c>
      <c r="I53" s="13">
        <f t="shared" si="3"/>
        <v>1</v>
      </c>
      <c r="J53" s="13">
        <f t="shared" si="4"/>
        <v>30000</v>
      </c>
      <c r="K53" s="13">
        <f t="shared" si="5"/>
        <v>5000</v>
      </c>
    </row>
    <row r="54" spans="1:11" ht="18.75" x14ac:dyDescent="0.3">
      <c r="A54" s="95" t="s">
        <v>71</v>
      </c>
      <c r="B54" s="96"/>
      <c r="C54" s="96"/>
      <c r="D54" s="96"/>
      <c r="E54" s="96"/>
      <c r="F54" s="97"/>
      <c r="G54" s="13">
        <v>0</v>
      </c>
      <c r="H54" s="13"/>
      <c r="I54" s="13"/>
      <c r="J54" s="27">
        <f>SUM(J32:J53)</f>
        <v>721600</v>
      </c>
      <c r="K54" s="27">
        <f>SUM(K32:K53)</f>
        <v>311000</v>
      </c>
    </row>
    <row r="55" spans="1:11" x14ac:dyDescent="0.25">
      <c r="A55" s="2"/>
      <c r="B55" s="3"/>
      <c r="C55" s="10"/>
      <c r="D55" s="10"/>
      <c r="E55" s="4"/>
      <c r="F55" s="4"/>
      <c r="G55" s="13">
        <v>0</v>
      </c>
      <c r="H55" s="13"/>
      <c r="I55" s="13"/>
      <c r="J55" s="4"/>
      <c r="K55" s="4"/>
    </row>
    <row r="56" spans="1:11" x14ac:dyDescent="0.25">
      <c r="A56" s="2"/>
      <c r="B56" s="5" t="s">
        <v>25</v>
      </c>
      <c r="C56" s="10"/>
      <c r="D56" s="10"/>
      <c r="E56" s="4"/>
      <c r="F56" s="4"/>
      <c r="G56" s="13">
        <v>0</v>
      </c>
      <c r="H56" s="13"/>
      <c r="I56" s="13"/>
      <c r="J56" s="4"/>
      <c r="K56" s="4"/>
    </row>
    <row r="57" spans="1:11" x14ac:dyDescent="0.25">
      <c r="A57" s="2"/>
      <c r="B57" s="6"/>
      <c r="C57" s="10"/>
      <c r="D57" s="10"/>
      <c r="E57" s="13"/>
      <c r="F57" s="13"/>
      <c r="G57" s="13">
        <v>0</v>
      </c>
      <c r="H57" s="13"/>
      <c r="I57" s="13"/>
      <c r="J57" s="13">
        <f t="shared" ref="J57" si="6">E57*C57</f>
        <v>0</v>
      </c>
      <c r="K57" s="13">
        <f t="shared" ref="K57" si="7">F57*C57</f>
        <v>0</v>
      </c>
    </row>
    <row r="58" spans="1:11" x14ac:dyDescent="0.25">
      <c r="A58" s="2">
        <v>1</v>
      </c>
      <c r="B58" s="7" t="s">
        <v>4</v>
      </c>
      <c r="C58" s="10">
        <v>1</v>
      </c>
      <c r="D58" s="10" t="s">
        <v>62</v>
      </c>
      <c r="E58" s="13">
        <v>30000</v>
      </c>
      <c r="F58" s="13">
        <v>10000</v>
      </c>
      <c r="G58" s="13">
        <v>0</v>
      </c>
      <c r="H58" s="13">
        <v>1</v>
      </c>
      <c r="I58" s="13">
        <f t="shared" ref="I58:I78" si="8">H58+G58</f>
        <v>1</v>
      </c>
      <c r="J58" s="13">
        <f t="shared" ref="J58:J78" si="9">I58*E58</f>
        <v>30000</v>
      </c>
      <c r="K58" s="13">
        <f t="shared" ref="K58:K78" si="10">I58*F58</f>
        <v>10000</v>
      </c>
    </row>
    <row r="59" spans="1:11" ht="47.25" x14ac:dyDescent="0.25">
      <c r="A59" s="2">
        <v>2</v>
      </c>
      <c r="B59" s="3" t="s">
        <v>5</v>
      </c>
      <c r="C59" s="10">
        <v>1</v>
      </c>
      <c r="D59" s="10" t="s">
        <v>62</v>
      </c>
      <c r="E59" s="13">
        <v>20000</v>
      </c>
      <c r="F59" s="13">
        <v>15000</v>
      </c>
      <c r="G59" s="13">
        <v>0</v>
      </c>
      <c r="H59" s="13">
        <v>1</v>
      </c>
      <c r="I59" s="13">
        <f t="shared" si="8"/>
        <v>1</v>
      </c>
      <c r="J59" s="13">
        <f t="shared" si="9"/>
        <v>20000</v>
      </c>
      <c r="K59" s="13">
        <f t="shared" si="10"/>
        <v>15000</v>
      </c>
    </row>
    <row r="60" spans="1:11" ht="31.5" x14ac:dyDescent="0.25">
      <c r="A60" s="2">
        <v>3</v>
      </c>
      <c r="B60" s="3" t="s">
        <v>6</v>
      </c>
      <c r="C60" s="10">
        <v>1</v>
      </c>
      <c r="D60" s="10" t="s">
        <v>62</v>
      </c>
      <c r="E60" s="13">
        <v>30000</v>
      </c>
      <c r="F60" s="13">
        <v>12000</v>
      </c>
      <c r="G60" s="13">
        <v>0</v>
      </c>
      <c r="H60" s="13">
        <v>1</v>
      </c>
      <c r="I60" s="13">
        <f t="shared" si="8"/>
        <v>1</v>
      </c>
      <c r="J60" s="13">
        <f t="shared" si="9"/>
        <v>30000</v>
      </c>
      <c r="K60" s="13">
        <f t="shared" si="10"/>
        <v>12000</v>
      </c>
    </row>
    <row r="61" spans="1:11" ht="94.5" x14ac:dyDescent="0.25">
      <c r="A61" s="2">
        <v>4</v>
      </c>
      <c r="B61" s="3" t="s">
        <v>7</v>
      </c>
      <c r="C61" s="10">
        <v>1</v>
      </c>
      <c r="D61" s="10" t="s">
        <v>62</v>
      </c>
      <c r="E61" s="13">
        <v>90000</v>
      </c>
      <c r="F61" s="13">
        <v>40000</v>
      </c>
      <c r="G61" s="13">
        <v>0</v>
      </c>
      <c r="H61" s="13">
        <v>1</v>
      </c>
      <c r="I61" s="13">
        <f t="shared" si="8"/>
        <v>1</v>
      </c>
      <c r="J61" s="13">
        <f t="shared" si="9"/>
        <v>90000</v>
      </c>
      <c r="K61" s="13">
        <f t="shared" si="10"/>
        <v>40000</v>
      </c>
    </row>
    <row r="62" spans="1:11" x14ac:dyDescent="0.25">
      <c r="A62" s="2">
        <v>5</v>
      </c>
      <c r="B62" s="7" t="s">
        <v>8</v>
      </c>
      <c r="C62" s="10">
        <v>2</v>
      </c>
      <c r="D62" s="10" t="s">
        <v>54</v>
      </c>
      <c r="E62" s="13">
        <v>5000</v>
      </c>
      <c r="F62" s="13">
        <v>2000</v>
      </c>
      <c r="G62" s="13">
        <v>0</v>
      </c>
      <c r="H62" s="13">
        <v>2</v>
      </c>
      <c r="I62" s="13">
        <f t="shared" si="8"/>
        <v>2</v>
      </c>
      <c r="J62" s="13">
        <f t="shared" si="9"/>
        <v>10000</v>
      </c>
      <c r="K62" s="13">
        <f t="shared" si="10"/>
        <v>4000</v>
      </c>
    </row>
    <row r="63" spans="1:11" ht="31.5" x14ac:dyDescent="0.25">
      <c r="A63" s="2">
        <v>6</v>
      </c>
      <c r="B63" s="3" t="s">
        <v>9</v>
      </c>
      <c r="C63" s="10">
        <v>1</v>
      </c>
      <c r="D63" s="10" t="s">
        <v>62</v>
      </c>
      <c r="E63" s="13">
        <v>30000</v>
      </c>
      <c r="F63" s="13">
        <v>25000</v>
      </c>
      <c r="G63" s="13">
        <v>0</v>
      </c>
      <c r="H63" s="13">
        <v>1</v>
      </c>
      <c r="I63" s="13">
        <f t="shared" si="8"/>
        <v>1</v>
      </c>
      <c r="J63" s="13">
        <f t="shared" si="9"/>
        <v>30000</v>
      </c>
      <c r="K63" s="13">
        <f t="shared" si="10"/>
        <v>25000</v>
      </c>
    </row>
    <row r="64" spans="1:11" x14ac:dyDescent="0.25">
      <c r="A64" s="2">
        <v>7</v>
      </c>
      <c r="B64" s="7" t="s">
        <v>10</v>
      </c>
      <c r="C64" s="10">
        <v>1</v>
      </c>
      <c r="D64" s="10" t="s">
        <v>62</v>
      </c>
      <c r="E64" s="13">
        <v>20000</v>
      </c>
      <c r="F64" s="13">
        <v>20000</v>
      </c>
      <c r="G64" s="13">
        <v>0</v>
      </c>
      <c r="H64" s="13">
        <v>1</v>
      </c>
      <c r="I64" s="13">
        <f t="shared" si="8"/>
        <v>1</v>
      </c>
      <c r="J64" s="13">
        <f t="shared" si="9"/>
        <v>20000</v>
      </c>
      <c r="K64" s="13">
        <f t="shared" si="10"/>
        <v>20000</v>
      </c>
    </row>
    <row r="65" spans="1:11" ht="31.5" x14ac:dyDescent="0.25">
      <c r="A65" s="2">
        <v>8</v>
      </c>
      <c r="B65" s="3" t="s">
        <v>11</v>
      </c>
      <c r="C65" s="10">
        <v>1</v>
      </c>
      <c r="D65" s="10" t="s">
        <v>62</v>
      </c>
      <c r="E65" s="13">
        <v>25000</v>
      </c>
      <c r="F65" s="13">
        <v>15000</v>
      </c>
      <c r="G65" s="13">
        <v>0</v>
      </c>
      <c r="H65" s="13">
        <v>1</v>
      </c>
      <c r="I65" s="13">
        <f t="shared" si="8"/>
        <v>1</v>
      </c>
      <c r="J65" s="13">
        <f t="shared" si="9"/>
        <v>25000</v>
      </c>
      <c r="K65" s="13">
        <f t="shared" si="10"/>
        <v>15000</v>
      </c>
    </row>
    <row r="66" spans="1:11" ht="47.25" x14ac:dyDescent="0.25">
      <c r="A66" s="2">
        <v>9</v>
      </c>
      <c r="B66" s="8" t="s">
        <v>80</v>
      </c>
      <c r="C66" s="10">
        <v>1</v>
      </c>
      <c r="D66" s="10" t="s">
        <v>62</v>
      </c>
      <c r="E66" s="13">
        <v>224000</v>
      </c>
      <c r="F66" s="13">
        <v>54000</v>
      </c>
      <c r="G66" s="13">
        <v>0</v>
      </c>
      <c r="H66" s="13">
        <v>1</v>
      </c>
      <c r="I66" s="13">
        <f t="shared" si="8"/>
        <v>1</v>
      </c>
      <c r="J66" s="13">
        <f t="shared" si="9"/>
        <v>224000</v>
      </c>
      <c r="K66" s="13">
        <f t="shared" si="10"/>
        <v>54000</v>
      </c>
    </row>
    <row r="67" spans="1:11" ht="47.25" x14ac:dyDescent="0.25">
      <c r="A67" s="2">
        <v>10</v>
      </c>
      <c r="B67" s="9" t="s">
        <v>12</v>
      </c>
      <c r="C67" s="10">
        <v>250</v>
      </c>
      <c r="D67" s="10" t="s">
        <v>64</v>
      </c>
      <c r="E67" s="13">
        <v>160</v>
      </c>
      <c r="F67" s="13">
        <v>80</v>
      </c>
      <c r="G67" s="13">
        <v>0</v>
      </c>
      <c r="H67" s="13">
        <v>250</v>
      </c>
      <c r="I67" s="13">
        <f t="shared" si="8"/>
        <v>250</v>
      </c>
      <c r="J67" s="13">
        <f t="shared" si="9"/>
        <v>40000</v>
      </c>
      <c r="K67" s="13">
        <f t="shared" si="10"/>
        <v>20000</v>
      </c>
    </row>
    <row r="68" spans="1:11" ht="31.5" x14ac:dyDescent="0.25">
      <c r="A68" s="2">
        <v>11</v>
      </c>
      <c r="B68" s="3" t="s">
        <v>13</v>
      </c>
      <c r="C68" s="10">
        <v>1</v>
      </c>
      <c r="D68" s="10" t="s">
        <v>62</v>
      </c>
      <c r="E68" s="13">
        <v>85000</v>
      </c>
      <c r="F68" s="13">
        <v>35000</v>
      </c>
      <c r="G68" s="13">
        <v>0</v>
      </c>
      <c r="H68" s="13">
        <v>1</v>
      </c>
      <c r="I68" s="13">
        <f t="shared" si="8"/>
        <v>1</v>
      </c>
      <c r="J68" s="13">
        <f t="shared" si="9"/>
        <v>85000</v>
      </c>
      <c r="K68" s="13">
        <f t="shared" si="10"/>
        <v>35000</v>
      </c>
    </row>
    <row r="69" spans="1:11" ht="31.5" x14ac:dyDescent="0.25">
      <c r="A69" s="2">
        <v>12</v>
      </c>
      <c r="B69" s="3" t="s">
        <v>14</v>
      </c>
      <c r="C69" s="10">
        <v>1</v>
      </c>
      <c r="D69" s="10" t="s">
        <v>62</v>
      </c>
      <c r="E69" s="13">
        <v>25000</v>
      </c>
      <c r="F69" s="13">
        <v>20000</v>
      </c>
      <c r="G69" s="13">
        <v>0</v>
      </c>
      <c r="H69" s="13">
        <v>1</v>
      </c>
      <c r="I69" s="13">
        <f t="shared" si="8"/>
        <v>1</v>
      </c>
      <c r="J69" s="13">
        <f t="shared" si="9"/>
        <v>25000</v>
      </c>
      <c r="K69" s="13">
        <f t="shared" si="10"/>
        <v>20000</v>
      </c>
    </row>
    <row r="70" spans="1:11" ht="31.5" x14ac:dyDescent="0.25">
      <c r="A70" s="2">
        <v>13</v>
      </c>
      <c r="B70" s="3" t="s">
        <v>26</v>
      </c>
      <c r="C70" s="10">
        <v>1</v>
      </c>
      <c r="D70" s="10" t="s">
        <v>62</v>
      </c>
      <c r="E70" s="13">
        <v>20000</v>
      </c>
      <c r="F70" s="13">
        <v>3000</v>
      </c>
      <c r="G70" s="13">
        <v>0</v>
      </c>
      <c r="H70" s="13">
        <v>1</v>
      </c>
      <c r="I70" s="13">
        <f t="shared" si="8"/>
        <v>1</v>
      </c>
      <c r="J70" s="13">
        <f t="shared" si="9"/>
        <v>20000</v>
      </c>
      <c r="K70" s="13">
        <f t="shared" si="10"/>
        <v>3000</v>
      </c>
    </row>
    <row r="71" spans="1:11" ht="31.5" x14ac:dyDescent="0.25">
      <c r="A71" s="2">
        <v>14</v>
      </c>
      <c r="B71" s="3" t="s">
        <v>15</v>
      </c>
      <c r="C71" s="10">
        <v>1</v>
      </c>
      <c r="D71" s="10" t="s">
        <v>62</v>
      </c>
      <c r="E71" s="13">
        <v>15000</v>
      </c>
      <c r="F71" s="13">
        <v>10000</v>
      </c>
      <c r="G71" s="13">
        <v>0</v>
      </c>
      <c r="H71" s="13">
        <v>1</v>
      </c>
      <c r="I71" s="13">
        <f t="shared" si="8"/>
        <v>1</v>
      </c>
      <c r="J71" s="13">
        <f t="shared" si="9"/>
        <v>15000</v>
      </c>
      <c r="K71" s="13">
        <f t="shared" si="10"/>
        <v>10000</v>
      </c>
    </row>
    <row r="72" spans="1:11" x14ac:dyDescent="0.25">
      <c r="A72" s="2">
        <v>15</v>
      </c>
      <c r="B72" s="7" t="s">
        <v>16</v>
      </c>
      <c r="C72" s="10">
        <v>1</v>
      </c>
      <c r="D72" s="10" t="s">
        <v>62</v>
      </c>
      <c r="E72" s="13">
        <v>20000</v>
      </c>
      <c r="F72" s="13">
        <v>2000</v>
      </c>
      <c r="G72" s="13">
        <v>0</v>
      </c>
      <c r="H72" s="13">
        <v>1</v>
      </c>
      <c r="I72" s="13">
        <f t="shared" si="8"/>
        <v>1</v>
      </c>
      <c r="J72" s="13">
        <f t="shared" si="9"/>
        <v>20000</v>
      </c>
      <c r="K72" s="13">
        <f t="shared" si="10"/>
        <v>2000</v>
      </c>
    </row>
    <row r="73" spans="1:11" x14ac:dyDescent="0.25">
      <c r="A73" s="2">
        <v>16</v>
      </c>
      <c r="B73" s="7" t="s">
        <v>17</v>
      </c>
      <c r="C73" s="10">
        <v>1</v>
      </c>
      <c r="D73" s="10" t="s">
        <v>62</v>
      </c>
      <c r="E73" s="13">
        <v>0</v>
      </c>
      <c r="F73" s="13">
        <v>10000</v>
      </c>
      <c r="G73" s="13">
        <v>0</v>
      </c>
      <c r="H73" s="13">
        <v>1</v>
      </c>
      <c r="I73" s="13">
        <f t="shared" si="8"/>
        <v>1</v>
      </c>
      <c r="J73" s="13">
        <f t="shared" si="9"/>
        <v>0</v>
      </c>
      <c r="K73" s="13">
        <f t="shared" si="10"/>
        <v>10000</v>
      </c>
    </row>
    <row r="74" spans="1:11" ht="31.5" x14ac:dyDescent="0.25">
      <c r="A74" s="2">
        <v>17</v>
      </c>
      <c r="B74" s="3" t="s">
        <v>18</v>
      </c>
      <c r="C74" s="10">
        <v>1</v>
      </c>
      <c r="D74" s="10" t="s">
        <v>62</v>
      </c>
      <c r="E74" s="13">
        <v>160000</v>
      </c>
      <c r="F74" s="13">
        <v>20000</v>
      </c>
      <c r="G74" s="13">
        <v>0</v>
      </c>
      <c r="H74" s="13">
        <v>1</v>
      </c>
      <c r="I74" s="13">
        <f t="shared" si="8"/>
        <v>1</v>
      </c>
      <c r="J74" s="13">
        <f t="shared" si="9"/>
        <v>160000</v>
      </c>
      <c r="K74" s="13">
        <f t="shared" si="10"/>
        <v>20000</v>
      </c>
    </row>
    <row r="75" spans="1:11" x14ac:dyDescent="0.25">
      <c r="A75" s="2">
        <v>18</v>
      </c>
      <c r="B75" s="7" t="s">
        <v>19</v>
      </c>
      <c r="C75" s="10">
        <v>1</v>
      </c>
      <c r="D75" s="10" t="s">
        <v>62</v>
      </c>
      <c r="E75" s="13">
        <v>15000</v>
      </c>
      <c r="F75" s="13">
        <v>10000</v>
      </c>
      <c r="G75" s="13">
        <v>0</v>
      </c>
      <c r="H75" s="13">
        <v>1</v>
      </c>
      <c r="I75" s="13">
        <f t="shared" si="8"/>
        <v>1</v>
      </c>
      <c r="J75" s="13">
        <f t="shared" si="9"/>
        <v>15000</v>
      </c>
      <c r="K75" s="13">
        <f t="shared" si="10"/>
        <v>10000</v>
      </c>
    </row>
    <row r="76" spans="1:11" x14ac:dyDescent="0.25">
      <c r="A76" s="2">
        <v>19</v>
      </c>
      <c r="B76" s="7" t="s">
        <v>20</v>
      </c>
      <c r="C76" s="10">
        <v>1</v>
      </c>
      <c r="D76" s="10" t="s">
        <v>62</v>
      </c>
      <c r="E76" s="13">
        <v>5000</v>
      </c>
      <c r="F76" s="13">
        <v>2000</v>
      </c>
      <c r="G76" s="13">
        <v>0</v>
      </c>
      <c r="H76" s="13">
        <v>1</v>
      </c>
      <c r="I76" s="13">
        <f t="shared" si="8"/>
        <v>1</v>
      </c>
      <c r="J76" s="13">
        <f t="shared" si="9"/>
        <v>5000</v>
      </c>
      <c r="K76" s="13">
        <f t="shared" si="10"/>
        <v>2000</v>
      </c>
    </row>
    <row r="77" spans="1:11" ht="31.5" x14ac:dyDescent="0.25">
      <c r="A77" s="2">
        <v>20</v>
      </c>
      <c r="B77" s="3" t="s">
        <v>29</v>
      </c>
      <c r="C77" s="10">
        <v>50</v>
      </c>
      <c r="D77" s="10" t="s">
        <v>66</v>
      </c>
      <c r="E77" s="13">
        <v>550</v>
      </c>
      <c r="F77" s="13">
        <v>200</v>
      </c>
      <c r="G77" s="13">
        <v>0</v>
      </c>
      <c r="H77" s="13">
        <v>50</v>
      </c>
      <c r="I77" s="13">
        <f t="shared" si="8"/>
        <v>50</v>
      </c>
      <c r="J77" s="13">
        <f t="shared" si="9"/>
        <v>27500</v>
      </c>
      <c r="K77" s="13">
        <f t="shared" si="10"/>
        <v>10000</v>
      </c>
    </row>
    <row r="78" spans="1:11" ht="31.5" x14ac:dyDescent="0.25">
      <c r="A78" s="2">
        <v>21</v>
      </c>
      <c r="B78" s="3" t="s">
        <v>21</v>
      </c>
      <c r="C78" s="10">
        <v>1</v>
      </c>
      <c r="D78" s="10" t="s">
        <v>62</v>
      </c>
      <c r="E78" s="13">
        <v>35000</v>
      </c>
      <c r="F78" s="13">
        <v>5000</v>
      </c>
      <c r="G78" s="13">
        <v>0</v>
      </c>
      <c r="H78" s="13">
        <v>1</v>
      </c>
      <c r="I78" s="13">
        <f t="shared" si="8"/>
        <v>1</v>
      </c>
      <c r="J78" s="13">
        <f t="shared" si="9"/>
        <v>35000</v>
      </c>
      <c r="K78" s="13">
        <f t="shared" si="10"/>
        <v>5000</v>
      </c>
    </row>
    <row r="79" spans="1:11" ht="18.75" x14ac:dyDescent="0.3">
      <c r="A79" s="95" t="s">
        <v>71</v>
      </c>
      <c r="B79" s="96"/>
      <c r="C79" s="96"/>
      <c r="D79" s="96"/>
      <c r="E79" s="96"/>
      <c r="F79" s="97"/>
      <c r="G79" s="42"/>
      <c r="H79" s="42"/>
      <c r="I79" s="42"/>
      <c r="J79" s="27">
        <f>SUM(J57:J78)</f>
        <v>926500</v>
      </c>
      <c r="K79" s="27">
        <f>SUM(K57:K78)</f>
        <v>342000</v>
      </c>
    </row>
  </sheetData>
  <mergeCells count="6">
    <mergeCell ref="A29:F29"/>
    <mergeCell ref="A54:F54"/>
    <mergeCell ref="A79:F79"/>
    <mergeCell ref="A1:K1"/>
    <mergeCell ref="A2:F2"/>
    <mergeCell ref="G2:K2"/>
  </mergeCells>
  <printOptions horizontalCentered="1"/>
  <pageMargins left="0.25" right="0" top="0.5" bottom="0.75" header="0.3" footer="0.3"/>
  <pageSetup paperSize="9" scale="93" orientation="landscape" r:id="rId1"/>
  <rowBreaks count="4" manualBreakCount="4">
    <brk id="16" max="9" man="1"/>
    <brk id="29" max="16383" man="1"/>
    <brk id="42" max="9" man="1"/>
    <brk id="5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3"/>
  <sheetViews>
    <sheetView topLeftCell="A35" zoomScaleNormal="100" workbookViewId="0">
      <selection activeCell="H36" sqref="H36"/>
    </sheetView>
  </sheetViews>
  <sheetFormatPr defaultRowHeight="15" x14ac:dyDescent="0.25"/>
  <cols>
    <col min="1" max="1" width="5.85546875" bestFit="1" customWidth="1"/>
    <col min="2" max="2" width="71.42578125" customWidth="1"/>
    <col min="3" max="3" width="5.5703125" style="14" bestFit="1" customWidth="1"/>
    <col min="4" max="4" width="6.85546875" style="14" customWidth="1"/>
    <col min="5" max="5" width="11" customWidth="1"/>
    <col min="6" max="6" width="10.42578125" customWidth="1"/>
    <col min="7" max="7" width="7" bestFit="1" customWidth="1"/>
    <col min="8" max="9" width="8.7109375" customWidth="1"/>
    <col min="10" max="10" width="16" customWidth="1"/>
    <col min="11" max="11" width="15.5703125" customWidth="1"/>
    <col min="13" max="13" width="11.5703125" bestFit="1" customWidth="1"/>
  </cols>
  <sheetData>
    <row r="1" spans="1:11" ht="51.75" customHeight="1" x14ac:dyDescent="0.25">
      <c r="A1" s="98" t="s">
        <v>81</v>
      </c>
      <c r="B1" s="99"/>
      <c r="C1" s="99"/>
      <c r="D1" s="99"/>
      <c r="E1" s="99"/>
      <c r="F1" s="99"/>
      <c r="G1" s="99"/>
      <c r="H1" s="99"/>
      <c r="I1" s="99"/>
      <c r="J1" s="99"/>
      <c r="K1" s="100"/>
    </row>
    <row r="2" spans="1:11" ht="26.25" x14ac:dyDescent="0.25">
      <c r="A2" s="101" t="s">
        <v>82</v>
      </c>
      <c r="B2" s="101"/>
      <c r="C2" s="101"/>
      <c r="D2" s="101"/>
      <c r="E2" s="101"/>
      <c r="F2" s="101"/>
      <c r="G2" s="102" t="s">
        <v>101</v>
      </c>
      <c r="H2" s="103"/>
      <c r="I2" s="103"/>
      <c r="J2" s="103"/>
      <c r="K2" s="104"/>
    </row>
    <row r="3" spans="1:11" s="11" customFormat="1" ht="31.5" x14ac:dyDescent="0.25">
      <c r="A3" s="44" t="s">
        <v>0</v>
      </c>
      <c r="B3" s="44" t="s">
        <v>1</v>
      </c>
      <c r="C3" s="44" t="s">
        <v>2</v>
      </c>
      <c r="D3" s="44" t="s">
        <v>3</v>
      </c>
      <c r="E3" s="43" t="s">
        <v>67</v>
      </c>
      <c r="F3" s="43" t="s">
        <v>68</v>
      </c>
      <c r="G3" s="43" t="s">
        <v>102</v>
      </c>
      <c r="H3" s="43" t="s">
        <v>104</v>
      </c>
      <c r="I3" s="43" t="s">
        <v>112</v>
      </c>
      <c r="J3" s="43" t="s">
        <v>69</v>
      </c>
      <c r="K3" s="43" t="s">
        <v>70</v>
      </c>
    </row>
    <row r="4" spans="1:11" ht="15.75" x14ac:dyDescent="0.25">
      <c r="A4" s="15"/>
      <c r="B4" s="16"/>
      <c r="C4" s="17"/>
      <c r="D4" s="22"/>
      <c r="E4" s="18"/>
      <c r="F4" s="18"/>
      <c r="G4" s="18"/>
      <c r="H4" s="18"/>
      <c r="I4" s="18"/>
      <c r="J4" s="18"/>
      <c r="K4" s="19"/>
    </row>
    <row r="5" spans="1:11" ht="15.75" x14ac:dyDescent="0.25">
      <c r="A5" s="2"/>
      <c r="B5" s="20" t="s">
        <v>30</v>
      </c>
      <c r="C5" s="21"/>
      <c r="D5" s="22"/>
      <c r="E5" s="4"/>
      <c r="F5" s="4"/>
      <c r="G5" s="4"/>
      <c r="H5" s="4"/>
      <c r="I5" s="4"/>
      <c r="J5" s="4"/>
      <c r="K5" s="4"/>
    </row>
    <row r="6" spans="1:11" ht="15.75" x14ac:dyDescent="0.25">
      <c r="A6" s="2"/>
      <c r="B6" s="6"/>
      <c r="C6" s="21"/>
      <c r="D6" s="22"/>
      <c r="E6" s="4"/>
      <c r="F6" s="4"/>
      <c r="G6" s="4"/>
      <c r="H6" s="4"/>
      <c r="I6" s="4"/>
      <c r="J6" s="4"/>
      <c r="K6" s="4"/>
    </row>
    <row r="7" spans="1:11" ht="15.75" x14ac:dyDescent="0.25">
      <c r="A7" s="2">
        <v>1</v>
      </c>
      <c r="B7" s="26" t="s">
        <v>58</v>
      </c>
      <c r="C7" s="21">
        <v>9</v>
      </c>
      <c r="D7" s="10" t="s">
        <v>54</v>
      </c>
      <c r="E7" s="13">
        <v>30000</v>
      </c>
      <c r="F7" s="13">
        <v>20000</v>
      </c>
      <c r="G7" s="13">
        <v>9</v>
      </c>
      <c r="H7" s="13">
        <v>0</v>
      </c>
      <c r="I7" s="13">
        <f>H7+G7</f>
        <v>9</v>
      </c>
      <c r="J7" s="13">
        <f>I7*E7</f>
        <v>270000</v>
      </c>
      <c r="K7" s="13">
        <f>I7*F7</f>
        <v>180000</v>
      </c>
    </row>
    <row r="8" spans="1:11" ht="47.25" x14ac:dyDescent="0.25">
      <c r="A8" s="2">
        <v>2</v>
      </c>
      <c r="B8" s="3" t="s">
        <v>31</v>
      </c>
      <c r="C8" s="21">
        <v>3</v>
      </c>
      <c r="D8" s="10" t="s">
        <v>54</v>
      </c>
      <c r="E8" s="13">
        <v>85000</v>
      </c>
      <c r="F8" s="13">
        <v>45000</v>
      </c>
      <c r="G8" s="13">
        <v>3</v>
      </c>
      <c r="H8" s="13">
        <v>0</v>
      </c>
      <c r="I8" s="13">
        <f t="shared" ref="I8:I36" si="0">H8+G8</f>
        <v>3</v>
      </c>
      <c r="J8" s="13">
        <f t="shared" ref="J8:J22" si="1">I8*E8</f>
        <v>255000</v>
      </c>
      <c r="K8" s="13">
        <f t="shared" ref="K8:K22" si="2">I8*F8</f>
        <v>135000</v>
      </c>
    </row>
    <row r="9" spans="1:11" ht="31.5" x14ac:dyDescent="0.25">
      <c r="A9" s="2">
        <v>3</v>
      </c>
      <c r="B9" s="3" t="s">
        <v>73</v>
      </c>
      <c r="C9" s="21">
        <v>6</v>
      </c>
      <c r="D9" s="10" t="s">
        <v>54</v>
      </c>
      <c r="E9" s="13">
        <v>0</v>
      </c>
      <c r="F9" s="13">
        <v>10000</v>
      </c>
      <c r="G9" s="13">
        <v>0</v>
      </c>
      <c r="H9" s="13">
        <v>6</v>
      </c>
      <c r="I9" s="13">
        <f t="shared" si="0"/>
        <v>6</v>
      </c>
      <c r="J9" s="13">
        <f t="shared" si="1"/>
        <v>0</v>
      </c>
      <c r="K9" s="13">
        <f t="shared" si="2"/>
        <v>60000</v>
      </c>
    </row>
    <row r="10" spans="1:11" ht="31.5" x14ac:dyDescent="0.25">
      <c r="A10" s="2">
        <v>4</v>
      </c>
      <c r="B10" s="3" t="s">
        <v>32</v>
      </c>
      <c r="C10" s="21">
        <v>6</v>
      </c>
      <c r="D10" s="10" t="s">
        <v>54</v>
      </c>
      <c r="E10" s="13">
        <v>15000</v>
      </c>
      <c r="F10" s="13">
        <v>10000</v>
      </c>
      <c r="G10" s="13">
        <v>6</v>
      </c>
      <c r="H10" s="13">
        <v>0</v>
      </c>
      <c r="I10" s="13">
        <f t="shared" si="0"/>
        <v>6</v>
      </c>
      <c r="J10" s="13">
        <f t="shared" si="1"/>
        <v>90000</v>
      </c>
      <c r="K10" s="13">
        <f t="shared" si="2"/>
        <v>60000</v>
      </c>
    </row>
    <row r="11" spans="1:11" ht="31.5" x14ac:dyDescent="0.25">
      <c r="A11" s="2">
        <v>5</v>
      </c>
      <c r="B11" s="3" t="s">
        <v>33</v>
      </c>
      <c r="C11" s="21">
        <v>12</v>
      </c>
      <c r="D11" s="10" t="s">
        <v>54</v>
      </c>
      <c r="E11" s="13">
        <v>165000</v>
      </c>
      <c r="F11" s="13">
        <v>5000</v>
      </c>
      <c r="G11" s="13">
        <v>12</v>
      </c>
      <c r="H11" s="13">
        <v>0</v>
      </c>
      <c r="I11" s="13">
        <f t="shared" si="0"/>
        <v>12</v>
      </c>
      <c r="J11" s="13">
        <f t="shared" si="1"/>
        <v>1980000</v>
      </c>
      <c r="K11" s="13">
        <f t="shared" si="2"/>
        <v>60000</v>
      </c>
    </row>
    <row r="12" spans="1:11" ht="31.5" x14ac:dyDescent="0.25">
      <c r="A12" s="2">
        <v>6</v>
      </c>
      <c r="B12" s="3" t="s">
        <v>34</v>
      </c>
      <c r="C12" s="21">
        <v>4</v>
      </c>
      <c r="D12" s="10" t="s">
        <v>54</v>
      </c>
      <c r="E12" s="13">
        <v>190000</v>
      </c>
      <c r="F12" s="13">
        <v>6000</v>
      </c>
      <c r="G12" s="13">
        <v>4</v>
      </c>
      <c r="H12" s="13">
        <v>0</v>
      </c>
      <c r="I12" s="13">
        <f t="shared" si="0"/>
        <v>4</v>
      </c>
      <c r="J12" s="13">
        <f t="shared" si="1"/>
        <v>760000</v>
      </c>
      <c r="K12" s="13">
        <f t="shared" si="2"/>
        <v>24000</v>
      </c>
    </row>
    <row r="13" spans="1:11" ht="15.75" x14ac:dyDescent="0.25">
      <c r="A13" s="2">
        <v>7</v>
      </c>
      <c r="B13" s="3" t="s">
        <v>35</v>
      </c>
      <c r="C13" s="21">
        <v>7</v>
      </c>
      <c r="D13" s="10" t="s">
        <v>54</v>
      </c>
      <c r="E13" s="13">
        <v>10000</v>
      </c>
      <c r="F13" s="13">
        <v>10000</v>
      </c>
      <c r="G13" s="13">
        <v>7</v>
      </c>
      <c r="H13" s="13">
        <v>0</v>
      </c>
      <c r="I13" s="13">
        <f t="shared" si="0"/>
        <v>7</v>
      </c>
      <c r="J13" s="13">
        <f t="shared" si="1"/>
        <v>70000</v>
      </c>
      <c r="K13" s="13">
        <f t="shared" si="2"/>
        <v>70000</v>
      </c>
    </row>
    <row r="14" spans="1:11" ht="31.5" x14ac:dyDescent="0.25">
      <c r="A14" s="2">
        <v>8</v>
      </c>
      <c r="B14" s="3" t="s">
        <v>36</v>
      </c>
      <c r="C14" s="21">
        <v>10</v>
      </c>
      <c r="D14" s="10" t="s">
        <v>54</v>
      </c>
      <c r="E14" s="13">
        <v>10000</v>
      </c>
      <c r="F14" s="13">
        <v>10000</v>
      </c>
      <c r="G14" s="13">
        <v>4</v>
      </c>
      <c r="H14" s="13">
        <v>6</v>
      </c>
      <c r="I14" s="13">
        <f t="shared" si="0"/>
        <v>10</v>
      </c>
      <c r="J14" s="13">
        <f t="shared" si="1"/>
        <v>100000</v>
      </c>
      <c r="K14" s="13">
        <f t="shared" si="2"/>
        <v>100000</v>
      </c>
    </row>
    <row r="15" spans="1:11" ht="31.5" x14ac:dyDescent="0.25">
      <c r="A15" s="2">
        <v>9</v>
      </c>
      <c r="B15" s="3" t="s">
        <v>37</v>
      </c>
      <c r="C15" s="10">
        <v>4</v>
      </c>
      <c r="D15" s="10" t="s">
        <v>54</v>
      </c>
      <c r="E15" s="13">
        <v>5000</v>
      </c>
      <c r="F15" s="13">
        <v>1000</v>
      </c>
      <c r="G15" s="13">
        <v>0</v>
      </c>
      <c r="H15" s="13">
        <v>4</v>
      </c>
      <c r="I15" s="13">
        <f t="shared" si="0"/>
        <v>4</v>
      </c>
      <c r="J15" s="13">
        <f t="shared" si="1"/>
        <v>20000</v>
      </c>
      <c r="K15" s="13">
        <f t="shared" si="2"/>
        <v>4000</v>
      </c>
    </row>
    <row r="16" spans="1:11" ht="15.75" x14ac:dyDescent="0.25">
      <c r="A16" s="2">
        <v>10</v>
      </c>
      <c r="B16" s="8" t="s">
        <v>38</v>
      </c>
      <c r="C16" s="23">
        <v>1</v>
      </c>
      <c r="D16" s="10" t="s">
        <v>54</v>
      </c>
      <c r="E16" s="13">
        <v>665000</v>
      </c>
      <c r="F16" s="13">
        <v>15000</v>
      </c>
      <c r="G16" s="13">
        <v>0</v>
      </c>
      <c r="H16" s="13">
        <v>1</v>
      </c>
      <c r="I16" s="13">
        <v>0</v>
      </c>
      <c r="J16" s="13">
        <f t="shared" si="1"/>
        <v>0</v>
      </c>
      <c r="K16" s="13">
        <f t="shared" si="2"/>
        <v>0</v>
      </c>
    </row>
    <row r="17" spans="1:11" ht="31.5" x14ac:dyDescent="0.25">
      <c r="A17" s="2">
        <v>11</v>
      </c>
      <c r="B17" s="9" t="s">
        <v>39</v>
      </c>
      <c r="C17" s="10">
        <v>1</v>
      </c>
      <c r="D17" s="10" t="s">
        <v>62</v>
      </c>
      <c r="E17" s="13">
        <v>90000</v>
      </c>
      <c r="F17" s="13">
        <v>30000</v>
      </c>
      <c r="G17" s="13">
        <v>1</v>
      </c>
      <c r="H17" s="13">
        <v>0</v>
      </c>
      <c r="I17" s="13">
        <f t="shared" si="0"/>
        <v>1</v>
      </c>
      <c r="J17" s="13">
        <f t="shared" si="1"/>
        <v>90000</v>
      </c>
      <c r="K17" s="13">
        <f t="shared" si="2"/>
        <v>30000</v>
      </c>
    </row>
    <row r="18" spans="1:11" ht="31.5" x14ac:dyDescent="0.25">
      <c r="A18" s="2">
        <v>12</v>
      </c>
      <c r="B18" s="3" t="s">
        <v>40</v>
      </c>
      <c r="C18" s="22">
        <v>1</v>
      </c>
      <c r="D18" s="10" t="s">
        <v>62</v>
      </c>
      <c r="E18" s="13">
        <v>50000</v>
      </c>
      <c r="F18" s="13">
        <v>40000</v>
      </c>
      <c r="G18" s="13">
        <v>1</v>
      </c>
      <c r="H18" s="13">
        <v>0</v>
      </c>
      <c r="I18" s="13">
        <f t="shared" si="0"/>
        <v>1</v>
      </c>
      <c r="J18" s="13">
        <f t="shared" si="1"/>
        <v>50000</v>
      </c>
      <c r="K18" s="13">
        <f t="shared" si="2"/>
        <v>40000</v>
      </c>
    </row>
    <row r="19" spans="1:11" ht="31.5" x14ac:dyDescent="0.25">
      <c r="A19" s="2">
        <v>13</v>
      </c>
      <c r="B19" s="3" t="s">
        <v>56</v>
      </c>
      <c r="C19" s="22">
        <v>2</v>
      </c>
      <c r="D19" s="10" t="s">
        <v>54</v>
      </c>
      <c r="E19" s="13">
        <v>245000</v>
      </c>
      <c r="F19" s="13">
        <v>8000</v>
      </c>
      <c r="G19" s="13">
        <v>2</v>
      </c>
      <c r="H19" s="13">
        <v>0</v>
      </c>
      <c r="I19" s="13">
        <f t="shared" si="0"/>
        <v>2</v>
      </c>
      <c r="J19" s="13">
        <f t="shared" si="1"/>
        <v>490000</v>
      </c>
      <c r="K19" s="13">
        <f t="shared" si="2"/>
        <v>16000</v>
      </c>
    </row>
    <row r="20" spans="1:11" ht="47.25" x14ac:dyDescent="0.25">
      <c r="A20" s="2">
        <v>14</v>
      </c>
      <c r="B20" s="3" t="s">
        <v>55</v>
      </c>
      <c r="C20" s="22">
        <v>400</v>
      </c>
      <c r="D20" s="10" t="s">
        <v>60</v>
      </c>
      <c r="E20" s="13">
        <v>2150</v>
      </c>
      <c r="F20" s="13">
        <v>400</v>
      </c>
      <c r="G20" s="13">
        <v>0</v>
      </c>
      <c r="H20" s="13">
        <v>400</v>
      </c>
      <c r="I20" s="13">
        <f t="shared" si="0"/>
        <v>400</v>
      </c>
      <c r="J20" s="13">
        <f t="shared" si="1"/>
        <v>860000</v>
      </c>
      <c r="K20" s="13">
        <f t="shared" si="2"/>
        <v>160000</v>
      </c>
    </row>
    <row r="21" spans="1:11" ht="15.75" x14ac:dyDescent="0.25">
      <c r="A21" s="2">
        <v>15</v>
      </c>
      <c r="B21" s="3" t="s">
        <v>21</v>
      </c>
      <c r="C21" s="22">
        <v>1</v>
      </c>
      <c r="D21" s="10" t="s">
        <v>62</v>
      </c>
      <c r="E21" s="13">
        <v>20000</v>
      </c>
      <c r="F21" s="13">
        <v>10000</v>
      </c>
      <c r="G21" s="13">
        <v>1</v>
      </c>
      <c r="H21" s="13">
        <v>0</v>
      </c>
      <c r="I21" s="13">
        <f t="shared" si="0"/>
        <v>1</v>
      </c>
      <c r="J21" s="13">
        <f t="shared" si="1"/>
        <v>20000</v>
      </c>
      <c r="K21" s="13">
        <f t="shared" si="2"/>
        <v>10000</v>
      </c>
    </row>
    <row r="22" spans="1:11" ht="47.25" x14ac:dyDescent="0.25">
      <c r="A22" s="2">
        <v>16</v>
      </c>
      <c r="B22" s="9" t="s">
        <v>57</v>
      </c>
      <c r="C22" s="10">
        <v>1500</v>
      </c>
      <c r="D22" s="10" t="s">
        <v>59</v>
      </c>
      <c r="E22" s="13">
        <v>350</v>
      </c>
      <c r="F22" s="13">
        <v>80</v>
      </c>
      <c r="G22" s="13">
        <v>0</v>
      </c>
      <c r="H22" s="13">
        <v>1500</v>
      </c>
      <c r="I22" s="13">
        <f t="shared" si="0"/>
        <v>1500</v>
      </c>
      <c r="J22" s="13">
        <f t="shared" si="1"/>
        <v>525000</v>
      </c>
      <c r="K22" s="13">
        <f t="shared" si="2"/>
        <v>120000</v>
      </c>
    </row>
    <row r="23" spans="1:11" s="1" customFormat="1" ht="18.75" x14ac:dyDescent="0.3">
      <c r="A23" s="95" t="s">
        <v>71</v>
      </c>
      <c r="B23" s="96"/>
      <c r="C23" s="96"/>
      <c r="D23" s="96"/>
      <c r="E23" s="96"/>
      <c r="F23" s="97"/>
      <c r="G23" s="42"/>
      <c r="H23" s="42"/>
      <c r="I23" s="42"/>
      <c r="J23" s="27">
        <f>SUM(J7:J22)</f>
        <v>5580000</v>
      </c>
      <c r="K23" s="27">
        <f>SUM(K7:K22)</f>
        <v>1069000</v>
      </c>
    </row>
    <row r="24" spans="1:11" ht="15.75" x14ac:dyDescent="0.25">
      <c r="A24" s="2"/>
      <c r="B24" s="9"/>
      <c r="C24" s="10"/>
      <c r="D24" s="10"/>
      <c r="E24" s="13"/>
      <c r="F24" s="13"/>
      <c r="G24" s="13"/>
      <c r="H24" s="13"/>
      <c r="I24" s="13"/>
      <c r="J24" s="13">
        <f t="shared" ref="J24:J26" si="3">E24*C24</f>
        <v>0</v>
      </c>
      <c r="K24" s="13">
        <f t="shared" ref="K24:K26" si="4">F24*C24</f>
        <v>0</v>
      </c>
    </row>
    <row r="25" spans="1:11" ht="15.75" x14ac:dyDescent="0.25">
      <c r="A25" s="2"/>
      <c r="B25" s="105" t="s">
        <v>129</v>
      </c>
      <c r="C25" s="106"/>
      <c r="D25" s="10"/>
      <c r="E25" s="13"/>
      <c r="F25" s="13"/>
      <c r="G25" s="13"/>
      <c r="H25" s="13"/>
      <c r="I25" s="13"/>
      <c r="J25" s="13">
        <f t="shared" si="3"/>
        <v>0</v>
      </c>
      <c r="K25" s="13">
        <f t="shared" si="4"/>
        <v>0</v>
      </c>
    </row>
    <row r="26" spans="1:11" ht="15.75" x14ac:dyDescent="0.25">
      <c r="A26" s="2"/>
      <c r="B26" s="7"/>
      <c r="C26" s="24"/>
      <c r="D26" s="10"/>
      <c r="E26" s="13"/>
      <c r="F26" s="13"/>
      <c r="G26" s="13"/>
      <c r="H26" s="13"/>
      <c r="I26" s="13"/>
      <c r="J26" s="13">
        <f t="shared" si="3"/>
        <v>0</v>
      </c>
      <c r="K26" s="13">
        <f t="shared" si="4"/>
        <v>0</v>
      </c>
    </row>
    <row r="27" spans="1:11" ht="31.5" x14ac:dyDescent="0.25">
      <c r="A27" s="2">
        <v>1</v>
      </c>
      <c r="B27" s="3" t="s">
        <v>116</v>
      </c>
      <c r="C27" s="10"/>
      <c r="D27" s="10" t="s">
        <v>61</v>
      </c>
      <c r="E27" s="13">
        <v>90000</v>
      </c>
      <c r="F27" s="13">
        <v>40000</v>
      </c>
      <c r="G27" s="13"/>
      <c r="H27" s="13">
        <v>2</v>
      </c>
      <c r="I27" s="13">
        <f t="shared" si="0"/>
        <v>2</v>
      </c>
      <c r="J27" s="13">
        <f t="shared" ref="J27" si="5">I27*E27</f>
        <v>180000</v>
      </c>
      <c r="K27" s="13">
        <f t="shared" ref="K27" si="6">I27*F27</f>
        <v>80000</v>
      </c>
    </row>
    <row r="28" spans="1:11" ht="22.5" customHeight="1" x14ac:dyDescent="0.25">
      <c r="A28" s="2">
        <v>2</v>
      </c>
      <c r="B28" s="3" t="s">
        <v>117</v>
      </c>
      <c r="C28" s="10"/>
      <c r="D28" s="10" t="s">
        <v>61</v>
      </c>
      <c r="E28" s="13">
        <v>30000</v>
      </c>
      <c r="F28" s="13">
        <v>20000</v>
      </c>
      <c r="G28" s="13"/>
      <c r="H28" s="13">
        <v>6</v>
      </c>
      <c r="I28" s="13">
        <f t="shared" si="0"/>
        <v>6</v>
      </c>
      <c r="J28" s="13">
        <f t="shared" ref="J28:J36" si="7">H28*E28</f>
        <v>180000</v>
      </c>
      <c r="K28" s="13">
        <f t="shared" ref="K28:K36" si="8">H28*F28</f>
        <v>120000</v>
      </c>
    </row>
    <row r="29" spans="1:11" ht="15.75" x14ac:dyDescent="0.25">
      <c r="A29" s="2">
        <v>3</v>
      </c>
      <c r="B29" s="7" t="s">
        <v>118</v>
      </c>
      <c r="C29" s="10"/>
      <c r="D29" s="10" t="s">
        <v>119</v>
      </c>
      <c r="E29" s="13">
        <v>30000</v>
      </c>
      <c r="F29" s="13">
        <v>20000</v>
      </c>
      <c r="G29" s="13"/>
      <c r="H29" s="13"/>
      <c r="I29" s="13">
        <f t="shared" si="0"/>
        <v>0</v>
      </c>
      <c r="J29" s="13">
        <f t="shared" si="7"/>
        <v>0</v>
      </c>
      <c r="K29" s="13">
        <f t="shared" si="8"/>
        <v>0</v>
      </c>
    </row>
    <row r="30" spans="1:11" ht="15.75" x14ac:dyDescent="0.25">
      <c r="A30" s="2">
        <v>4</v>
      </c>
      <c r="B30" s="3" t="s">
        <v>120</v>
      </c>
      <c r="C30" s="10"/>
      <c r="D30" s="10" t="s">
        <v>54</v>
      </c>
      <c r="E30" s="13">
        <v>10000</v>
      </c>
      <c r="F30" s="13">
        <v>5000</v>
      </c>
      <c r="G30" s="13"/>
      <c r="H30" s="13">
        <v>12</v>
      </c>
      <c r="I30" s="13">
        <f t="shared" si="0"/>
        <v>12</v>
      </c>
      <c r="J30" s="13">
        <f t="shared" si="7"/>
        <v>120000</v>
      </c>
      <c r="K30" s="13">
        <f t="shared" si="8"/>
        <v>60000</v>
      </c>
    </row>
    <row r="31" spans="1:11" ht="15.75" x14ac:dyDescent="0.25">
      <c r="A31" s="2">
        <v>5</v>
      </c>
      <c r="B31" s="7" t="s">
        <v>121</v>
      </c>
      <c r="C31" s="10"/>
      <c r="D31" s="10"/>
      <c r="E31" s="13">
        <v>5000</v>
      </c>
      <c r="F31" s="13">
        <v>5000</v>
      </c>
      <c r="G31" s="13"/>
      <c r="H31" s="13">
        <v>6</v>
      </c>
      <c r="I31" s="13">
        <f t="shared" si="0"/>
        <v>6</v>
      </c>
      <c r="J31" s="13">
        <f t="shared" si="7"/>
        <v>30000</v>
      </c>
      <c r="K31" s="13">
        <f t="shared" si="8"/>
        <v>30000</v>
      </c>
    </row>
    <row r="32" spans="1:11" ht="15.75" x14ac:dyDescent="0.25">
      <c r="A32" s="2">
        <v>6</v>
      </c>
      <c r="B32" s="3" t="s">
        <v>122</v>
      </c>
      <c r="C32" s="10"/>
      <c r="D32" s="10" t="s">
        <v>62</v>
      </c>
      <c r="E32" s="13">
        <v>15000</v>
      </c>
      <c r="F32" s="13">
        <v>10000</v>
      </c>
      <c r="G32" s="13"/>
      <c r="H32" s="13">
        <v>1</v>
      </c>
      <c r="I32" s="13">
        <f t="shared" si="0"/>
        <v>1</v>
      </c>
      <c r="J32" s="13">
        <f t="shared" si="7"/>
        <v>15000</v>
      </c>
      <c r="K32" s="13">
        <f t="shared" si="8"/>
        <v>10000</v>
      </c>
    </row>
    <row r="33" spans="1:13" s="1" customFormat="1" ht="18.75" x14ac:dyDescent="0.3">
      <c r="A33" s="95" t="s">
        <v>71</v>
      </c>
      <c r="B33" s="96"/>
      <c r="C33" s="96"/>
      <c r="D33" s="96"/>
      <c r="E33" s="96"/>
      <c r="F33" s="97"/>
      <c r="G33" s="42"/>
      <c r="H33" s="42"/>
      <c r="I33" s="42"/>
      <c r="J33" s="27">
        <f>SUM(J24:J32)</f>
        <v>525000</v>
      </c>
      <c r="K33" s="27">
        <f>SUM(K24:K32)</f>
        <v>300000</v>
      </c>
      <c r="M33" s="66"/>
    </row>
    <row r="34" spans="1:13" s="1" customFormat="1" ht="18.75" x14ac:dyDescent="0.3">
      <c r="A34" s="64"/>
      <c r="B34" s="67"/>
      <c r="C34" s="67"/>
      <c r="D34" s="67"/>
      <c r="E34" s="67"/>
      <c r="F34" s="65"/>
      <c r="G34" s="65"/>
      <c r="H34" s="65"/>
      <c r="I34" s="65"/>
      <c r="J34" s="68"/>
      <c r="K34" s="68"/>
      <c r="M34" s="66"/>
    </row>
    <row r="35" spans="1:13" ht="15.75" x14ac:dyDescent="0.25">
      <c r="A35" s="2"/>
      <c r="B35" s="105" t="s">
        <v>130</v>
      </c>
      <c r="C35" s="106"/>
      <c r="D35" s="10"/>
      <c r="E35" s="13"/>
      <c r="F35" s="13"/>
      <c r="G35" s="13"/>
      <c r="H35" s="13"/>
      <c r="I35" s="13"/>
      <c r="J35" s="13">
        <f t="shared" ref="J35" si="9">E35*C35</f>
        <v>0</v>
      </c>
      <c r="K35" s="13">
        <f t="shared" ref="K35" si="10">F35*C35</f>
        <v>0</v>
      </c>
    </row>
    <row r="36" spans="1:13" ht="31.5" x14ac:dyDescent="0.25">
      <c r="A36" s="2">
        <v>1</v>
      </c>
      <c r="B36" s="3" t="s">
        <v>123</v>
      </c>
      <c r="C36" s="10"/>
      <c r="D36" s="10" t="s">
        <v>54</v>
      </c>
      <c r="E36" s="13">
        <v>2000</v>
      </c>
      <c r="F36" s="13">
        <v>2000</v>
      </c>
      <c r="G36" s="13"/>
      <c r="H36" s="13"/>
      <c r="I36" s="13">
        <f t="shared" si="0"/>
        <v>0</v>
      </c>
      <c r="J36" s="13">
        <f t="shared" si="7"/>
        <v>0</v>
      </c>
      <c r="K36" s="13">
        <f t="shared" si="8"/>
        <v>0</v>
      </c>
    </row>
    <row r="37" spans="1:13" s="1" customFormat="1" ht="18.75" x14ac:dyDescent="0.3">
      <c r="A37" s="95" t="s">
        <v>71</v>
      </c>
      <c r="B37" s="96"/>
      <c r="C37" s="96"/>
      <c r="D37" s="96"/>
      <c r="E37" s="96"/>
      <c r="F37" s="97"/>
      <c r="G37" s="42"/>
      <c r="H37" s="42"/>
      <c r="I37" s="42"/>
      <c r="J37" s="27">
        <f>J36</f>
        <v>0</v>
      </c>
      <c r="K37" s="27">
        <f>K36</f>
        <v>0</v>
      </c>
      <c r="M37" s="66"/>
    </row>
    <row r="38" spans="1:13" s="1" customFormat="1" ht="18.75" x14ac:dyDescent="0.3">
      <c r="A38" s="64"/>
      <c r="B38" s="67"/>
      <c r="C38" s="67"/>
      <c r="D38" s="67"/>
      <c r="E38" s="67"/>
      <c r="F38" s="65"/>
      <c r="G38" s="65"/>
      <c r="H38" s="65"/>
      <c r="I38" s="65"/>
      <c r="J38" s="68"/>
      <c r="K38" s="68"/>
      <c r="M38" s="66"/>
    </row>
    <row r="39" spans="1:13" ht="15.75" x14ac:dyDescent="0.25">
      <c r="A39" s="2"/>
      <c r="B39" s="107" t="s">
        <v>131</v>
      </c>
      <c r="C39" s="108"/>
      <c r="D39" s="10"/>
      <c r="E39" s="13"/>
      <c r="F39" s="13"/>
      <c r="G39" s="13"/>
      <c r="H39" s="13"/>
      <c r="I39" s="13"/>
      <c r="J39" s="13">
        <f t="shared" ref="J39" si="11">E39*C39</f>
        <v>0</v>
      </c>
      <c r="K39" s="13">
        <f t="shared" ref="K39" si="12">F39*C39</f>
        <v>0</v>
      </c>
    </row>
    <row r="40" spans="1:13" ht="15.75" x14ac:dyDescent="0.25">
      <c r="A40" s="2">
        <v>1</v>
      </c>
      <c r="B40" s="3" t="s">
        <v>124</v>
      </c>
      <c r="C40" s="109"/>
      <c r="D40" s="109" t="s">
        <v>54</v>
      </c>
      <c r="E40" s="112">
        <v>105000</v>
      </c>
      <c r="F40" s="112">
        <v>25000</v>
      </c>
      <c r="G40" s="109"/>
      <c r="H40" s="109">
        <v>2</v>
      </c>
      <c r="I40" s="109">
        <f>H40+G40</f>
        <v>2</v>
      </c>
      <c r="J40" s="112">
        <f>I40*E40</f>
        <v>210000</v>
      </c>
      <c r="K40" s="112">
        <f>I40*F40</f>
        <v>50000</v>
      </c>
    </row>
    <row r="41" spans="1:13" ht="15.75" x14ac:dyDescent="0.25">
      <c r="A41" s="2">
        <v>2</v>
      </c>
      <c r="B41" s="3" t="s">
        <v>125</v>
      </c>
      <c r="C41" s="110"/>
      <c r="D41" s="110"/>
      <c r="E41" s="113"/>
      <c r="F41" s="113"/>
      <c r="G41" s="110"/>
      <c r="H41" s="110"/>
      <c r="I41" s="110"/>
      <c r="J41" s="113"/>
      <c r="K41" s="113"/>
    </row>
    <row r="42" spans="1:13" ht="63" x14ac:dyDescent="0.25">
      <c r="A42" s="2">
        <v>3</v>
      </c>
      <c r="B42" s="3" t="s">
        <v>126</v>
      </c>
      <c r="C42" s="110"/>
      <c r="D42" s="110"/>
      <c r="E42" s="113"/>
      <c r="F42" s="113"/>
      <c r="G42" s="110"/>
      <c r="H42" s="110"/>
      <c r="I42" s="110"/>
      <c r="J42" s="113"/>
      <c r="K42" s="113"/>
    </row>
    <row r="43" spans="1:13" ht="31.5" x14ac:dyDescent="0.25">
      <c r="A43" s="2">
        <v>4</v>
      </c>
      <c r="B43" s="3" t="s">
        <v>127</v>
      </c>
      <c r="C43" s="110"/>
      <c r="D43" s="110"/>
      <c r="E43" s="113"/>
      <c r="F43" s="113"/>
      <c r="G43" s="110"/>
      <c r="H43" s="110"/>
      <c r="I43" s="110"/>
      <c r="J43" s="113"/>
      <c r="K43" s="113"/>
    </row>
    <row r="44" spans="1:13" ht="31.5" x14ac:dyDescent="0.25">
      <c r="A44" s="2">
        <v>5</v>
      </c>
      <c r="B44" s="3" t="s">
        <v>128</v>
      </c>
      <c r="C44" s="111"/>
      <c r="D44" s="111"/>
      <c r="E44" s="114"/>
      <c r="F44" s="114"/>
      <c r="G44" s="111"/>
      <c r="H44" s="111"/>
      <c r="I44" s="111"/>
      <c r="J44" s="114"/>
      <c r="K44" s="114"/>
    </row>
    <row r="45" spans="1:13" s="1" customFormat="1" ht="18.75" x14ac:dyDescent="0.3">
      <c r="A45" s="95" t="s">
        <v>71</v>
      </c>
      <c r="B45" s="96"/>
      <c r="C45" s="96"/>
      <c r="D45" s="96"/>
      <c r="E45" s="96"/>
      <c r="F45" s="97"/>
      <c r="G45" s="42"/>
      <c r="H45" s="42"/>
      <c r="I45" s="42"/>
      <c r="J45" s="27">
        <f>J40</f>
        <v>210000</v>
      </c>
      <c r="K45" s="27">
        <f>K40</f>
        <v>50000</v>
      </c>
      <c r="M45" s="66"/>
    </row>
    <row r="46" spans="1:13" ht="15.75" x14ac:dyDescent="0.25">
      <c r="A46" s="2"/>
      <c r="B46" s="3"/>
      <c r="C46" s="10"/>
      <c r="D46" s="10"/>
      <c r="E46" s="13"/>
      <c r="F46" s="13"/>
      <c r="G46" s="13"/>
      <c r="H46" s="13"/>
      <c r="I46" s="13"/>
      <c r="J46" s="13"/>
      <c r="K46" s="13"/>
    </row>
    <row r="47" spans="1:13" ht="15.75" x14ac:dyDescent="0.25">
      <c r="A47" s="2"/>
      <c r="B47" s="5" t="s">
        <v>41</v>
      </c>
      <c r="C47" s="10"/>
      <c r="D47" s="10"/>
      <c r="E47" s="13"/>
      <c r="F47" s="13"/>
      <c r="G47" s="13"/>
      <c r="H47" s="13"/>
      <c r="I47" s="13"/>
      <c r="J47" s="13"/>
      <c r="K47" s="13"/>
    </row>
    <row r="48" spans="1:13" ht="15.75" x14ac:dyDescent="0.25">
      <c r="A48" s="2"/>
      <c r="B48" s="6"/>
      <c r="C48" s="10"/>
      <c r="D48" s="10"/>
      <c r="E48" s="13"/>
      <c r="F48" s="13"/>
      <c r="G48" s="13"/>
      <c r="H48" s="13"/>
      <c r="I48" s="13"/>
      <c r="J48" s="13"/>
      <c r="K48" s="13"/>
    </row>
    <row r="49" spans="1:11" ht="31.5" x14ac:dyDescent="0.25">
      <c r="A49" s="2">
        <v>1</v>
      </c>
      <c r="B49" s="25" t="s">
        <v>42</v>
      </c>
      <c r="C49" s="10">
        <v>6</v>
      </c>
      <c r="D49" s="10" t="s">
        <v>63</v>
      </c>
      <c r="E49" s="13">
        <v>100000</v>
      </c>
      <c r="F49" s="13">
        <v>80000</v>
      </c>
      <c r="G49" s="13"/>
      <c r="H49" s="13"/>
      <c r="I49" s="13">
        <f t="shared" ref="I49:I61" si="13">H49+G49</f>
        <v>0</v>
      </c>
      <c r="J49" s="13">
        <f t="shared" ref="J49:J61" si="14">H49*E49</f>
        <v>0</v>
      </c>
      <c r="K49" s="13">
        <f t="shared" ref="K49:K61" si="15">H49*F49</f>
        <v>0</v>
      </c>
    </row>
    <row r="50" spans="1:11" ht="47.25" x14ac:dyDescent="0.25">
      <c r="A50" s="2">
        <v>2</v>
      </c>
      <c r="B50" s="25" t="s">
        <v>43</v>
      </c>
      <c r="C50" s="10">
        <v>6</v>
      </c>
      <c r="D50" s="10" t="s">
        <v>63</v>
      </c>
      <c r="E50" s="13">
        <v>65000</v>
      </c>
      <c r="F50" s="13">
        <v>25000</v>
      </c>
      <c r="G50" s="13"/>
      <c r="H50" s="13"/>
      <c r="I50" s="13">
        <f t="shared" si="13"/>
        <v>0</v>
      </c>
      <c r="J50" s="13">
        <f t="shared" si="14"/>
        <v>0</v>
      </c>
      <c r="K50" s="13">
        <f t="shared" si="15"/>
        <v>0</v>
      </c>
    </row>
    <row r="51" spans="1:11" ht="15.75" x14ac:dyDescent="0.25">
      <c r="A51" s="2">
        <v>3</v>
      </c>
      <c r="B51" s="3" t="s">
        <v>44</v>
      </c>
      <c r="C51" s="10">
        <v>6</v>
      </c>
      <c r="D51" s="10" t="s">
        <v>63</v>
      </c>
      <c r="E51" s="13">
        <v>65000</v>
      </c>
      <c r="F51" s="13">
        <v>10000</v>
      </c>
      <c r="G51" s="13"/>
      <c r="H51" s="13"/>
      <c r="I51" s="13">
        <f t="shared" si="13"/>
        <v>0</v>
      </c>
      <c r="J51" s="13">
        <f t="shared" si="14"/>
        <v>0</v>
      </c>
      <c r="K51" s="13">
        <f t="shared" si="15"/>
        <v>0</v>
      </c>
    </row>
    <row r="52" spans="1:11" ht="63" x14ac:dyDescent="0.25">
      <c r="A52" s="2">
        <v>4</v>
      </c>
      <c r="B52" s="3" t="s">
        <v>45</v>
      </c>
      <c r="C52" s="10">
        <v>12</v>
      </c>
      <c r="D52" s="10" t="s">
        <v>61</v>
      </c>
      <c r="E52" s="13">
        <v>12000</v>
      </c>
      <c r="F52" s="13">
        <v>5000</v>
      </c>
      <c r="G52" s="13"/>
      <c r="H52" s="13"/>
      <c r="I52" s="13">
        <f t="shared" si="13"/>
        <v>0</v>
      </c>
      <c r="J52" s="13">
        <f t="shared" si="14"/>
        <v>0</v>
      </c>
      <c r="K52" s="13">
        <f t="shared" si="15"/>
        <v>0</v>
      </c>
    </row>
    <row r="53" spans="1:11" ht="31.5" x14ac:dyDescent="0.25">
      <c r="A53" s="2">
        <v>5</v>
      </c>
      <c r="B53" s="3" t="s">
        <v>46</v>
      </c>
      <c r="C53" s="10">
        <v>6</v>
      </c>
      <c r="D53" s="10" t="s">
        <v>63</v>
      </c>
      <c r="E53" s="13">
        <v>715000</v>
      </c>
      <c r="F53" s="13">
        <v>50000</v>
      </c>
      <c r="G53" s="13"/>
      <c r="H53" s="13"/>
      <c r="I53" s="13">
        <f t="shared" si="13"/>
        <v>0</v>
      </c>
      <c r="J53" s="13">
        <f t="shared" si="14"/>
        <v>0</v>
      </c>
      <c r="K53" s="13">
        <f t="shared" si="15"/>
        <v>0</v>
      </c>
    </row>
    <row r="54" spans="1:11" ht="31.5" x14ac:dyDescent="0.25">
      <c r="A54" s="2">
        <v>6</v>
      </c>
      <c r="B54" s="3" t="s">
        <v>47</v>
      </c>
      <c r="C54" s="10">
        <v>12</v>
      </c>
      <c r="D54" s="10" t="s">
        <v>63</v>
      </c>
      <c r="E54" s="13">
        <v>17000</v>
      </c>
      <c r="F54" s="13">
        <v>4000</v>
      </c>
      <c r="G54" s="13"/>
      <c r="H54" s="13"/>
      <c r="I54" s="13">
        <f t="shared" si="13"/>
        <v>0</v>
      </c>
      <c r="J54" s="13">
        <f t="shared" si="14"/>
        <v>0</v>
      </c>
      <c r="K54" s="13">
        <f t="shared" si="15"/>
        <v>0</v>
      </c>
    </row>
    <row r="55" spans="1:11" ht="15.75" x14ac:dyDescent="0.25">
      <c r="A55" s="2">
        <v>7</v>
      </c>
      <c r="B55" s="3" t="s">
        <v>48</v>
      </c>
      <c r="C55" s="10">
        <v>3</v>
      </c>
      <c r="D55" s="10" t="s">
        <v>63</v>
      </c>
      <c r="E55" s="13">
        <v>27000</v>
      </c>
      <c r="F55" s="13">
        <v>3000</v>
      </c>
      <c r="G55" s="13"/>
      <c r="H55" s="13"/>
      <c r="I55" s="13">
        <f t="shared" si="13"/>
        <v>0</v>
      </c>
      <c r="J55" s="13">
        <f t="shared" si="14"/>
        <v>0</v>
      </c>
      <c r="K55" s="13">
        <f t="shared" si="15"/>
        <v>0</v>
      </c>
    </row>
    <row r="56" spans="1:11" ht="15.75" x14ac:dyDescent="0.25">
      <c r="A56" s="2">
        <v>8</v>
      </c>
      <c r="B56" s="3" t="s">
        <v>49</v>
      </c>
      <c r="C56" s="10">
        <v>9</v>
      </c>
      <c r="D56" s="10" t="s">
        <v>63</v>
      </c>
      <c r="E56" s="13">
        <v>12000</v>
      </c>
      <c r="F56" s="13">
        <v>1500</v>
      </c>
      <c r="G56" s="13"/>
      <c r="H56" s="13"/>
      <c r="I56" s="13">
        <f t="shared" si="13"/>
        <v>0</v>
      </c>
      <c r="J56" s="13">
        <f t="shared" si="14"/>
        <v>0</v>
      </c>
      <c r="K56" s="13">
        <f t="shared" si="15"/>
        <v>0</v>
      </c>
    </row>
    <row r="57" spans="1:11" ht="15.75" x14ac:dyDescent="0.25">
      <c r="A57" s="2">
        <v>9</v>
      </c>
      <c r="B57" s="8" t="s">
        <v>50</v>
      </c>
      <c r="C57" s="10">
        <v>3</v>
      </c>
      <c r="D57" s="10" t="s">
        <v>63</v>
      </c>
      <c r="E57" s="13">
        <v>350000</v>
      </c>
      <c r="F57" s="13">
        <v>6000</v>
      </c>
      <c r="G57" s="13"/>
      <c r="H57" s="13"/>
      <c r="I57" s="13">
        <f t="shared" si="13"/>
        <v>0</v>
      </c>
      <c r="J57" s="13">
        <f t="shared" si="14"/>
        <v>0</v>
      </c>
      <c r="K57" s="13">
        <f t="shared" si="15"/>
        <v>0</v>
      </c>
    </row>
    <row r="58" spans="1:11" ht="15.75" x14ac:dyDescent="0.25">
      <c r="A58" s="2">
        <v>10</v>
      </c>
      <c r="B58" s="8" t="s">
        <v>51</v>
      </c>
      <c r="C58" s="10">
        <v>3</v>
      </c>
      <c r="D58" s="10" t="s">
        <v>63</v>
      </c>
      <c r="E58" s="13">
        <v>265000</v>
      </c>
      <c r="F58" s="13">
        <v>4000</v>
      </c>
      <c r="G58" s="13"/>
      <c r="H58" s="13"/>
      <c r="I58" s="13">
        <f t="shared" si="13"/>
        <v>0</v>
      </c>
      <c r="J58" s="13">
        <f t="shared" si="14"/>
        <v>0</v>
      </c>
      <c r="K58" s="13">
        <f t="shared" si="15"/>
        <v>0</v>
      </c>
    </row>
    <row r="59" spans="1:11" ht="31.5" x14ac:dyDescent="0.25">
      <c r="A59" s="2">
        <v>11</v>
      </c>
      <c r="B59" s="3" t="s">
        <v>52</v>
      </c>
      <c r="C59" s="10">
        <v>1</v>
      </c>
      <c r="D59" s="10" t="s">
        <v>62</v>
      </c>
      <c r="E59" s="13">
        <v>90000</v>
      </c>
      <c r="F59" s="13">
        <v>60000</v>
      </c>
      <c r="G59" s="13"/>
      <c r="H59" s="13"/>
      <c r="I59" s="13">
        <f t="shared" si="13"/>
        <v>0</v>
      </c>
      <c r="J59" s="13">
        <f t="shared" si="14"/>
        <v>0</v>
      </c>
      <c r="K59" s="13">
        <f t="shared" si="15"/>
        <v>0</v>
      </c>
    </row>
    <row r="60" spans="1:11" ht="15.75" x14ac:dyDescent="0.25">
      <c r="A60" s="2">
        <v>12</v>
      </c>
      <c r="B60" s="3" t="s">
        <v>53</v>
      </c>
      <c r="C60" s="10">
        <v>1</v>
      </c>
      <c r="D60" s="10" t="s">
        <v>62</v>
      </c>
      <c r="E60" s="13">
        <v>30000</v>
      </c>
      <c r="F60" s="13">
        <v>10000</v>
      </c>
      <c r="G60" s="13"/>
      <c r="H60" s="13"/>
      <c r="I60" s="13">
        <f t="shared" si="13"/>
        <v>0</v>
      </c>
      <c r="J60" s="13">
        <f t="shared" si="14"/>
        <v>0</v>
      </c>
      <c r="K60" s="13">
        <f t="shared" si="15"/>
        <v>0</v>
      </c>
    </row>
    <row r="61" spans="1:11" ht="15.75" x14ac:dyDescent="0.25">
      <c r="A61" s="2">
        <v>13</v>
      </c>
      <c r="B61" s="3" t="s">
        <v>21</v>
      </c>
      <c r="C61" s="10">
        <v>1</v>
      </c>
      <c r="D61" s="10" t="s">
        <v>62</v>
      </c>
      <c r="E61" s="13">
        <v>100000</v>
      </c>
      <c r="F61" s="13">
        <v>20000</v>
      </c>
      <c r="G61" s="13"/>
      <c r="H61" s="13"/>
      <c r="I61" s="13">
        <f t="shared" si="13"/>
        <v>0</v>
      </c>
      <c r="J61" s="13">
        <f t="shared" si="14"/>
        <v>0</v>
      </c>
      <c r="K61" s="13">
        <f t="shared" si="15"/>
        <v>0</v>
      </c>
    </row>
    <row r="62" spans="1:11" s="1" customFormat="1" ht="18.75" x14ac:dyDescent="0.3">
      <c r="A62" s="95" t="s">
        <v>71</v>
      </c>
      <c r="B62" s="96"/>
      <c r="C62" s="96"/>
      <c r="D62" s="96"/>
      <c r="E62" s="96"/>
      <c r="F62" s="97"/>
      <c r="G62" s="42"/>
      <c r="H62" s="42"/>
      <c r="I62" s="42"/>
      <c r="J62" s="27">
        <f>SUM(J49:J61)</f>
        <v>0</v>
      </c>
      <c r="K62" s="27">
        <f>SUM(K49:K61)</f>
        <v>0</v>
      </c>
    </row>
    <row r="63" spans="1:11" ht="15.75" x14ac:dyDescent="0.25">
      <c r="A63" s="1"/>
      <c r="B63" s="1"/>
      <c r="C63" s="12"/>
      <c r="D63" s="12"/>
      <c r="E63" s="1"/>
      <c r="F63" s="1"/>
      <c r="G63" s="1"/>
      <c r="H63" s="1"/>
      <c r="J63" s="1"/>
      <c r="K63" s="1"/>
    </row>
  </sheetData>
  <mergeCells count="20">
    <mergeCell ref="A62:F62"/>
    <mergeCell ref="A2:F2"/>
    <mergeCell ref="G2:K2"/>
    <mergeCell ref="B39:C39"/>
    <mergeCell ref="C40:C44"/>
    <mergeCell ref="D40:D44"/>
    <mergeCell ref="E40:E44"/>
    <mergeCell ref="F40:F44"/>
    <mergeCell ref="G40:G44"/>
    <mergeCell ref="H40:H44"/>
    <mergeCell ref="I40:I44"/>
    <mergeCell ref="J40:J44"/>
    <mergeCell ref="K40:K44"/>
    <mergeCell ref="A37:F37"/>
    <mergeCell ref="B35:C35"/>
    <mergeCell ref="A33:F33"/>
    <mergeCell ref="A1:K1"/>
    <mergeCell ref="B25:C25"/>
    <mergeCell ref="A23:F23"/>
    <mergeCell ref="A45:F45"/>
  </mergeCells>
  <printOptions horizontalCentered="1"/>
  <pageMargins left="0.25" right="0.25" top="0.75" bottom="0.5" header="0.3" footer="0.3"/>
  <pageSetup paperSize="9" scale="80" orientation="landscape" r:id="rId1"/>
  <rowBreaks count="4" manualBreakCount="4">
    <brk id="14" max="16383" man="1"/>
    <brk id="23" max="16383" man="1"/>
    <brk id="45" max="16383" man="1"/>
    <brk id="5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Invocice</vt:lpstr>
      <vt:lpstr>Summary</vt:lpstr>
      <vt:lpstr>Sheet1</vt:lpstr>
      <vt:lpstr>Sheet2</vt:lpstr>
      <vt:lpstr>Invocice!Print_Area</vt:lpstr>
      <vt:lpstr>Sheet2!Print_Area</vt:lpstr>
      <vt:lpstr>Sheet1!Print_Titles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Noman Ali - 23304</dc:creator>
  <cp:lastModifiedBy>Rehan Aslam</cp:lastModifiedBy>
  <cp:lastPrinted>2023-09-27T11:16:19Z</cp:lastPrinted>
  <dcterms:created xsi:type="dcterms:W3CDTF">2022-09-15T07:28:34Z</dcterms:created>
  <dcterms:modified xsi:type="dcterms:W3CDTF">2024-03-09T06:41:57Z</dcterms:modified>
</cp:coreProperties>
</file>